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updateLinks="never" defaultThemeVersion="124226"/>
  <mc:AlternateContent xmlns:mc="http://schemas.openxmlformats.org/markup-compatibility/2006">
    <mc:Choice Requires="x15">
      <x15ac:absPath xmlns:x15ac="http://schemas.microsoft.com/office/spreadsheetml/2010/11/ac" url="https://mhclg-my.sharepoint.com/personal/james_denman_communities_gov_uk/Documents/Documents/SDL 2023 to 2024/"/>
    </mc:Choice>
  </mc:AlternateContent>
  <xr:revisionPtr revIDLastSave="0" documentId="8_{1F622F52-AE46-473C-9CB0-8795AE1E5D98}" xr6:coauthVersionLast="47" xr6:coauthVersionMax="47" xr10:uidLastSave="{00000000-0000-0000-0000-000000000000}"/>
  <workbookProtection workbookAlgorithmName="SHA-512" workbookHashValue="eE75nZgSsHyN/4qV9pK7hBH0AvdPEuKHoIAZpkpZjr7rTdS6sTtPPRLS+iaCPZjx6aDtTPx/IrHoMpFE82d+Dg==" workbookSaltValue="arR8M1aR19ZjuKsEDUWTLQ==" workbookSpinCount="100000" lockStructure="1"/>
  <bookViews>
    <workbookView xWindow="-110" yWindow="-110" windowWidth="22780" windowHeight="14660" xr2:uid="{00000000-000D-0000-FFFF-FFFF00000000}"/>
  </bookViews>
  <sheets>
    <sheet name="Notes" sheetId="2" r:id="rId1"/>
    <sheet name="Collections" sheetId="5" r:id="rId2"/>
    <sheet name="DetailList" sheetId="1" r:id="rId3"/>
    <sheet name="Find" sheetId="6" r:id="rId4"/>
    <sheet name="Search" sheetId="11" r:id="rId5"/>
    <sheet name="Changes" sheetId="12" r:id="rId6"/>
    <sheet name="CollectionsPending" sheetId="15" state="hidden" r:id="rId7"/>
    <sheet name="DetailListPending" sheetId="13" r:id="rId8"/>
    <sheet name="RefsLookup" sheetId="8" state="hidden" r:id="rId9"/>
    <sheet name="Lookups" sheetId="4" state="hidden" r:id="rId10"/>
    <sheet name="Removed" sheetId="7" state="hidden" r:id="rId11"/>
    <sheet name="Instuctions" sheetId="16" state="hidden" r:id="rId12"/>
    <sheet name="Instructions" sheetId="9" state="hidden" r:id="rId13"/>
  </sheets>
  <externalReferences>
    <externalReference r:id="rId14"/>
    <externalReference r:id="rId15"/>
    <externalReference r:id="rId16"/>
    <externalReference r:id="rId17"/>
  </externalReferences>
  <definedNames>
    <definedName name="_xlnm._FilterDatabase" localSheetId="5" hidden="1">Changes!$B$1:$K$176</definedName>
    <definedName name="_xlnm._FilterDatabase" localSheetId="1" hidden="1">Collections!$R$1:$V$157</definedName>
    <definedName name="_xlnm._FilterDatabase" localSheetId="6" hidden="1">CollectionsPending!$R$1:$V$201</definedName>
    <definedName name="_xlnm._FilterDatabase" localSheetId="2" hidden="1">DetailList!$A$1:$AX$576</definedName>
    <definedName name="_xlnm._FilterDatabase" localSheetId="7" hidden="1">DetailListPending!$A$1:$AX$1</definedName>
    <definedName name="_xlnm._FilterDatabase" localSheetId="10" hidden="1">Removed!$A$1:$AX$496</definedName>
    <definedName name="abb">[1]Lookups!$C$3:$C$48</definedName>
    <definedName name="AuthorityGroup">Lookups!$B$71:$B$79</definedName>
    <definedName name="CollectionType">Lookups!$B$107:$B$111</definedName>
    <definedName name="DeptAbbr">Lookups!$C$3:$C$56</definedName>
    <definedName name="DetailListItems" localSheetId="1">OFFSET([2]DetailList!$B$2,0,0,[2]Lookups!$D$28,1)</definedName>
    <definedName name="DetailListItems" localSheetId="6">OFFSET([2]DetailList!$B$2,0,0,[2]Lookups!$D$28,1)</definedName>
    <definedName name="DetailListItems" localSheetId="4">OFFSET([2]DetailList!$B$2,0,0,[2]Lookups!$D$28,1)</definedName>
    <definedName name="DetailListItems">OFFSET([2]DetailList!$B$2,0,0,Lookups!$D$63,1)</definedName>
    <definedName name="FrequencyList">Lookups!$B$85:$B$102</definedName>
    <definedName name="m">[3]Lookups!$C$3:$C$48</definedName>
    <definedName name="mm">[1]Lookups!$B$63:$B$71</definedName>
    <definedName name="n">[1]Lookups!$C$3:$C$48</definedName>
    <definedName name="nnn">[1]Lookups!$B$63:$B$71</definedName>
    <definedName name="_xlnm.Print_Area" localSheetId="5">Changes!$B$122:$K$148</definedName>
    <definedName name="_xlnm.Print_Area" localSheetId="1">Collections!$D$2:$E$157</definedName>
    <definedName name="_xlnm.Print_Area" localSheetId="6">CollectionsPending!$B$1:$E$7</definedName>
    <definedName name="_xlnm.Print_Area" localSheetId="2">DetailList!$A:$M</definedName>
    <definedName name="_xlnm.Print_Area" localSheetId="7">DetailListPending!$B$1:$L$1</definedName>
    <definedName name="_xlnm.Print_Area" localSheetId="3">OFFSET(Find!$B$6,0,0,Find!$N$21+17,3)</definedName>
    <definedName name="_xlnm.Print_Area" localSheetId="12">Instructions!$B$1:$D$51</definedName>
    <definedName name="_xlnm.Print_Area" localSheetId="0">Notes!$B$2:$M$73</definedName>
    <definedName name="_xlnm.Print_Area" localSheetId="8">RefsLookup!$B$1:$H$503</definedName>
    <definedName name="_xlnm.Print_Area" localSheetId="10">Removed!$B$1:$L$1</definedName>
    <definedName name="_xlnm.Print_Area" localSheetId="4">Search!$B$2:$D$58</definedName>
    <definedName name="_xlnm.Print_Titles" localSheetId="5">Changes!$1:$1</definedName>
    <definedName name="_xlnm.Print_Titles" localSheetId="1">Collections!$1:$1</definedName>
    <definedName name="_xlnm.Print_Titles" localSheetId="6">CollectionsPending!$1:$1</definedName>
    <definedName name="_xlnm.Print_Titles" localSheetId="2">DetailList!$1:$1</definedName>
    <definedName name="_xlnm.Print_Titles" localSheetId="7">DetailListPending!$1:$1</definedName>
    <definedName name="_xlnm.Print_Titles" localSheetId="3">Find!$6:$11</definedName>
    <definedName name="_xlnm.Print_Titles" localSheetId="0">Notes!$2:$2</definedName>
    <definedName name="_xlnm.Print_Titles" localSheetId="8">RefsLookup!$1:$1</definedName>
    <definedName name="_xlnm.Print_Titles" localSheetId="10">Removed!$1:$1</definedName>
    <definedName name="ReasonAbbr">Lookups!#REF!</definedName>
    <definedName name="ThemeNames">Lookups!$B$125:$B$153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13" l="1"/>
  <c r="C7" i="13"/>
  <c r="B588" i="7" l="1"/>
  <c r="N588" i="7"/>
  <c r="O588" i="7"/>
  <c r="BC588" i="7"/>
  <c r="BD588" i="7"/>
  <c r="BE588" i="7"/>
  <c r="B587" i="7"/>
  <c r="N587" i="7"/>
  <c r="O587" i="7"/>
  <c r="BC587" i="7"/>
  <c r="BD587" i="7"/>
  <c r="BF587" i="7" s="1"/>
  <c r="BG587" i="7" s="1"/>
  <c r="BE587" i="7"/>
  <c r="B586" i="7"/>
  <c r="N586" i="7"/>
  <c r="O586" i="7"/>
  <c r="BC586" i="7"/>
  <c r="BD586" i="7"/>
  <c r="BF586" i="7" s="1"/>
  <c r="BG586" i="7" s="1"/>
  <c r="BE586" i="7"/>
  <c r="B585" i="7"/>
  <c r="N585" i="7"/>
  <c r="O585" i="7"/>
  <c r="BC585" i="7"/>
  <c r="BD585" i="7"/>
  <c r="BF585" i="7" s="1"/>
  <c r="BG585" i="7" s="1"/>
  <c r="BE585" i="7"/>
  <c r="BF588" i="7" l="1"/>
  <c r="BG588" i="7" s="1"/>
  <c r="O533" i="1" l="1"/>
  <c r="N533" i="1"/>
  <c r="O532" i="1"/>
  <c r="N532" i="1"/>
  <c r="O531" i="1"/>
  <c r="N531" i="1"/>
  <c r="O530" i="1"/>
  <c r="N530" i="1"/>
  <c r="O529" i="1"/>
  <c r="N529" i="1"/>
  <c r="O528" i="1"/>
  <c r="N528" i="1"/>
  <c r="O527" i="1"/>
  <c r="N527" i="1"/>
  <c r="O526" i="1"/>
  <c r="N526" i="1"/>
  <c r="O525" i="1"/>
  <c r="N525" i="1"/>
  <c r="O524" i="1"/>
  <c r="N524" i="1"/>
  <c r="O523" i="1"/>
  <c r="N523" i="1"/>
  <c r="O522" i="1"/>
  <c r="N522" i="1"/>
  <c r="O521" i="1"/>
  <c r="N521" i="1"/>
  <c r="O520" i="1"/>
  <c r="N520" i="1"/>
  <c r="O519" i="1"/>
  <c r="N519" i="1"/>
  <c r="O518" i="1"/>
  <c r="N518" i="1"/>
  <c r="O517" i="1"/>
  <c r="N517" i="1"/>
  <c r="O516" i="1"/>
  <c r="N516" i="1"/>
  <c r="O515" i="1"/>
  <c r="N515" i="1"/>
  <c r="O514" i="1"/>
  <c r="N514" i="1"/>
  <c r="O513" i="1"/>
  <c r="N513" i="1"/>
  <c r="O512" i="1"/>
  <c r="N512" i="1"/>
  <c r="O511" i="1"/>
  <c r="N511" i="1"/>
  <c r="O510" i="1"/>
  <c r="N510" i="1"/>
  <c r="O509" i="1"/>
  <c r="N509" i="1"/>
  <c r="O508" i="1"/>
  <c r="N508" i="1"/>
  <c r="O507" i="1"/>
  <c r="N507" i="1"/>
  <c r="O506" i="1"/>
  <c r="N506" i="1"/>
  <c r="O505" i="1"/>
  <c r="N505" i="1"/>
  <c r="O504" i="1"/>
  <c r="N504" i="1"/>
  <c r="O503" i="1"/>
  <c r="N503" i="1"/>
  <c r="O502" i="1"/>
  <c r="N502" i="1"/>
  <c r="O501" i="1"/>
  <c r="N501" i="1"/>
  <c r="O500" i="1"/>
  <c r="N500" i="1"/>
  <c r="O499" i="1"/>
  <c r="N499" i="1"/>
  <c r="O498" i="1"/>
  <c r="N498" i="1"/>
  <c r="O497" i="1"/>
  <c r="N497" i="1"/>
  <c r="O496" i="1"/>
  <c r="N496" i="1"/>
  <c r="O494" i="1"/>
  <c r="N494" i="1"/>
  <c r="O493" i="1"/>
  <c r="N493" i="1"/>
  <c r="O492" i="1"/>
  <c r="N492" i="1"/>
  <c r="O491" i="1"/>
  <c r="N491" i="1"/>
  <c r="O490" i="1"/>
  <c r="N490" i="1"/>
  <c r="O489" i="1"/>
  <c r="N489" i="1"/>
  <c r="O488" i="1"/>
  <c r="N488" i="1"/>
  <c r="O487" i="1"/>
  <c r="N487" i="1"/>
  <c r="O486" i="1"/>
  <c r="N486" i="1"/>
  <c r="O485" i="1"/>
  <c r="N485" i="1"/>
  <c r="O484" i="1"/>
  <c r="N484" i="1"/>
  <c r="O483" i="1"/>
  <c r="N483" i="1"/>
  <c r="O482" i="1"/>
  <c r="N482" i="1"/>
  <c r="O481" i="1"/>
  <c r="N481" i="1"/>
  <c r="O480" i="1"/>
  <c r="N480" i="1"/>
  <c r="O479" i="1"/>
  <c r="N479" i="1"/>
  <c r="O478" i="1"/>
  <c r="N478" i="1"/>
  <c r="O477" i="1"/>
  <c r="N477" i="1"/>
  <c r="O476" i="1"/>
  <c r="N476" i="1"/>
  <c r="O475" i="1"/>
  <c r="N475" i="1"/>
  <c r="O474" i="1"/>
  <c r="N474" i="1"/>
  <c r="O472" i="1"/>
  <c r="N472" i="1"/>
  <c r="O471" i="1"/>
  <c r="N471" i="1"/>
  <c r="C586" i="7" l="1"/>
  <c r="C587" i="7" s="1"/>
  <c r="C585" i="7"/>
  <c r="C588" i="7" l="1"/>
  <c r="BE441" i="7" l="1"/>
  <c r="BD441" i="7"/>
  <c r="BC441" i="7"/>
  <c r="O441" i="7"/>
  <c r="N441" i="7"/>
  <c r="B441" i="7"/>
  <c r="BE440" i="7"/>
  <c r="BD440" i="7"/>
  <c r="BC440" i="7"/>
  <c r="O440" i="7"/>
  <c r="N440" i="7"/>
  <c r="B440" i="7"/>
  <c r="BE439" i="7"/>
  <c r="BD439" i="7"/>
  <c r="BF439" i="7" s="1"/>
  <c r="BC439" i="7"/>
  <c r="O439" i="7"/>
  <c r="N439" i="7"/>
  <c r="B439" i="7"/>
  <c r="BE438" i="7"/>
  <c r="BD438" i="7"/>
  <c r="BC438" i="7"/>
  <c r="O438" i="7"/>
  <c r="N438" i="7"/>
  <c r="B438" i="7"/>
  <c r="BE437" i="7"/>
  <c r="BD437" i="7"/>
  <c r="BF437" i="7" s="1"/>
  <c r="BC437" i="7"/>
  <c r="O437" i="7"/>
  <c r="N437" i="7"/>
  <c r="B437" i="7"/>
  <c r="BE436" i="7"/>
  <c r="BD436" i="7"/>
  <c r="BF436" i="7" s="1"/>
  <c r="BC436" i="7"/>
  <c r="O436" i="7"/>
  <c r="N436" i="7"/>
  <c r="B436" i="7"/>
  <c r="BE435" i="7"/>
  <c r="BD435" i="7"/>
  <c r="BF435" i="7" s="1"/>
  <c r="BC435" i="7"/>
  <c r="O435" i="7"/>
  <c r="N435" i="7"/>
  <c r="B435" i="7"/>
  <c r="BE434" i="7"/>
  <c r="BD434" i="7"/>
  <c r="BF434" i="7" s="1"/>
  <c r="BC434" i="7"/>
  <c r="O434" i="7"/>
  <c r="N434" i="7"/>
  <c r="B434" i="7"/>
  <c r="BE433" i="7"/>
  <c r="BD433" i="7"/>
  <c r="BC433" i="7"/>
  <c r="O433" i="7"/>
  <c r="N433" i="7"/>
  <c r="B433" i="7"/>
  <c r="BE432" i="7"/>
  <c r="BD432" i="7"/>
  <c r="BC432" i="7"/>
  <c r="O432" i="7"/>
  <c r="N432" i="7"/>
  <c r="B432" i="7"/>
  <c r="BE431" i="7"/>
  <c r="BD431" i="7"/>
  <c r="BC431" i="7"/>
  <c r="O431" i="7"/>
  <c r="N431" i="7"/>
  <c r="B431" i="7"/>
  <c r="BE430" i="7"/>
  <c r="BD430" i="7"/>
  <c r="BC430" i="7"/>
  <c r="O430" i="7"/>
  <c r="N430" i="7"/>
  <c r="B430" i="7"/>
  <c r="BE429" i="7"/>
  <c r="BD429" i="7"/>
  <c r="BF429" i="7" s="1"/>
  <c r="BC429" i="7"/>
  <c r="O429" i="7"/>
  <c r="N429" i="7"/>
  <c r="B429" i="7"/>
  <c r="BE428" i="7"/>
  <c r="BD428" i="7"/>
  <c r="BF428" i="7" s="1"/>
  <c r="BC428" i="7"/>
  <c r="O428" i="7"/>
  <c r="N428" i="7"/>
  <c r="B428" i="7"/>
  <c r="BE427" i="7"/>
  <c r="BD427" i="7"/>
  <c r="BF427" i="7" s="1"/>
  <c r="BC427" i="7"/>
  <c r="O427" i="7"/>
  <c r="N427" i="7"/>
  <c r="B427" i="7"/>
  <c r="BE426" i="7"/>
  <c r="BD426" i="7"/>
  <c r="BF426" i="7" s="1"/>
  <c r="BC426" i="7"/>
  <c r="O426" i="7"/>
  <c r="N426" i="7"/>
  <c r="B426" i="7"/>
  <c r="BE425" i="7"/>
  <c r="BD425" i="7"/>
  <c r="BC425" i="7"/>
  <c r="O425" i="7"/>
  <c r="N425" i="7"/>
  <c r="C425" i="7"/>
  <c r="C426" i="7" s="1"/>
  <c r="B425" i="7"/>
  <c r="BE424" i="7"/>
  <c r="BD424" i="7"/>
  <c r="BC424" i="7"/>
  <c r="O424" i="7"/>
  <c r="N424" i="7"/>
  <c r="C424" i="7"/>
  <c r="B424" i="7"/>
  <c r="BE423" i="7"/>
  <c r="BD423" i="7"/>
  <c r="BC423" i="7"/>
  <c r="O423" i="7"/>
  <c r="N423" i="7"/>
  <c r="B423" i="7"/>
  <c r="B579" i="7"/>
  <c r="N579" i="7"/>
  <c r="O579" i="7"/>
  <c r="BC579" i="7"/>
  <c r="BD579" i="7"/>
  <c r="BF579" i="7" s="1"/>
  <c r="BE579" i="7"/>
  <c r="B580" i="7"/>
  <c r="N580" i="7"/>
  <c r="O580" i="7"/>
  <c r="BC580" i="7"/>
  <c r="BD580" i="7"/>
  <c r="BE580" i="7"/>
  <c r="B581" i="7"/>
  <c r="N581" i="7"/>
  <c r="O581" i="7"/>
  <c r="BC581" i="7"/>
  <c r="BD581" i="7"/>
  <c r="BF581" i="7" s="1"/>
  <c r="BE581" i="7"/>
  <c r="B582" i="7"/>
  <c r="N582" i="7"/>
  <c r="O582" i="7"/>
  <c r="BC582" i="7"/>
  <c r="BD582" i="7"/>
  <c r="BE582" i="7"/>
  <c r="B583" i="7"/>
  <c r="N583" i="7"/>
  <c r="O583" i="7"/>
  <c r="BC583" i="7"/>
  <c r="BD583" i="7"/>
  <c r="BE583" i="7"/>
  <c r="B584" i="7"/>
  <c r="N584" i="7"/>
  <c r="O584" i="7"/>
  <c r="BC584" i="7"/>
  <c r="BD584" i="7"/>
  <c r="BE584" i="7"/>
  <c r="B578" i="7"/>
  <c r="N578" i="7"/>
  <c r="O578" i="7"/>
  <c r="BC578" i="7"/>
  <c r="BD578" i="7"/>
  <c r="BF578" i="7" s="1"/>
  <c r="BG578" i="7" s="1"/>
  <c r="BE578" i="7"/>
  <c r="B577" i="7"/>
  <c r="N577" i="7"/>
  <c r="O577" i="7"/>
  <c r="BC577" i="7"/>
  <c r="BD577" i="7"/>
  <c r="BF577" i="7" s="1"/>
  <c r="BG577" i="7" s="1"/>
  <c r="BE577" i="7"/>
  <c r="B576" i="7"/>
  <c r="N576" i="7"/>
  <c r="O576" i="7"/>
  <c r="BC576" i="7"/>
  <c r="BD576" i="7"/>
  <c r="BF576" i="7" s="1"/>
  <c r="BG576" i="7" s="1"/>
  <c r="BE576" i="7"/>
  <c r="B575" i="7"/>
  <c r="N575" i="7"/>
  <c r="O575" i="7"/>
  <c r="BC575" i="7"/>
  <c r="BD575" i="7"/>
  <c r="BF575" i="7" s="1"/>
  <c r="BG575" i="7" s="1"/>
  <c r="BE575" i="7"/>
  <c r="B574" i="7"/>
  <c r="N574" i="7"/>
  <c r="O574" i="7"/>
  <c r="BC574" i="7"/>
  <c r="BD574" i="7"/>
  <c r="BF574" i="7" s="1"/>
  <c r="BG574" i="7" s="1"/>
  <c r="BE574" i="7"/>
  <c r="B565" i="7"/>
  <c r="N565" i="7"/>
  <c r="O565" i="7"/>
  <c r="BC565" i="7"/>
  <c r="BD565" i="7"/>
  <c r="BE565" i="7"/>
  <c r="B566" i="7"/>
  <c r="N566" i="7"/>
  <c r="O566" i="7"/>
  <c r="BC566" i="7"/>
  <c r="BD566" i="7"/>
  <c r="BE566" i="7"/>
  <c r="B567" i="7"/>
  <c r="N567" i="7"/>
  <c r="O567" i="7"/>
  <c r="BC567" i="7"/>
  <c r="BD567" i="7"/>
  <c r="BE567" i="7"/>
  <c r="B568" i="7"/>
  <c r="N568" i="7"/>
  <c r="O568" i="7"/>
  <c r="BC568" i="7"/>
  <c r="BD568" i="7"/>
  <c r="BE568" i="7"/>
  <c r="B569" i="7"/>
  <c r="N569" i="7"/>
  <c r="O569" i="7"/>
  <c r="BC569" i="7"/>
  <c r="BD569" i="7"/>
  <c r="BE569" i="7"/>
  <c r="B570" i="7"/>
  <c r="N570" i="7"/>
  <c r="O570" i="7"/>
  <c r="BC570" i="7"/>
  <c r="BD570" i="7"/>
  <c r="BE570" i="7"/>
  <c r="B571" i="7"/>
  <c r="N571" i="7"/>
  <c r="O571" i="7"/>
  <c r="BC571" i="7"/>
  <c r="BD571" i="7"/>
  <c r="BF571" i="7" s="1"/>
  <c r="BE571" i="7"/>
  <c r="B572" i="7"/>
  <c r="N572" i="7"/>
  <c r="O572" i="7"/>
  <c r="BC572" i="7"/>
  <c r="BD572" i="7"/>
  <c r="BE572" i="7"/>
  <c r="B573" i="7"/>
  <c r="N573" i="7"/>
  <c r="O573" i="7"/>
  <c r="BC573" i="7"/>
  <c r="BD573" i="7"/>
  <c r="BF573" i="7" s="1"/>
  <c r="BE573" i="7"/>
  <c r="B563" i="7"/>
  <c r="N563" i="7"/>
  <c r="O563" i="7"/>
  <c r="BC563" i="7"/>
  <c r="BD563" i="7"/>
  <c r="BE563" i="7"/>
  <c r="B564" i="7"/>
  <c r="N564" i="7"/>
  <c r="O564" i="7"/>
  <c r="BC564" i="7"/>
  <c r="BD564" i="7"/>
  <c r="BE564" i="7"/>
  <c r="B562" i="7"/>
  <c r="N562" i="7"/>
  <c r="O562" i="7"/>
  <c r="BC562" i="7"/>
  <c r="BD562" i="7"/>
  <c r="BF562" i="7" s="1"/>
  <c r="BG562" i="7" s="1"/>
  <c r="BE562" i="7"/>
  <c r="B561" i="7"/>
  <c r="N561" i="7"/>
  <c r="O561" i="7"/>
  <c r="BC561" i="7"/>
  <c r="BD561" i="7"/>
  <c r="BF561" i="7" s="1"/>
  <c r="BG561" i="7" s="1"/>
  <c r="BE561" i="7"/>
  <c r="B560" i="7"/>
  <c r="N560" i="7"/>
  <c r="O560" i="7"/>
  <c r="BC560" i="7"/>
  <c r="BD560" i="7"/>
  <c r="BF560" i="7" s="1"/>
  <c r="BG560" i="7" s="1"/>
  <c r="BE560" i="7"/>
  <c r="B559" i="7"/>
  <c r="N559" i="7"/>
  <c r="O559" i="7"/>
  <c r="BC559" i="7"/>
  <c r="BD559" i="7"/>
  <c r="BF559" i="7" s="1"/>
  <c r="BG559" i="7" s="1"/>
  <c r="BE559" i="7"/>
  <c r="B558" i="7"/>
  <c r="N558" i="7"/>
  <c r="O558" i="7"/>
  <c r="BC558" i="7"/>
  <c r="BD558" i="7"/>
  <c r="BF558" i="7" s="1"/>
  <c r="BG558" i="7" s="1"/>
  <c r="BE558" i="7"/>
  <c r="B548" i="7"/>
  <c r="N548" i="7"/>
  <c r="O548" i="7"/>
  <c r="BC548" i="7"/>
  <c r="BD548" i="7"/>
  <c r="BF548" i="7" s="1"/>
  <c r="BE548" i="7"/>
  <c r="B549" i="7"/>
  <c r="N549" i="7"/>
  <c r="O549" i="7"/>
  <c r="BC549" i="7"/>
  <c r="BD549" i="7"/>
  <c r="BE549" i="7"/>
  <c r="B550" i="7"/>
  <c r="N550" i="7"/>
  <c r="O550" i="7"/>
  <c r="BC550" i="7"/>
  <c r="BD550" i="7"/>
  <c r="BE550" i="7"/>
  <c r="B551" i="7"/>
  <c r="N551" i="7"/>
  <c r="O551" i="7"/>
  <c r="BC551" i="7"/>
  <c r="BD551" i="7"/>
  <c r="BE551" i="7"/>
  <c r="B552" i="7"/>
  <c r="N552" i="7"/>
  <c r="O552" i="7"/>
  <c r="BC552" i="7"/>
  <c r="BD552" i="7"/>
  <c r="BE552" i="7"/>
  <c r="B553" i="7"/>
  <c r="N553" i="7"/>
  <c r="O553" i="7"/>
  <c r="BC553" i="7"/>
  <c r="BD553" i="7"/>
  <c r="BE553" i="7"/>
  <c r="B554" i="7"/>
  <c r="N554" i="7"/>
  <c r="O554" i="7"/>
  <c r="BC554" i="7"/>
  <c r="BD554" i="7"/>
  <c r="BE554" i="7"/>
  <c r="B555" i="7"/>
  <c r="N555" i="7"/>
  <c r="O555" i="7"/>
  <c r="BC555" i="7"/>
  <c r="BD555" i="7"/>
  <c r="BF555" i="7" s="1"/>
  <c r="BE555" i="7"/>
  <c r="B556" i="7"/>
  <c r="N556" i="7"/>
  <c r="O556" i="7"/>
  <c r="BC556" i="7"/>
  <c r="BD556" i="7"/>
  <c r="BE556" i="7"/>
  <c r="B557" i="7"/>
  <c r="N557" i="7"/>
  <c r="O557" i="7"/>
  <c r="BC557" i="7"/>
  <c r="BD557" i="7"/>
  <c r="BE557" i="7"/>
  <c r="BF438" i="7" l="1"/>
  <c r="BF432" i="7"/>
  <c r="BF425" i="7"/>
  <c r="BF556" i="7"/>
  <c r="BF433" i="7"/>
  <c r="BF423" i="7"/>
  <c r="BF440" i="7"/>
  <c r="BF549" i="7"/>
  <c r="BF441" i="7"/>
  <c r="BF554" i="7"/>
  <c r="BF564" i="7"/>
  <c r="BF551" i="7"/>
  <c r="BF572" i="7"/>
  <c r="BF431" i="7"/>
  <c r="BF553" i="7"/>
  <c r="BF552" i="7"/>
  <c r="BF565" i="7"/>
  <c r="BF582" i="7"/>
  <c r="BF424" i="7"/>
  <c r="BF430" i="7"/>
  <c r="C427" i="7"/>
  <c r="C428" i="7" s="1"/>
  <c r="C429" i="7" s="1"/>
  <c r="C430" i="7" s="1"/>
  <c r="C431" i="7" s="1"/>
  <c r="C432" i="7" s="1"/>
  <c r="C433" i="7" s="1"/>
  <c r="C434" i="7" s="1"/>
  <c r="C435" i="7" s="1"/>
  <c r="C436" i="7" s="1"/>
  <c r="C437" i="7" s="1"/>
  <c r="C438" i="7" s="1"/>
  <c r="C439" i="7" s="1"/>
  <c r="C440" i="7" s="1"/>
  <c r="C441" i="7" s="1"/>
  <c r="AU423" i="7"/>
  <c r="BF567" i="7"/>
  <c r="BF583" i="7"/>
  <c r="BF563" i="7"/>
  <c r="BF568" i="7"/>
  <c r="BF584" i="7"/>
  <c r="BF580" i="7"/>
  <c r="BF550" i="7"/>
  <c r="BF569" i="7"/>
  <c r="BF557" i="7"/>
  <c r="BF570" i="7"/>
  <c r="BF566" i="7"/>
  <c r="BG563" i="7" l="1"/>
  <c r="BG439" i="7"/>
  <c r="BG429" i="7"/>
  <c r="BG573" i="7"/>
  <c r="BG583" i="7"/>
  <c r="BG432" i="7"/>
  <c r="BG431" i="7"/>
  <c r="BG550" i="7"/>
  <c r="BG440" i="7"/>
  <c r="BG581" i="7"/>
  <c r="BG438" i="7"/>
  <c r="BG556" i="7"/>
  <c r="BG434" i="7"/>
  <c r="BG441" i="7"/>
  <c r="BG423" i="7"/>
  <c r="BG425" i="7"/>
  <c r="BG549" i="7"/>
  <c r="BG433" i="7"/>
  <c r="BG430" i="7"/>
  <c r="BG426" i="7"/>
  <c r="BG564" i="7"/>
  <c r="BG437" i="7"/>
  <c r="BG580" i="7"/>
  <c r="BG436" i="7"/>
  <c r="BG428" i="7"/>
  <c r="BG584" i="7"/>
  <c r="BG427" i="7"/>
  <c r="BG555" i="7"/>
  <c r="BG553" i="7"/>
  <c r="BG579" i="7"/>
  <c r="BG552" i="7"/>
  <c r="BG557" i="7"/>
  <c r="BG554" i="7"/>
  <c r="BG548" i="7"/>
  <c r="BG424" i="7"/>
  <c r="BG551" i="7"/>
  <c r="BG582" i="7"/>
  <c r="BG569" i="7"/>
  <c r="BG567" i="7"/>
  <c r="BG435" i="7"/>
  <c r="BG571" i="7"/>
  <c r="BG565" i="7"/>
  <c r="BG568" i="7"/>
  <c r="BG572" i="7"/>
  <c r="BG570" i="7"/>
  <c r="BG566" i="7"/>
  <c r="N574" i="1" l="1"/>
  <c r="O574" i="1"/>
  <c r="J53" i="4"/>
  <c r="G54" i="4"/>
  <c r="F54" i="4" s="1"/>
  <c r="B421" i="7"/>
  <c r="O421" i="7"/>
  <c r="AU421" i="7"/>
  <c r="BC421" i="7"/>
  <c r="BD421" i="7"/>
  <c r="BF421" i="7" s="1"/>
  <c r="BE421" i="7"/>
  <c r="B422" i="7"/>
  <c r="C422" i="7"/>
  <c r="E422" i="7"/>
  <c r="BD422" i="7" s="1"/>
  <c r="BF422" i="7" s="1"/>
  <c r="J422" i="7"/>
  <c r="K422" i="7"/>
  <c r="N422" i="7"/>
  <c r="O422" i="7"/>
  <c r="R422" i="7"/>
  <c r="AU422" i="7"/>
  <c r="AW422" i="7"/>
  <c r="BC422" i="7"/>
  <c r="BE422" i="7"/>
  <c r="G43" i="4"/>
  <c r="F43" i="4" s="1"/>
  <c r="G51" i="4"/>
  <c r="F51" i="4" s="1"/>
  <c r="G15" i="4"/>
  <c r="F15" i="4" s="1"/>
  <c r="G16" i="4"/>
  <c r="F16" i="4" s="1"/>
  <c r="N144" i="1"/>
  <c r="O144" i="1"/>
  <c r="BG422" i="7" l="1"/>
  <c r="BG421" i="7"/>
  <c r="J50" i="4"/>
  <c r="B419" i="7"/>
  <c r="N419" i="7"/>
  <c r="O419" i="7"/>
  <c r="BC419" i="7"/>
  <c r="BD419" i="7"/>
  <c r="BE419" i="7"/>
  <c r="B420" i="7"/>
  <c r="C420" i="7"/>
  <c r="AU419" i="7"/>
  <c r="E420" i="7"/>
  <c r="BD420" i="7" s="1"/>
  <c r="J420" i="7"/>
  <c r="K420" i="7"/>
  <c r="N420" i="7"/>
  <c r="O420" i="7"/>
  <c r="R420" i="7"/>
  <c r="AU420" i="7"/>
  <c r="AW420" i="7"/>
  <c r="BC420" i="7"/>
  <c r="BE420" i="7"/>
  <c r="N547" i="7"/>
  <c r="O547" i="7"/>
  <c r="BC547" i="7"/>
  <c r="BD547" i="7"/>
  <c r="BE547" i="7"/>
  <c r="N154" i="1"/>
  <c r="B6" i="6"/>
  <c r="B2" i="11"/>
  <c r="B1" i="5" s="1"/>
  <c r="O552" i="1"/>
  <c r="N552" i="1"/>
  <c r="O440" i="1"/>
  <c r="N440" i="1"/>
  <c r="O425" i="1"/>
  <c r="N425" i="1"/>
  <c r="O420" i="1"/>
  <c r="N420" i="1"/>
  <c r="O408" i="1"/>
  <c r="N408" i="1"/>
  <c r="O391" i="1"/>
  <c r="N391" i="1"/>
  <c r="O382" i="1"/>
  <c r="N382" i="1"/>
  <c r="O389" i="1"/>
  <c r="N389" i="1"/>
  <c r="O387" i="1"/>
  <c r="O384" i="1"/>
  <c r="N384" i="1"/>
  <c r="N387" i="1"/>
  <c r="O364" i="1"/>
  <c r="O356" i="1"/>
  <c r="O353" i="1"/>
  <c r="O346" i="1"/>
  <c r="O344" i="1"/>
  <c r="O342" i="1"/>
  <c r="O334" i="1"/>
  <c r="N377" i="1"/>
  <c r="O377" i="1"/>
  <c r="N231" i="1"/>
  <c r="O211" i="1"/>
  <c r="O400" i="1"/>
  <c r="O396" i="1"/>
  <c r="N400" i="1"/>
  <c r="N396" i="1"/>
  <c r="B546" i="7"/>
  <c r="N546" i="7"/>
  <c r="O546" i="7"/>
  <c r="AU546" i="7"/>
  <c r="BC546" i="7"/>
  <c r="BE546" i="7"/>
  <c r="BE418" i="7"/>
  <c r="BC418" i="7"/>
  <c r="AU418" i="7"/>
  <c r="O418" i="7"/>
  <c r="N418" i="7"/>
  <c r="B418" i="7"/>
  <c r="BE417" i="7"/>
  <c r="BC417" i="7"/>
  <c r="AU417" i="7"/>
  <c r="O417" i="7"/>
  <c r="N417" i="7"/>
  <c r="B417" i="7"/>
  <c r="BE416" i="7"/>
  <c r="BC416" i="7"/>
  <c r="AW416" i="7"/>
  <c r="AW417" i="7" s="1"/>
  <c r="AW418" i="7" s="1"/>
  <c r="AU416" i="7"/>
  <c r="R416" i="7"/>
  <c r="R417" i="7" s="1"/>
  <c r="R418" i="7" s="1"/>
  <c r="O416" i="7"/>
  <c r="N416" i="7"/>
  <c r="K416" i="7"/>
  <c r="K417" i="7" s="1"/>
  <c r="K418" i="7" s="1"/>
  <c r="J416" i="7"/>
  <c r="J417" i="7" s="1"/>
  <c r="J418" i="7" s="1"/>
  <c r="E416" i="7"/>
  <c r="BD416" i="7" s="1"/>
  <c r="C416" i="7"/>
  <c r="C417" i="7" s="1"/>
  <c r="B416" i="7"/>
  <c r="BE415" i="7"/>
  <c r="BD415" i="7"/>
  <c r="BC415" i="7"/>
  <c r="O415" i="7"/>
  <c r="N415" i="7"/>
  <c r="B415" i="7"/>
  <c r="B413" i="7"/>
  <c r="O413" i="7"/>
  <c r="BC413" i="7"/>
  <c r="BD413" i="7"/>
  <c r="BE413" i="7"/>
  <c r="B414" i="7"/>
  <c r="C414" i="7"/>
  <c r="AU413" i="7" s="1"/>
  <c r="E414" i="7"/>
  <c r="BD414" i="7" s="1"/>
  <c r="K414" i="7"/>
  <c r="N414" i="7"/>
  <c r="O414" i="7"/>
  <c r="AW414" i="7"/>
  <c r="BC414" i="7"/>
  <c r="BE414" i="7"/>
  <c r="B411" i="7"/>
  <c r="BC411" i="7"/>
  <c r="BD411" i="7"/>
  <c r="BE411" i="7"/>
  <c r="B412" i="7"/>
  <c r="C412" i="7"/>
  <c r="AU411" i="7"/>
  <c r="E412" i="7"/>
  <c r="BD412" i="7" s="1"/>
  <c r="J412" i="7"/>
  <c r="K412" i="7"/>
  <c r="N412" i="7"/>
  <c r="O412" i="7"/>
  <c r="R412" i="7"/>
  <c r="AU412" i="7"/>
  <c r="AW412" i="7"/>
  <c r="BC412" i="7"/>
  <c r="BE412" i="7"/>
  <c r="N145" i="1"/>
  <c r="B544" i="7"/>
  <c r="C544" i="7"/>
  <c r="C545" i="7" s="1"/>
  <c r="E544" i="7"/>
  <c r="BD544" i="7" s="1"/>
  <c r="J544" i="7"/>
  <c r="J545" i="7" s="1"/>
  <c r="K544" i="7"/>
  <c r="K545" i="7" s="1"/>
  <c r="N544" i="7"/>
  <c r="O544" i="7"/>
  <c r="R544" i="7"/>
  <c r="R545" i="7" s="1"/>
  <c r="AU544" i="7"/>
  <c r="AW544" i="7"/>
  <c r="AW545" i="7" s="1"/>
  <c r="BC544" i="7"/>
  <c r="BE544" i="7"/>
  <c r="B545" i="7"/>
  <c r="N545" i="7"/>
  <c r="O545" i="7"/>
  <c r="AU545" i="7"/>
  <c r="BC545" i="7"/>
  <c r="BE545" i="7"/>
  <c r="N240" i="1"/>
  <c r="O240" i="1"/>
  <c r="N241" i="1"/>
  <c r="O241" i="1"/>
  <c r="N242" i="1"/>
  <c r="O242" i="1"/>
  <c r="N243" i="1"/>
  <c r="O243" i="1"/>
  <c r="N244" i="1"/>
  <c r="O244" i="1"/>
  <c r="N245" i="1"/>
  <c r="O245" i="1"/>
  <c r="N246" i="1"/>
  <c r="O246" i="1"/>
  <c r="N247" i="1"/>
  <c r="O247" i="1"/>
  <c r="N248" i="1"/>
  <c r="O248" i="1"/>
  <c r="BE410" i="7"/>
  <c r="BC410" i="7"/>
  <c r="AU410" i="7"/>
  <c r="O410" i="7"/>
  <c r="N410" i="7"/>
  <c r="B410" i="7"/>
  <c r="BE409" i="7"/>
  <c r="BC409" i="7"/>
  <c r="AU409" i="7"/>
  <c r="O409" i="7"/>
  <c r="N409" i="7"/>
  <c r="B409" i="7"/>
  <c r="BE408" i="7"/>
  <c r="BC408" i="7"/>
  <c r="AU408" i="7"/>
  <c r="O408" i="7"/>
  <c r="N408" i="7"/>
  <c r="B408" i="7"/>
  <c r="BE407" i="7"/>
  <c r="BC407" i="7"/>
  <c r="AU407" i="7"/>
  <c r="O407" i="7"/>
  <c r="N407" i="7"/>
  <c r="B407" i="7"/>
  <c r="BE406" i="7"/>
  <c r="BC406" i="7"/>
  <c r="AU406" i="7"/>
  <c r="O406" i="7"/>
  <c r="N406" i="7"/>
  <c r="B406" i="7"/>
  <c r="BE405" i="7"/>
  <c r="BC405" i="7"/>
  <c r="AW405" i="7"/>
  <c r="AW406" i="7" s="1"/>
  <c r="AW407" i="7" s="1"/>
  <c r="AW408" i="7" s="1"/>
  <c r="AW409" i="7" s="1"/>
  <c r="AW410" i="7" s="1"/>
  <c r="AU405" i="7"/>
  <c r="R405" i="7"/>
  <c r="R406" i="7" s="1"/>
  <c r="R407" i="7" s="1"/>
  <c r="R408" i="7" s="1"/>
  <c r="R409" i="7" s="1"/>
  <c r="R410" i="7" s="1"/>
  <c r="O405" i="7"/>
  <c r="N405" i="7"/>
  <c r="K405" i="7"/>
  <c r="K406" i="7" s="1"/>
  <c r="K407" i="7" s="1"/>
  <c r="K408" i="7" s="1"/>
  <c r="K409" i="7" s="1"/>
  <c r="K410" i="7" s="1"/>
  <c r="J405" i="7"/>
  <c r="J406" i="7" s="1"/>
  <c r="J407" i="7" s="1"/>
  <c r="J408" i="7" s="1"/>
  <c r="J409" i="7" s="1"/>
  <c r="J410" i="7" s="1"/>
  <c r="E405" i="7"/>
  <c r="BD405" i="7" s="1"/>
  <c r="C405" i="7"/>
  <c r="C406" i="7" s="1"/>
  <c r="C407" i="7" s="1"/>
  <c r="C408" i="7" s="1"/>
  <c r="C409" i="7" s="1"/>
  <c r="C410" i="7" s="1"/>
  <c r="B405" i="7"/>
  <c r="BE404" i="7"/>
  <c r="BD404" i="7"/>
  <c r="BC404" i="7"/>
  <c r="O404" i="7"/>
  <c r="N404" i="7"/>
  <c r="B404" i="7"/>
  <c r="N163" i="1"/>
  <c r="B542" i="7"/>
  <c r="C542" i="7"/>
  <c r="C543" i="7" s="1"/>
  <c r="J542" i="7"/>
  <c r="J543" i="7" s="1"/>
  <c r="BC542" i="7"/>
  <c r="BE542" i="7"/>
  <c r="BC543" i="7"/>
  <c r="BE543" i="7"/>
  <c r="B543" i="7"/>
  <c r="B534" i="7"/>
  <c r="C534" i="7"/>
  <c r="C535" i="7" s="1"/>
  <c r="C536" i="7" s="1"/>
  <c r="J534" i="7"/>
  <c r="J535" i="7" s="1"/>
  <c r="J536" i="7" s="1"/>
  <c r="K534" i="7"/>
  <c r="K535" i="7" s="1"/>
  <c r="K536" i="7" s="1"/>
  <c r="N534" i="7"/>
  <c r="O534" i="7"/>
  <c r="R534" i="7"/>
  <c r="R535" i="7" s="1"/>
  <c r="R536" i="7" s="1"/>
  <c r="AU534" i="7"/>
  <c r="AW534" i="7"/>
  <c r="AW535" i="7" s="1"/>
  <c r="AW536" i="7" s="1"/>
  <c r="BC534" i="7"/>
  <c r="BE534" i="7"/>
  <c r="E477" i="7"/>
  <c r="BD477" i="7" s="1"/>
  <c r="E496" i="7"/>
  <c r="BD496" i="7" s="1"/>
  <c r="E478" i="7"/>
  <c r="BD478" i="7" s="1"/>
  <c r="BF478" i="7" s="1"/>
  <c r="BG478" i="7" s="1"/>
  <c r="E497" i="7"/>
  <c r="BD497" i="7" s="1"/>
  <c r="BF497" i="7" s="1"/>
  <c r="BG497" i="7" s="1"/>
  <c r="O25" i="1"/>
  <c r="C546" i="7"/>
  <c r="C477" i="7"/>
  <c r="C486" i="7" s="1"/>
  <c r="C539" i="7" s="1"/>
  <c r="C540" i="7"/>
  <c r="C496" i="7"/>
  <c r="C478" i="7"/>
  <c r="C497" i="7"/>
  <c r="C479" i="7" s="1"/>
  <c r="C480" i="7" s="1"/>
  <c r="C481" i="7" s="1"/>
  <c r="C485" i="7"/>
  <c r="C538" i="7"/>
  <c r="G24" i="4"/>
  <c r="F24" i="4" s="1"/>
  <c r="B402" i="7"/>
  <c r="N402" i="7"/>
  <c r="O402" i="7"/>
  <c r="C403" i="7"/>
  <c r="AU402" i="7" s="1"/>
  <c r="BC402" i="7"/>
  <c r="BD402" i="7"/>
  <c r="BE402" i="7"/>
  <c r="BC403" i="7"/>
  <c r="E403" i="7"/>
  <c r="BD403" i="7" s="1"/>
  <c r="BE403" i="7"/>
  <c r="B403" i="7"/>
  <c r="J403" i="7"/>
  <c r="K403" i="7"/>
  <c r="N403" i="7"/>
  <c r="O403" i="7"/>
  <c r="R403" i="7"/>
  <c r="AU403" i="7"/>
  <c r="AW403" i="7"/>
  <c r="K537" i="7"/>
  <c r="B2" i="7"/>
  <c r="N2" i="7"/>
  <c r="O2" i="7"/>
  <c r="BC2" i="7"/>
  <c r="BD2" i="7"/>
  <c r="BE2" i="7"/>
  <c r="B3" i="7"/>
  <c r="C3" i="7"/>
  <c r="E3" i="7"/>
  <c r="BD3" i="7" s="1"/>
  <c r="J3" i="7"/>
  <c r="K3" i="7"/>
  <c r="N3" i="7"/>
  <c r="O3" i="7"/>
  <c r="R3" i="7"/>
  <c r="AU3" i="7"/>
  <c r="AW3" i="7"/>
  <c r="BC3" i="7"/>
  <c r="BE3" i="7"/>
  <c r="B4" i="7"/>
  <c r="N4" i="7"/>
  <c r="O4" i="7"/>
  <c r="BC4" i="7"/>
  <c r="BD4" i="7"/>
  <c r="BE4" i="7"/>
  <c r="B5" i="7"/>
  <c r="C5" i="7"/>
  <c r="E5" i="7"/>
  <c r="BD5" i="7" s="1"/>
  <c r="J5" i="7"/>
  <c r="K5" i="7"/>
  <c r="N5" i="7"/>
  <c r="O5" i="7"/>
  <c r="R5" i="7"/>
  <c r="AU5" i="7"/>
  <c r="AW5" i="7"/>
  <c r="BC5" i="7"/>
  <c r="BE5" i="7"/>
  <c r="B6" i="7"/>
  <c r="N6" i="7"/>
  <c r="O6" i="7"/>
  <c r="BC6" i="7"/>
  <c r="BD6" i="7"/>
  <c r="BE6" i="7"/>
  <c r="B7" i="7"/>
  <c r="C7" i="7"/>
  <c r="E7" i="7"/>
  <c r="BD7" i="7" s="1"/>
  <c r="J7" i="7"/>
  <c r="K7" i="7"/>
  <c r="N7" i="7"/>
  <c r="O7" i="7"/>
  <c r="R7" i="7"/>
  <c r="AU7" i="7"/>
  <c r="AW7" i="7"/>
  <c r="BC7" i="7"/>
  <c r="BE7" i="7"/>
  <c r="B8" i="7"/>
  <c r="N8" i="7"/>
  <c r="O8" i="7"/>
  <c r="BC8" i="7"/>
  <c r="BD8" i="7"/>
  <c r="BE8" i="7"/>
  <c r="B9" i="7"/>
  <c r="C9" i="7"/>
  <c r="E9" i="7"/>
  <c r="BD9" i="7" s="1"/>
  <c r="J9" i="7"/>
  <c r="K9" i="7"/>
  <c r="N9" i="7"/>
  <c r="O9" i="7"/>
  <c r="R9" i="7"/>
  <c r="AU9" i="7"/>
  <c r="AW9" i="7"/>
  <c r="BC9" i="7"/>
  <c r="BE9" i="7"/>
  <c r="B10" i="7"/>
  <c r="N10" i="7"/>
  <c r="O10" i="7"/>
  <c r="BC10" i="7"/>
  <c r="BD10" i="7"/>
  <c r="BE10" i="7"/>
  <c r="B11" i="7"/>
  <c r="C11" i="7"/>
  <c r="E11" i="7"/>
  <c r="BD11" i="7" s="1"/>
  <c r="J11" i="7"/>
  <c r="K11" i="7"/>
  <c r="N11" i="7"/>
  <c r="O11" i="7"/>
  <c r="R11" i="7"/>
  <c r="AU11" i="7"/>
  <c r="AW11" i="7"/>
  <c r="BC11" i="7"/>
  <c r="BE11" i="7"/>
  <c r="B12" i="7"/>
  <c r="N12" i="7"/>
  <c r="O12" i="7"/>
  <c r="BC12" i="7"/>
  <c r="BD12" i="7"/>
  <c r="BE12" i="7"/>
  <c r="B13" i="7"/>
  <c r="C13" i="7"/>
  <c r="C14" i="7" s="1"/>
  <c r="C15" i="7" s="1"/>
  <c r="C16" i="7" s="1"/>
  <c r="E13" i="7"/>
  <c r="BD13" i="7" s="1"/>
  <c r="J13" i="7"/>
  <c r="J14" i="7" s="1"/>
  <c r="J15" i="7" s="1"/>
  <c r="J16" i="7" s="1"/>
  <c r="K13" i="7"/>
  <c r="K14" i="7" s="1"/>
  <c r="K15" i="7" s="1"/>
  <c r="K16" i="7" s="1"/>
  <c r="N13" i="7"/>
  <c r="O13" i="7"/>
  <c r="R13" i="7"/>
  <c r="R14" i="7"/>
  <c r="R15" i="7" s="1"/>
  <c r="R16" i="7" s="1"/>
  <c r="AU13" i="7"/>
  <c r="AW13" i="7"/>
  <c r="AW14" i="7" s="1"/>
  <c r="AW15" i="7" s="1"/>
  <c r="AW16" i="7" s="1"/>
  <c r="BC13" i="7"/>
  <c r="BE13" i="7"/>
  <c r="B14" i="7"/>
  <c r="N14" i="7"/>
  <c r="O14" i="7"/>
  <c r="AU14" i="7"/>
  <c r="BC14" i="7"/>
  <c r="BE14" i="7"/>
  <c r="B15" i="7"/>
  <c r="N15" i="7"/>
  <c r="O15" i="7"/>
  <c r="AU15" i="7"/>
  <c r="BC15" i="7"/>
  <c r="BE15" i="7"/>
  <c r="B16" i="7"/>
  <c r="N16" i="7"/>
  <c r="O16" i="7"/>
  <c r="AU16" i="7"/>
  <c r="BC16" i="7"/>
  <c r="BE16" i="7"/>
  <c r="B17" i="7"/>
  <c r="N17" i="7"/>
  <c r="O17" i="7"/>
  <c r="BC17" i="7"/>
  <c r="BD17" i="7"/>
  <c r="BE17" i="7"/>
  <c r="B18" i="7"/>
  <c r="C18" i="7"/>
  <c r="C19" i="7" s="1"/>
  <c r="C20" i="7" s="1"/>
  <c r="E18" i="7"/>
  <c r="E19" i="7" s="1"/>
  <c r="J18" i="7"/>
  <c r="J19" i="7" s="1"/>
  <c r="J20" i="7" s="1"/>
  <c r="K18" i="7"/>
  <c r="K19" i="7" s="1"/>
  <c r="K20" i="7" s="1"/>
  <c r="N18" i="7"/>
  <c r="O18" i="7"/>
  <c r="R18" i="7"/>
  <c r="R19" i="7" s="1"/>
  <c r="R20" i="7" s="1"/>
  <c r="AU18" i="7"/>
  <c r="AW18" i="7"/>
  <c r="AW19" i="7" s="1"/>
  <c r="AW20" i="7" s="1"/>
  <c r="BC18" i="7"/>
  <c r="BE18" i="7"/>
  <c r="B19" i="7"/>
  <c r="N19" i="7"/>
  <c r="O19" i="7"/>
  <c r="AU19" i="7"/>
  <c r="BC19" i="7"/>
  <c r="BE19" i="7"/>
  <c r="B20" i="7"/>
  <c r="N20" i="7"/>
  <c r="O20" i="7"/>
  <c r="AU20" i="7"/>
  <c r="BC20" i="7"/>
  <c r="BE20" i="7"/>
  <c r="B21" i="7"/>
  <c r="N21" i="7"/>
  <c r="O21" i="7"/>
  <c r="BC21" i="7"/>
  <c r="BD21" i="7"/>
  <c r="BE21" i="7"/>
  <c r="B22" i="7"/>
  <c r="C22" i="7"/>
  <c r="C23" i="7" s="1"/>
  <c r="C24" i="7" s="1"/>
  <c r="C25" i="7" s="1"/>
  <c r="C26" i="7" s="1"/>
  <c r="E22" i="7"/>
  <c r="E23" i="7" s="1"/>
  <c r="J22" i="7"/>
  <c r="J23" i="7" s="1"/>
  <c r="J24" i="7" s="1"/>
  <c r="J25" i="7" s="1"/>
  <c r="J26" i="7" s="1"/>
  <c r="K22" i="7"/>
  <c r="K23" i="7" s="1"/>
  <c r="K24" i="7" s="1"/>
  <c r="K25" i="7" s="1"/>
  <c r="K26" i="7" s="1"/>
  <c r="N22" i="7"/>
  <c r="O22" i="7"/>
  <c r="R22" i="7"/>
  <c r="R23" i="7" s="1"/>
  <c r="R24" i="7" s="1"/>
  <c r="R25" i="7" s="1"/>
  <c r="R26" i="7" s="1"/>
  <c r="AU22" i="7"/>
  <c r="AW22" i="7"/>
  <c r="AW23" i="7" s="1"/>
  <c r="AW24" i="7" s="1"/>
  <c r="AW25" i="7" s="1"/>
  <c r="AW26" i="7" s="1"/>
  <c r="BC22" i="7"/>
  <c r="BE22" i="7"/>
  <c r="B23" i="7"/>
  <c r="N23" i="7"/>
  <c r="O23" i="7"/>
  <c r="AU23" i="7"/>
  <c r="BC23" i="7"/>
  <c r="BE23" i="7"/>
  <c r="B24" i="7"/>
  <c r="N24" i="7"/>
  <c r="O24" i="7"/>
  <c r="AU24" i="7"/>
  <c r="BC24" i="7"/>
  <c r="BE24" i="7"/>
  <c r="B25" i="7"/>
  <c r="N25" i="7"/>
  <c r="O25" i="7"/>
  <c r="AU25" i="7"/>
  <c r="BC25" i="7"/>
  <c r="BE25" i="7"/>
  <c r="B26" i="7"/>
  <c r="N26" i="7"/>
  <c r="O26" i="7"/>
  <c r="AU26" i="7"/>
  <c r="BC26" i="7"/>
  <c r="BE26" i="7"/>
  <c r="B27" i="7"/>
  <c r="N27" i="7"/>
  <c r="O27" i="7"/>
  <c r="BC27" i="7"/>
  <c r="BD27" i="7"/>
  <c r="BE27" i="7"/>
  <c r="B28" i="7"/>
  <c r="C28" i="7"/>
  <c r="E28" i="7"/>
  <c r="BD28" i="7" s="1"/>
  <c r="J28" i="7"/>
  <c r="K28" i="7"/>
  <c r="N28" i="7"/>
  <c r="O28" i="7"/>
  <c r="R28" i="7"/>
  <c r="AU28" i="7"/>
  <c r="AW28" i="7"/>
  <c r="BC28" i="7"/>
  <c r="BE28" i="7"/>
  <c r="B29" i="7"/>
  <c r="N29" i="7"/>
  <c r="O29" i="7"/>
  <c r="BC29" i="7"/>
  <c r="BD29" i="7"/>
  <c r="BE29" i="7"/>
  <c r="B30" i="7"/>
  <c r="C30" i="7"/>
  <c r="E30" i="7"/>
  <c r="BD30" i="7" s="1"/>
  <c r="J30" i="7"/>
  <c r="K30" i="7"/>
  <c r="N30" i="7"/>
  <c r="O30" i="7"/>
  <c r="R30" i="7"/>
  <c r="AU30" i="7"/>
  <c r="AW30" i="7"/>
  <c r="BC30" i="7"/>
  <c r="BE30" i="7"/>
  <c r="B31" i="7"/>
  <c r="N31" i="7"/>
  <c r="O31" i="7"/>
  <c r="BC31" i="7"/>
  <c r="BD31" i="7"/>
  <c r="BE31" i="7"/>
  <c r="B32" i="7"/>
  <c r="C32" i="7"/>
  <c r="C33" i="7" s="1"/>
  <c r="C34" i="7" s="1"/>
  <c r="C35" i="7" s="1"/>
  <c r="C36" i="7" s="1"/>
  <c r="C37" i="7" s="1"/>
  <c r="C38" i="7" s="1"/>
  <c r="E32" i="7"/>
  <c r="J32" i="7"/>
  <c r="J33" i="7" s="1"/>
  <c r="J34" i="7" s="1"/>
  <c r="J35" i="7" s="1"/>
  <c r="J36" i="7" s="1"/>
  <c r="J37" i="7" s="1"/>
  <c r="J38" i="7" s="1"/>
  <c r="K32" i="7"/>
  <c r="K33" i="7" s="1"/>
  <c r="K34" i="7" s="1"/>
  <c r="K35" i="7" s="1"/>
  <c r="K36" i="7" s="1"/>
  <c r="K37" i="7" s="1"/>
  <c r="K38" i="7" s="1"/>
  <c r="N32" i="7"/>
  <c r="O32" i="7"/>
  <c r="R32" i="7"/>
  <c r="R33" i="7" s="1"/>
  <c r="R34" i="7" s="1"/>
  <c r="R35" i="7" s="1"/>
  <c r="R36" i="7" s="1"/>
  <c r="R37" i="7" s="1"/>
  <c r="R38" i="7" s="1"/>
  <c r="AU32" i="7"/>
  <c r="AW32" i="7"/>
  <c r="AW33" i="7" s="1"/>
  <c r="AW34" i="7" s="1"/>
  <c r="AW35" i="7" s="1"/>
  <c r="AW36" i="7" s="1"/>
  <c r="AW37" i="7" s="1"/>
  <c r="AW38" i="7" s="1"/>
  <c r="BC32" i="7"/>
  <c r="BE32" i="7"/>
  <c r="B33" i="7"/>
  <c r="N33" i="7"/>
  <c r="O33" i="7"/>
  <c r="AU33" i="7"/>
  <c r="BC33" i="7"/>
  <c r="BE33" i="7"/>
  <c r="B34" i="7"/>
  <c r="N34" i="7"/>
  <c r="O34" i="7"/>
  <c r="AU34" i="7"/>
  <c r="BC34" i="7"/>
  <c r="BE34" i="7"/>
  <c r="B35" i="7"/>
  <c r="N35" i="7"/>
  <c r="O35" i="7"/>
  <c r="AU35" i="7"/>
  <c r="BC35" i="7"/>
  <c r="BE35" i="7"/>
  <c r="B36" i="7"/>
  <c r="N36" i="7"/>
  <c r="O36" i="7"/>
  <c r="AU36" i="7"/>
  <c r="BC36" i="7"/>
  <c r="BE36" i="7"/>
  <c r="B37" i="7"/>
  <c r="N37" i="7"/>
  <c r="O37" i="7"/>
  <c r="AU37" i="7"/>
  <c r="BC37" i="7"/>
  <c r="BE37" i="7"/>
  <c r="B38" i="7"/>
  <c r="N38" i="7"/>
  <c r="O38" i="7"/>
  <c r="AU38" i="7"/>
  <c r="BC38" i="7"/>
  <c r="BE38" i="7"/>
  <c r="B39" i="7"/>
  <c r="N39" i="7"/>
  <c r="O39" i="7"/>
  <c r="BC39" i="7"/>
  <c r="BD39" i="7"/>
  <c r="BE39" i="7"/>
  <c r="B40" i="7"/>
  <c r="C40" i="7"/>
  <c r="E40" i="7"/>
  <c r="BD40" i="7" s="1"/>
  <c r="J40" i="7"/>
  <c r="K40" i="7"/>
  <c r="N40" i="7"/>
  <c r="O40" i="7"/>
  <c r="R40" i="7"/>
  <c r="AU40" i="7"/>
  <c r="AW40" i="7"/>
  <c r="BC40" i="7"/>
  <c r="BE40" i="7"/>
  <c r="B41" i="7"/>
  <c r="N41" i="7"/>
  <c r="O41" i="7"/>
  <c r="BC41" i="7"/>
  <c r="BD41" i="7"/>
  <c r="BE41" i="7"/>
  <c r="B42" i="7"/>
  <c r="C42" i="7"/>
  <c r="C43" i="7" s="1"/>
  <c r="C44" i="7" s="1"/>
  <c r="C45" i="7" s="1"/>
  <c r="C46" i="7" s="1"/>
  <c r="C47" i="7" s="1"/>
  <c r="E42" i="7"/>
  <c r="E43" i="7" s="1"/>
  <c r="J42" i="7"/>
  <c r="J43" i="7" s="1"/>
  <c r="J44" i="7" s="1"/>
  <c r="J45" i="7" s="1"/>
  <c r="J46" i="7" s="1"/>
  <c r="J47" i="7" s="1"/>
  <c r="K42" i="7"/>
  <c r="K43" i="7" s="1"/>
  <c r="K44" i="7" s="1"/>
  <c r="K45" i="7" s="1"/>
  <c r="K46" i="7" s="1"/>
  <c r="K47" i="7" s="1"/>
  <c r="N42" i="7"/>
  <c r="O42" i="7"/>
  <c r="R42" i="7"/>
  <c r="R43" i="7" s="1"/>
  <c r="R44" i="7" s="1"/>
  <c r="R45" i="7" s="1"/>
  <c r="R46" i="7" s="1"/>
  <c r="R47" i="7" s="1"/>
  <c r="AU42" i="7"/>
  <c r="AW42" i="7"/>
  <c r="AW43" i="7" s="1"/>
  <c r="AW44" i="7" s="1"/>
  <c r="AW45" i="7" s="1"/>
  <c r="AW46" i="7" s="1"/>
  <c r="AW47" i="7" s="1"/>
  <c r="BC42" i="7"/>
  <c r="BE42" i="7"/>
  <c r="B43" i="7"/>
  <c r="N43" i="7"/>
  <c r="O43" i="7"/>
  <c r="AU43" i="7"/>
  <c r="BC43" i="7"/>
  <c r="BE43" i="7"/>
  <c r="B44" i="7"/>
  <c r="N44" i="7"/>
  <c r="O44" i="7"/>
  <c r="AU44" i="7"/>
  <c r="BC44" i="7"/>
  <c r="BE44" i="7"/>
  <c r="B45" i="7"/>
  <c r="N45" i="7"/>
  <c r="O45" i="7"/>
  <c r="AU45" i="7"/>
  <c r="BC45" i="7"/>
  <c r="BE45" i="7"/>
  <c r="B46" i="7"/>
  <c r="N46" i="7"/>
  <c r="O46" i="7"/>
  <c r="AU46" i="7"/>
  <c r="BC46" i="7"/>
  <c r="BE46" i="7"/>
  <c r="B47" i="7"/>
  <c r="N47" i="7"/>
  <c r="O47" i="7"/>
  <c r="AU47" i="7"/>
  <c r="BC47" i="7"/>
  <c r="BE47" i="7"/>
  <c r="B48" i="7"/>
  <c r="N48" i="7"/>
  <c r="O48" i="7"/>
  <c r="BC48" i="7"/>
  <c r="BD48" i="7"/>
  <c r="BE48" i="7"/>
  <c r="B49" i="7"/>
  <c r="C49" i="7"/>
  <c r="C50" i="7" s="1"/>
  <c r="E49" i="7"/>
  <c r="E50" i="7" s="1"/>
  <c r="BD50" i="7" s="1"/>
  <c r="J49" i="7"/>
  <c r="J50" i="7" s="1"/>
  <c r="K49" i="7"/>
  <c r="K50" i="7" s="1"/>
  <c r="N49" i="7"/>
  <c r="O49" i="7"/>
  <c r="R49" i="7"/>
  <c r="R50" i="7" s="1"/>
  <c r="AU49" i="7"/>
  <c r="AW49" i="7"/>
  <c r="AW50" i="7" s="1"/>
  <c r="BC49" i="7"/>
  <c r="BE49" i="7"/>
  <c r="B50" i="7"/>
  <c r="N50" i="7"/>
  <c r="O50" i="7"/>
  <c r="AU50" i="7"/>
  <c r="BC50" i="7"/>
  <c r="BE50" i="7"/>
  <c r="B51" i="7"/>
  <c r="N51" i="7"/>
  <c r="O51" i="7"/>
  <c r="BC51" i="7"/>
  <c r="BD51" i="7"/>
  <c r="BE51" i="7"/>
  <c r="B52" i="7"/>
  <c r="C52" i="7"/>
  <c r="E52" i="7"/>
  <c r="BD52" i="7" s="1"/>
  <c r="J52" i="7"/>
  <c r="K52" i="7"/>
  <c r="N52" i="7"/>
  <c r="O52" i="7"/>
  <c r="R52" i="7"/>
  <c r="AU52" i="7"/>
  <c r="AW52" i="7"/>
  <c r="BC52" i="7"/>
  <c r="BE52" i="7"/>
  <c r="B53" i="7"/>
  <c r="N53" i="7"/>
  <c r="O53" i="7"/>
  <c r="BC53" i="7"/>
  <c r="BD53" i="7"/>
  <c r="BE53" i="7"/>
  <c r="B54" i="7"/>
  <c r="C54" i="7"/>
  <c r="E54" i="7"/>
  <c r="BD54" i="7" s="1"/>
  <c r="J54" i="7"/>
  <c r="K54" i="7"/>
  <c r="N54" i="7"/>
  <c r="O54" i="7"/>
  <c r="R54" i="7"/>
  <c r="AU54" i="7"/>
  <c r="AW54" i="7"/>
  <c r="BC54" i="7"/>
  <c r="BE54" i="7"/>
  <c r="B55" i="7"/>
  <c r="N55" i="7"/>
  <c r="O55" i="7"/>
  <c r="BC55" i="7"/>
  <c r="BD55" i="7"/>
  <c r="BE55" i="7"/>
  <c r="B56" i="7"/>
  <c r="C56" i="7"/>
  <c r="C57" i="7" s="1"/>
  <c r="E56" i="7"/>
  <c r="E57" i="7" s="1"/>
  <c r="BD57" i="7" s="1"/>
  <c r="J56" i="7"/>
  <c r="J57" i="7" s="1"/>
  <c r="K56" i="7"/>
  <c r="K57" i="7" s="1"/>
  <c r="N56" i="7"/>
  <c r="O56" i="7"/>
  <c r="R56" i="7"/>
  <c r="R57" i="7" s="1"/>
  <c r="AU56" i="7"/>
  <c r="AW56" i="7"/>
  <c r="AW57" i="7" s="1"/>
  <c r="BC56" i="7"/>
  <c r="BE56" i="7"/>
  <c r="B57" i="7"/>
  <c r="N57" i="7"/>
  <c r="O57" i="7"/>
  <c r="AU57" i="7"/>
  <c r="BC57" i="7"/>
  <c r="BE57" i="7"/>
  <c r="B58" i="7"/>
  <c r="N58" i="7"/>
  <c r="O58" i="7"/>
  <c r="BC58" i="7"/>
  <c r="BD58" i="7"/>
  <c r="BE58" i="7"/>
  <c r="B59" i="7"/>
  <c r="C59" i="7"/>
  <c r="E59" i="7"/>
  <c r="BD59" i="7" s="1"/>
  <c r="J59" i="7"/>
  <c r="K59" i="7"/>
  <c r="N59" i="7"/>
  <c r="O59" i="7"/>
  <c r="R59" i="7"/>
  <c r="AU59" i="7"/>
  <c r="AW59" i="7"/>
  <c r="BC59" i="7"/>
  <c r="BE59" i="7"/>
  <c r="B60" i="7"/>
  <c r="N60" i="7"/>
  <c r="O60" i="7"/>
  <c r="BC60" i="7"/>
  <c r="BD60" i="7"/>
  <c r="BE60" i="7"/>
  <c r="B61" i="7"/>
  <c r="C61" i="7"/>
  <c r="C62" i="7" s="1"/>
  <c r="E61" i="7"/>
  <c r="E62" i="7" s="1"/>
  <c r="BD62" i="7" s="1"/>
  <c r="J61" i="7"/>
  <c r="J62" i="7" s="1"/>
  <c r="K61" i="7"/>
  <c r="K62" i="7" s="1"/>
  <c r="N61" i="7"/>
  <c r="O61" i="7"/>
  <c r="R61" i="7"/>
  <c r="R62" i="7" s="1"/>
  <c r="AU61" i="7"/>
  <c r="AW61" i="7"/>
  <c r="AW62" i="7" s="1"/>
  <c r="BC61" i="7"/>
  <c r="BE61" i="7"/>
  <c r="B62" i="7"/>
  <c r="N62" i="7"/>
  <c r="O62" i="7"/>
  <c r="AU62" i="7"/>
  <c r="BC62" i="7"/>
  <c r="BE62" i="7"/>
  <c r="B63" i="7"/>
  <c r="N63" i="7"/>
  <c r="O63" i="7"/>
  <c r="BC63" i="7"/>
  <c r="BD63" i="7"/>
  <c r="BE63" i="7"/>
  <c r="B64" i="7"/>
  <c r="C64" i="7"/>
  <c r="E64" i="7"/>
  <c r="BD64" i="7" s="1"/>
  <c r="J64" i="7"/>
  <c r="K64" i="7"/>
  <c r="N64" i="7"/>
  <c r="O64" i="7"/>
  <c r="R64" i="7"/>
  <c r="AU64" i="7"/>
  <c r="AW64" i="7"/>
  <c r="BC64" i="7"/>
  <c r="BE64" i="7"/>
  <c r="B65" i="7"/>
  <c r="N65" i="7"/>
  <c r="O65" i="7"/>
  <c r="BC65" i="7"/>
  <c r="BD65" i="7"/>
  <c r="BE65" i="7"/>
  <c r="B66" i="7"/>
  <c r="C66" i="7"/>
  <c r="E66" i="7"/>
  <c r="BD66" i="7" s="1"/>
  <c r="J66" i="7"/>
  <c r="K66" i="7"/>
  <c r="N66" i="7"/>
  <c r="O66" i="7"/>
  <c r="R66" i="7"/>
  <c r="AU66" i="7"/>
  <c r="AW66" i="7"/>
  <c r="BC66" i="7"/>
  <c r="BE66" i="7"/>
  <c r="B67" i="7"/>
  <c r="N67" i="7"/>
  <c r="O67" i="7"/>
  <c r="BC67" i="7"/>
  <c r="BD67" i="7"/>
  <c r="BE67" i="7"/>
  <c r="B68" i="7"/>
  <c r="C68" i="7"/>
  <c r="E68" i="7"/>
  <c r="BD68" i="7" s="1"/>
  <c r="J68" i="7"/>
  <c r="K68" i="7"/>
  <c r="N68" i="7"/>
  <c r="O68" i="7"/>
  <c r="R68" i="7"/>
  <c r="AU68" i="7"/>
  <c r="AW68" i="7"/>
  <c r="BC68" i="7"/>
  <c r="BE68" i="7"/>
  <c r="B69" i="7"/>
  <c r="N69" i="7"/>
  <c r="O69" i="7"/>
  <c r="BC69" i="7"/>
  <c r="BD69" i="7"/>
  <c r="BE69" i="7"/>
  <c r="B70" i="7"/>
  <c r="C70" i="7"/>
  <c r="E70" i="7"/>
  <c r="BD70" i="7" s="1"/>
  <c r="J70" i="7"/>
  <c r="K70" i="7"/>
  <c r="N70" i="7"/>
  <c r="O70" i="7"/>
  <c r="R70" i="7"/>
  <c r="AU70" i="7"/>
  <c r="AW70" i="7"/>
  <c r="BC70" i="7"/>
  <c r="BE70" i="7"/>
  <c r="B71" i="7"/>
  <c r="N71" i="7"/>
  <c r="O71" i="7"/>
  <c r="BC71" i="7"/>
  <c r="BD71" i="7"/>
  <c r="BE71" i="7"/>
  <c r="B72" i="7"/>
  <c r="C72" i="7"/>
  <c r="C73" i="7" s="1"/>
  <c r="C74" i="7" s="1"/>
  <c r="C75" i="7" s="1"/>
  <c r="C76" i="7" s="1"/>
  <c r="C77" i="7" s="1"/>
  <c r="C78" i="7" s="1"/>
  <c r="E72" i="7"/>
  <c r="J72" i="7"/>
  <c r="J73" i="7"/>
  <c r="J74" i="7" s="1"/>
  <c r="J75" i="7" s="1"/>
  <c r="J76" i="7" s="1"/>
  <c r="J77" i="7" s="1"/>
  <c r="J78" i="7" s="1"/>
  <c r="K72" i="7"/>
  <c r="K73" i="7" s="1"/>
  <c r="K74" i="7" s="1"/>
  <c r="K75" i="7" s="1"/>
  <c r="K76" i="7" s="1"/>
  <c r="K77" i="7" s="1"/>
  <c r="K78" i="7" s="1"/>
  <c r="N72" i="7"/>
  <c r="O72" i="7"/>
  <c r="R72" i="7"/>
  <c r="R73" i="7" s="1"/>
  <c r="R74" i="7" s="1"/>
  <c r="R75" i="7" s="1"/>
  <c r="R76" i="7" s="1"/>
  <c r="R77" i="7" s="1"/>
  <c r="R78" i="7" s="1"/>
  <c r="AU72" i="7"/>
  <c r="AW72" i="7"/>
  <c r="AW73" i="7" s="1"/>
  <c r="AW74" i="7" s="1"/>
  <c r="AW75" i="7" s="1"/>
  <c r="AW76" i="7" s="1"/>
  <c r="AW77" i="7" s="1"/>
  <c r="AW78" i="7" s="1"/>
  <c r="BC72" i="7"/>
  <c r="BE72" i="7"/>
  <c r="B73" i="7"/>
  <c r="N73" i="7"/>
  <c r="O73" i="7"/>
  <c r="AU73" i="7"/>
  <c r="BC73" i="7"/>
  <c r="BE73" i="7"/>
  <c r="B74" i="7"/>
  <c r="N74" i="7"/>
  <c r="O74" i="7"/>
  <c r="AU74" i="7"/>
  <c r="BC74" i="7"/>
  <c r="BE74" i="7"/>
  <c r="B75" i="7"/>
  <c r="N75" i="7"/>
  <c r="O75" i="7"/>
  <c r="AU75" i="7"/>
  <c r="BC75" i="7"/>
  <c r="BE75" i="7"/>
  <c r="B76" i="7"/>
  <c r="N76" i="7"/>
  <c r="O76" i="7"/>
  <c r="AU76" i="7"/>
  <c r="BC76" i="7"/>
  <c r="BE76" i="7"/>
  <c r="B77" i="7"/>
  <c r="N77" i="7"/>
  <c r="O77" i="7"/>
  <c r="AU77" i="7"/>
  <c r="BC77" i="7"/>
  <c r="BE77" i="7"/>
  <c r="B78" i="7"/>
  <c r="N78" i="7"/>
  <c r="O78" i="7"/>
  <c r="AU78" i="7"/>
  <c r="BC78" i="7"/>
  <c r="BE78" i="7"/>
  <c r="B79" i="7"/>
  <c r="N79" i="7"/>
  <c r="O79" i="7"/>
  <c r="BC79" i="7"/>
  <c r="BD79" i="7"/>
  <c r="BF79" i="7" s="1"/>
  <c r="BE79" i="7"/>
  <c r="B80" i="7"/>
  <c r="C80" i="7"/>
  <c r="C81" i="7" s="1"/>
  <c r="C82" i="7" s="1"/>
  <c r="C83" i="7" s="1"/>
  <c r="C84" i="7" s="1"/>
  <c r="E80" i="7"/>
  <c r="E81" i="7" s="1"/>
  <c r="BD81" i="7" s="1"/>
  <c r="J80" i="7"/>
  <c r="J81" i="7" s="1"/>
  <c r="J82" i="7" s="1"/>
  <c r="J83" i="7" s="1"/>
  <c r="J84" i="7" s="1"/>
  <c r="K80" i="7"/>
  <c r="K81" i="7" s="1"/>
  <c r="K82" i="7" s="1"/>
  <c r="K83" i="7" s="1"/>
  <c r="K84" i="7" s="1"/>
  <c r="N80" i="7"/>
  <c r="O80" i="7"/>
  <c r="R80" i="7"/>
  <c r="R81" i="7" s="1"/>
  <c r="R82" i="7" s="1"/>
  <c r="R83" i="7" s="1"/>
  <c r="R84" i="7" s="1"/>
  <c r="AU80" i="7"/>
  <c r="AW80" i="7"/>
  <c r="AW81" i="7" s="1"/>
  <c r="AW82" i="7" s="1"/>
  <c r="AW83" i="7" s="1"/>
  <c r="AW84" i="7" s="1"/>
  <c r="BC80" i="7"/>
  <c r="BE80" i="7"/>
  <c r="B81" i="7"/>
  <c r="N81" i="7"/>
  <c r="O81" i="7"/>
  <c r="AU81" i="7"/>
  <c r="BC81" i="7"/>
  <c r="BE81" i="7"/>
  <c r="B82" i="7"/>
  <c r="N82" i="7"/>
  <c r="O82" i="7"/>
  <c r="AU82" i="7"/>
  <c r="BC82" i="7"/>
  <c r="BE82" i="7"/>
  <c r="B83" i="7"/>
  <c r="N83" i="7"/>
  <c r="O83" i="7"/>
  <c r="AU83" i="7"/>
  <c r="BC83" i="7"/>
  <c r="BE83" i="7"/>
  <c r="B84" i="7"/>
  <c r="N84" i="7"/>
  <c r="O84" i="7"/>
  <c r="AU84" i="7"/>
  <c r="BC84" i="7"/>
  <c r="BE84" i="7"/>
  <c r="B85" i="7"/>
  <c r="N85" i="7"/>
  <c r="O85" i="7"/>
  <c r="BC85" i="7"/>
  <c r="BD85" i="7"/>
  <c r="BE85" i="7"/>
  <c r="B86" i="7"/>
  <c r="C86" i="7"/>
  <c r="C87" i="7" s="1"/>
  <c r="C88" i="7" s="1"/>
  <c r="C89" i="7" s="1"/>
  <c r="E86" i="7"/>
  <c r="J86" i="7"/>
  <c r="J87" i="7" s="1"/>
  <c r="J88" i="7" s="1"/>
  <c r="J89" i="7" s="1"/>
  <c r="K86" i="7"/>
  <c r="K87" i="7" s="1"/>
  <c r="K88" i="7" s="1"/>
  <c r="K89" i="7" s="1"/>
  <c r="N86" i="7"/>
  <c r="O86" i="7"/>
  <c r="R86" i="7"/>
  <c r="R87" i="7" s="1"/>
  <c r="R88" i="7" s="1"/>
  <c r="R89" i="7" s="1"/>
  <c r="AU86" i="7"/>
  <c r="AW86" i="7"/>
  <c r="AW87" i="7" s="1"/>
  <c r="AW88" i="7" s="1"/>
  <c r="AW89" i="7" s="1"/>
  <c r="BC86" i="7"/>
  <c r="BE86" i="7"/>
  <c r="B87" i="7"/>
  <c r="N87" i="7"/>
  <c r="O87" i="7"/>
  <c r="AU87" i="7"/>
  <c r="BC87" i="7"/>
  <c r="BE87" i="7"/>
  <c r="B88" i="7"/>
  <c r="N88" i="7"/>
  <c r="O88" i="7"/>
  <c r="AU88" i="7"/>
  <c r="BC88" i="7"/>
  <c r="BE88" i="7"/>
  <c r="B89" i="7"/>
  <c r="N89" i="7"/>
  <c r="O89" i="7"/>
  <c r="AU89" i="7"/>
  <c r="BC89" i="7"/>
  <c r="BE89" i="7"/>
  <c r="B90" i="7"/>
  <c r="N90" i="7"/>
  <c r="O90" i="7"/>
  <c r="BC90" i="7"/>
  <c r="BD90" i="7"/>
  <c r="BE90" i="7"/>
  <c r="B91" i="7"/>
  <c r="C91" i="7"/>
  <c r="E91" i="7"/>
  <c r="BD91" i="7" s="1"/>
  <c r="J91" i="7"/>
  <c r="K91" i="7"/>
  <c r="N91" i="7"/>
  <c r="O91" i="7"/>
  <c r="R91" i="7"/>
  <c r="AU91" i="7"/>
  <c r="AW91" i="7"/>
  <c r="BC91" i="7"/>
  <c r="BE91" i="7"/>
  <c r="B92" i="7"/>
  <c r="N92" i="7"/>
  <c r="O92" i="7"/>
  <c r="BC92" i="7"/>
  <c r="BD92" i="7"/>
  <c r="BF92" i="7" s="1"/>
  <c r="BE92" i="7"/>
  <c r="B93" i="7"/>
  <c r="C93" i="7"/>
  <c r="E93" i="7"/>
  <c r="BD93" i="7" s="1"/>
  <c r="J93" i="7"/>
  <c r="K93" i="7"/>
  <c r="N93" i="7"/>
  <c r="O93" i="7"/>
  <c r="R93" i="7"/>
  <c r="AU93" i="7"/>
  <c r="AW93" i="7"/>
  <c r="BC93" i="7"/>
  <c r="BE93" i="7"/>
  <c r="B94" i="7"/>
  <c r="N94" i="7"/>
  <c r="O94" i="7"/>
  <c r="BC94" i="7"/>
  <c r="BD94" i="7"/>
  <c r="BE94" i="7"/>
  <c r="B95" i="7"/>
  <c r="C95" i="7"/>
  <c r="E95" i="7"/>
  <c r="BD95" i="7" s="1"/>
  <c r="J95" i="7"/>
  <c r="K95" i="7"/>
  <c r="N95" i="7"/>
  <c r="O95" i="7"/>
  <c r="R95" i="7"/>
  <c r="AU95" i="7"/>
  <c r="AW95" i="7"/>
  <c r="BC95" i="7"/>
  <c r="BE95" i="7"/>
  <c r="B96" i="7"/>
  <c r="N96" i="7"/>
  <c r="O96" i="7"/>
  <c r="BC96" i="7"/>
  <c r="BD96" i="7"/>
  <c r="BE96" i="7"/>
  <c r="B97" i="7"/>
  <c r="C97" i="7"/>
  <c r="E97" i="7"/>
  <c r="BD97" i="7" s="1"/>
  <c r="J97" i="7"/>
  <c r="K97" i="7"/>
  <c r="N97" i="7"/>
  <c r="O97" i="7"/>
  <c r="R97" i="7"/>
  <c r="AU97" i="7"/>
  <c r="AW97" i="7"/>
  <c r="BC97" i="7"/>
  <c r="BE97" i="7"/>
  <c r="B98" i="7"/>
  <c r="N98" i="7"/>
  <c r="O98" i="7"/>
  <c r="BC98" i="7"/>
  <c r="BD98" i="7"/>
  <c r="BE98" i="7"/>
  <c r="B99" i="7"/>
  <c r="C99" i="7"/>
  <c r="E99" i="7"/>
  <c r="BD99" i="7" s="1"/>
  <c r="J99" i="7"/>
  <c r="K99" i="7"/>
  <c r="N99" i="7"/>
  <c r="O99" i="7"/>
  <c r="R99" i="7"/>
  <c r="AU99" i="7"/>
  <c r="AW99" i="7"/>
  <c r="BC99" i="7"/>
  <c r="BE99" i="7"/>
  <c r="B100" i="7"/>
  <c r="N100" i="7"/>
  <c r="O100" i="7"/>
  <c r="BC100" i="7"/>
  <c r="BD100" i="7"/>
  <c r="BE100" i="7"/>
  <c r="B101" i="7"/>
  <c r="C101" i="7"/>
  <c r="E101" i="7"/>
  <c r="BD101" i="7" s="1"/>
  <c r="J101" i="7"/>
  <c r="K101" i="7"/>
  <c r="N101" i="7"/>
  <c r="O101" i="7"/>
  <c r="R101" i="7"/>
  <c r="AU101" i="7"/>
  <c r="AW101" i="7"/>
  <c r="BC101" i="7"/>
  <c r="BE101" i="7"/>
  <c r="B102" i="7"/>
  <c r="N102" i="7"/>
  <c r="O102" i="7"/>
  <c r="BC102" i="7"/>
  <c r="BD102" i="7"/>
  <c r="BE102" i="7"/>
  <c r="B103" i="7"/>
  <c r="C103" i="7"/>
  <c r="E103" i="7"/>
  <c r="BD103" i="7" s="1"/>
  <c r="J103" i="7"/>
  <c r="K103" i="7"/>
  <c r="N103" i="7"/>
  <c r="O103" i="7"/>
  <c r="R103" i="7"/>
  <c r="AU103" i="7"/>
  <c r="AW103" i="7"/>
  <c r="BC103" i="7"/>
  <c r="BE103" i="7"/>
  <c r="B104" i="7"/>
  <c r="N104" i="7"/>
  <c r="O104" i="7"/>
  <c r="BC104" i="7"/>
  <c r="BD104" i="7"/>
  <c r="BE104" i="7"/>
  <c r="B105" i="7"/>
  <c r="C105" i="7"/>
  <c r="E105" i="7"/>
  <c r="BD105" i="7" s="1"/>
  <c r="J105" i="7"/>
  <c r="K105" i="7"/>
  <c r="N105" i="7"/>
  <c r="O105" i="7"/>
  <c r="R105" i="7"/>
  <c r="AU105" i="7"/>
  <c r="AW105" i="7"/>
  <c r="BC105" i="7"/>
  <c r="BE105" i="7"/>
  <c r="B106" i="7"/>
  <c r="N106" i="7"/>
  <c r="O106" i="7"/>
  <c r="BC106" i="7"/>
  <c r="BD106" i="7"/>
  <c r="BE106" i="7"/>
  <c r="B107" i="7"/>
  <c r="C107" i="7"/>
  <c r="E107" i="7"/>
  <c r="BD107" i="7" s="1"/>
  <c r="J107" i="7"/>
  <c r="K107" i="7"/>
  <c r="N107" i="7"/>
  <c r="O107" i="7"/>
  <c r="R107" i="7"/>
  <c r="AU107" i="7"/>
  <c r="AW107" i="7"/>
  <c r="BC107" i="7"/>
  <c r="BE107" i="7"/>
  <c r="B108" i="7"/>
  <c r="N108" i="7"/>
  <c r="O108" i="7"/>
  <c r="BC108" i="7"/>
  <c r="BD108" i="7"/>
  <c r="BE108" i="7"/>
  <c r="B109" i="7"/>
  <c r="C109" i="7"/>
  <c r="E109" i="7"/>
  <c r="BD109" i="7" s="1"/>
  <c r="J109" i="7"/>
  <c r="K109" i="7"/>
  <c r="N109" i="7"/>
  <c r="O109" i="7"/>
  <c r="R109" i="7"/>
  <c r="AU109" i="7"/>
  <c r="AW109" i="7"/>
  <c r="BC109" i="7"/>
  <c r="BE109" i="7"/>
  <c r="B110" i="7"/>
  <c r="N110" i="7"/>
  <c r="O110" i="7"/>
  <c r="BC110" i="7"/>
  <c r="BD110" i="7"/>
  <c r="BE110" i="7"/>
  <c r="B111" i="7"/>
  <c r="C111" i="7"/>
  <c r="E111" i="7"/>
  <c r="BD111" i="7" s="1"/>
  <c r="J111" i="7"/>
  <c r="K111" i="7"/>
  <c r="N111" i="7"/>
  <c r="O111" i="7"/>
  <c r="R111" i="7"/>
  <c r="AU111" i="7"/>
  <c r="AW111" i="7"/>
  <c r="BC111" i="7"/>
  <c r="BE111" i="7"/>
  <c r="B112" i="7"/>
  <c r="N112" i="7"/>
  <c r="O112" i="7"/>
  <c r="BC112" i="7"/>
  <c r="BD112" i="7"/>
  <c r="BE112" i="7"/>
  <c r="B113" i="7"/>
  <c r="C113" i="7"/>
  <c r="C114" i="7" s="1"/>
  <c r="C115" i="7" s="1"/>
  <c r="E113" i="7"/>
  <c r="E114" i="7" s="1"/>
  <c r="BD114" i="7" s="1"/>
  <c r="J113" i="7"/>
  <c r="J114" i="7" s="1"/>
  <c r="J115" i="7" s="1"/>
  <c r="K113" i="7"/>
  <c r="K114" i="7" s="1"/>
  <c r="K115" i="7" s="1"/>
  <c r="N113" i="7"/>
  <c r="O113" i="7"/>
  <c r="R113" i="7"/>
  <c r="R114" i="7" s="1"/>
  <c r="R115" i="7" s="1"/>
  <c r="AU113" i="7"/>
  <c r="AW113" i="7"/>
  <c r="AW114" i="7" s="1"/>
  <c r="AW115" i="7" s="1"/>
  <c r="BC113" i="7"/>
  <c r="BE113" i="7"/>
  <c r="B114" i="7"/>
  <c r="N114" i="7"/>
  <c r="O114" i="7"/>
  <c r="AU114" i="7"/>
  <c r="BC114" i="7"/>
  <c r="BE114" i="7"/>
  <c r="B115" i="7"/>
  <c r="N115" i="7"/>
  <c r="O115" i="7"/>
  <c r="AU115" i="7"/>
  <c r="BC115" i="7"/>
  <c r="BE115" i="7"/>
  <c r="B116" i="7"/>
  <c r="N116" i="7"/>
  <c r="O116" i="7"/>
  <c r="BC116" i="7"/>
  <c r="BD116" i="7"/>
  <c r="BE116" i="7"/>
  <c r="B117" i="7"/>
  <c r="C117" i="7"/>
  <c r="E117" i="7"/>
  <c r="BD117" i="7" s="1"/>
  <c r="J117" i="7"/>
  <c r="K117" i="7"/>
  <c r="N117" i="7"/>
  <c r="O117" i="7"/>
  <c r="R117" i="7"/>
  <c r="AU117" i="7"/>
  <c r="AW117" i="7"/>
  <c r="BC117" i="7"/>
  <c r="BE117" i="7"/>
  <c r="B118" i="7"/>
  <c r="N118" i="7"/>
  <c r="O118" i="7"/>
  <c r="BC118" i="7"/>
  <c r="BD118" i="7"/>
  <c r="BE118" i="7"/>
  <c r="B119" i="7"/>
  <c r="C119" i="7"/>
  <c r="E119" i="7"/>
  <c r="BD119" i="7" s="1"/>
  <c r="BF119" i="7" s="1"/>
  <c r="J119" i="7"/>
  <c r="K119" i="7"/>
  <c r="N119" i="7"/>
  <c r="O119" i="7"/>
  <c r="R119" i="7"/>
  <c r="AU119" i="7"/>
  <c r="AW119" i="7"/>
  <c r="BC119" i="7"/>
  <c r="BE119" i="7"/>
  <c r="B120" i="7"/>
  <c r="N120" i="7"/>
  <c r="O120" i="7"/>
  <c r="BC120" i="7"/>
  <c r="BD120" i="7"/>
  <c r="BF120" i="7" s="1"/>
  <c r="BE120" i="7"/>
  <c r="B121" i="7"/>
  <c r="C121" i="7"/>
  <c r="C122" i="7" s="1"/>
  <c r="C123" i="7" s="1"/>
  <c r="C124" i="7" s="1"/>
  <c r="C125" i="7" s="1"/>
  <c r="E121" i="7"/>
  <c r="BD121" i="7" s="1"/>
  <c r="J121" i="7"/>
  <c r="J122" i="7" s="1"/>
  <c r="J123" i="7" s="1"/>
  <c r="J124" i="7" s="1"/>
  <c r="J125" i="7" s="1"/>
  <c r="K121" i="7"/>
  <c r="K122" i="7" s="1"/>
  <c r="K123" i="7" s="1"/>
  <c r="K124" i="7" s="1"/>
  <c r="K125" i="7" s="1"/>
  <c r="N121" i="7"/>
  <c r="O121" i="7"/>
  <c r="R121" i="7"/>
  <c r="R122" i="7" s="1"/>
  <c r="R123" i="7" s="1"/>
  <c r="R124" i="7" s="1"/>
  <c r="R125" i="7" s="1"/>
  <c r="AU121" i="7"/>
  <c r="AW121" i="7"/>
  <c r="AW122" i="7" s="1"/>
  <c r="AW123" i="7" s="1"/>
  <c r="AW124" i="7" s="1"/>
  <c r="AW125" i="7" s="1"/>
  <c r="BC121" i="7"/>
  <c r="BE121" i="7"/>
  <c r="B122" i="7"/>
  <c r="N122" i="7"/>
  <c r="O122" i="7"/>
  <c r="AU122" i="7"/>
  <c r="BC122" i="7"/>
  <c r="BE122" i="7"/>
  <c r="B123" i="7"/>
  <c r="N123" i="7"/>
  <c r="O123" i="7"/>
  <c r="AU123" i="7"/>
  <c r="BC123" i="7"/>
  <c r="BE123" i="7"/>
  <c r="B124" i="7"/>
  <c r="N124" i="7"/>
  <c r="O124" i="7"/>
  <c r="AU124" i="7"/>
  <c r="BC124" i="7"/>
  <c r="BE124" i="7"/>
  <c r="B125" i="7"/>
  <c r="N125" i="7"/>
  <c r="O125" i="7"/>
  <c r="AU125" i="7"/>
  <c r="BC125" i="7"/>
  <c r="BE125" i="7"/>
  <c r="B126" i="7"/>
  <c r="N126" i="7"/>
  <c r="O126" i="7"/>
  <c r="BC126" i="7"/>
  <c r="BD126" i="7"/>
  <c r="BE126" i="7"/>
  <c r="B127" i="7"/>
  <c r="C127" i="7"/>
  <c r="C128" i="7" s="1"/>
  <c r="E127" i="7"/>
  <c r="BD127" i="7" s="1"/>
  <c r="J127" i="7"/>
  <c r="J128" i="7" s="1"/>
  <c r="K127" i="7"/>
  <c r="K128" i="7" s="1"/>
  <c r="N127" i="7"/>
  <c r="O127" i="7"/>
  <c r="R127" i="7"/>
  <c r="R128" i="7" s="1"/>
  <c r="AU127" i="7"/>
  <c r="AW127" i="7"/>
  <c r="AW128" i="7" s="1"/>
  <c r="BC127" i="7"/>
  <c r="BE127" i="7"/>
  <c r="B128" i="7"/>
  <c r="N128" i="7"/>
  <c r="O128" i="7"/>
  <c r="AU128" i="7"/>
  <c r="BC128" i="7"/>
  <c r="BE128" i="7"/>
  <c r="B129" i="7"/>
  <c r="N129" i="7"/>
  <c r="O129" i="7"/>
  <c r="BC129" i="7"/>
  <c r="BD129" i="7"/>
  <c r="BE129" i="7"/>
  <c r="B130" i="7"/>
  <c r="C130" i="7"/>
  <c r="E130" i="7"/>
  <c r="BD130" i="7" s="1"/>
  <c r="J130" i="7"/>
  <c r="K130" i="7"/>
  <c r="N130" i="7"/>
  <c r="O130" i="7"/>
  <c r="R130" i="7"/>
  <c r="AU130" i="7"/>
  <c r="AW130" i="7"/>
  <c r="BC130" i="7"/>
  <c r="BE130" i="7"/>
  <c r="B131" i="7"/>
  <c r="N131" i="7"/>
  <c r="O131" i="7"/>
  <c r="BC131" i="7"/>
  <c r="BD131" i="7"/>
  <c r="BE131" i="7"/>
  <c r="B132" i="7"/>
  <c r="C132" i="7"/>
  <c r="E132" i="7"/>
  <c r="BD132" i="7" s="1"/>
  <c r="J132" i="7"/>
  <c r="K132" i="7"/>
  <c r="N132" i="7"/>
  <c r="O132" i="7"/>
  <c r="R132" i="7"/>
  <c r="AU132" i="7"/>
  <c r="AW132" i="7"/>
  <c r="BC132" i="7"/>
  <c r="BE132" i="7"/>
  <c r="B133" i="7"/>
  <c r="N133" i="7"/>
  <c r="O133" i="7"/>
  <c r="BC133" i="7"/>
  <c r="BD133" i="7"/>
  <c r="BE133" i="7"/>
  <c r="B134" i="7"/>
  <c r="C134" i="7"/>
  <c r="E134" i="7"/>
  <c r="BD134" i="7" s="1"/>
  <c r="J134" i="7"/>
  <c r="K134" i="7"/>
  <c r="N134" i="7"/>
  <c r="O134" i="7"/>
  <c r="R134" i="7"/>
  <c r="AU134" i="7"/>
  <c r="AW134" i="7"/>
  <c r="BC134" i="7"/>
  <c r="BE134" i="7"/>
  <c r="B135" i="7"/>
  <c r="N135" i="7"/>
  <c r="O135" i="7"/>
  <c r="BC135" i="7"/>
  <c r="BD135" i="7"/>
  <c r="BE135" i="7"/>
  <c r="B136" i="7"/>
  <c r="C136" i="7"/>
  <c r="E136" i="7"/>
  <c r="BD136" i="7" s="1"/>
  <c r="J136" i="7"/>
  <c r="K136" i="7"/>
  <c r="N136" i="7"/>
  <c r="O136" i="7"/>
  <c r="R136" i="7"/>
  <c r="AU136" i="7"/>
  <c r="AW136" i="7"/>
  <c r="BC136" i="7"/>
  <c r="BE136" i="7"/>
  <c r="B137" i="7"/>
  <c r="N137" i="7"/>
  <c r="O137" i="7"/>
  <c r="BC137" i="7"/>
  <c r="BD137" i="7"/>
  <c r="BE137" i="7"/>
  <c r="B138" i="7"/>
  <c r="C138" i="7"/>
  <c r="E138" i="7"/>
  <c r="BD138" i="7" s="1"/>
  <c r="J138" i="7"/>
  <c r="K138" i="7"/>
  <c r="N138" i="7"/>
  <c r="O138" i="7"/>
  <c r="R138" i="7"/>
  <c r="AU138" i="7"/>
  <c r="AW138" i="7"/>
  <c r="BC138" i="7"/>
  <c r="BE138" i="7"/>
  <c r="B139" i="7"/>
  <c r="N139" i="7"/>
  <c r="O139" i="7"/>
  <c r="BC139" i="7"/>
  <c r="BD139" i="7"/>
  <c r="BE139" i="7"/>
  <c r="B140" i="7"/>
  <c r="C140" i="7"/>
  <c r="C141" i="7" s="1"/>
  <c r="C142" i="7" s="1"/>
  <c r="C143" i="7" s="1"/>
  <c r="C144" i="7" s="1"/>
  <c r="E140" i="7"/>
  <c r="BD140" i="7" s="1"/>
  <c r="J140" i="7"/>
  <c r="J141" i="7" s="1"/>
  <c r="J142" i="7" s="1"/>
  <c r="J143" i="7" s="1"/>
  <c r="J144" i="7" s="1"/>
  <c r="K140" i="7"/>
  <c r="K141" i="7" s="1"/>
  <c r="K142" i="7" s="1"/>
  <c r="K143" i="7" s="1"/>
  <c r="K144" i="7" s="1"/>
  <c r="N140" i="7"/>
  <c r="O140" i="7"/>
  <c r="R140" i="7"/>
  <c r="R141" i="7" s="1"/>
  <c r="R142" i="7" s="1"/>
  <c r="R143" i="7" s="1"/>
  <c r="R144" i="7" s="1"/>
  <c r="AU140" i="7"/>
  <c r="AW140" i="7"/>
  <c r="AW141" i="7" s="1"/>
  <c r="AW142" i="7" s="1"/>
  <c r="AW143" i="7" s="1"/>
  <c r="AW144" i="7" s="1"/>
  <c r="BC140" i="7"/>
  <c r="BE140" i="7"/>
  <c r="B141" i="7"/>
  <c r="N141" i="7"/>
  <c r="O141" i="7"/>
  <c r="AU141" i="7"/>
  <c r="BC141" i="7"/>
  <c r="BE141" i="7"/>
  <c r="B142" i="7"/>
  <c r="N142" i="7"/>
  <c r="O142" i="7"/>
  <c r="AU142" i="7"/>
  <c r="BC142" i="7"/>
  <c r="BE142" i="7"/>
  <c r="B143" i="7"/>
  <c r="N143" i="7"/>
  <c r="O143" i="7"/>
  <c r="AU143" i="7"/>
  <c r="BC143" i="7"/>
  <c r="BE143" i="7"/>
  <c r="B144" i="7"/>
  <c r="N144" i="7"/>
  <c r="O144" i="7"/>
  <c r="AU144" i="7"/>
  <c r="BC144" i="7"/>
  <c r="BE144" i="7"/>
  <c r="B145" i="7"/>
  <c r="N145" i="7"/>
  <c r="O145" i="7"/>
  <c r="BC145" i="7"/>
  <c r="BD145" i="7"/>
  <c r="BE145" i="7"/>
  <c r="B146" i="7"/>
  <c r="C146" i="7"/>
  <c r="E146" i="7"/>
  <c r="BD146" i="7" s="1"/>
  <c r="J146" i="7"/>
  <c r="K146" i="7"/>
  <c r="N146" i="7"/>
  <c r="O146" i="7"/>
  <c r="R146" i="7"/>
  <c r="AU146" i="7"/>
  <c r="AW146" i="7"/>
  <c r="BC146" i="7"/>
  <c r="BE146" i="7"/>
  <c r="B147" i="7"/>
  <c r="N147" i="7"/>
  <c r="O147" i="7"/>
  <c r="BC147" i="7"/>
  <c r="BD147" i="7"/>
  <c r="BF147" i="7" s="1"/>
  <c r="BE147" i="7"/>
  <c r="B148" i="7"/>
  <c r="C148" i="7"/>
  <c r="E148" i="7"/>
  <c r="BD148" i="7" s="1"/>
  <c r="J148" i="7"/>
  <c r="K148" i="7"/>
  <c r="N148" i="7"/>
  <c r="O148" i="7"/>
  <c r="R148" i="7"/>
  <c r="AU148" i="7"/>
  <c r="AW148" i="7"/>
  <c r="BC148" i="7"/>
  <c r="BE148" i="7"/>
  <c r="B149" i="7"/>
  <c r="N149" i="7"/>
  <c r="O149" i="7"/>
  <c r="BC149" i="7"/>
  <c r="BD149" i="7"/>
  <c r="BE149" i="7"/>
  <c r="B150" i="7"/>
  <c r="C150" i="7"/>
  <c r="E150" i="7"/>
  <c r="BD150" i="7" s="1"/>
  <c r="J150" i="7"/>
  <c r="K150" i="7"/>
  <c r="N150" i="7"/>
  <c r="O150" i="7"/>
  <c r="R150" i="7"/>
  <c r="AU150" i="7"/>
  <c r="AW150" i="7"/>
  <c r="BC150" i="7"/>
  <c r="BE150" i="7"/>
  <c r="B151" i="7"/>
  <c r="N151" i="7"/>
  <c r="O151" i="7"/>
  <c r="BC151" i="7"/>
  <c r="BD151" i="7"/>
  <c r="BE151" i="7"/>
  <c r="B152" i="7"/>
  <c r="C152" i="7"/>
  <c r="E152" i="7"/>
  <c r="BD152" i="7" s="1"/>
  <c r="J152" i="7"/>
  <c r="K152" i="7"/>
  <c r="N152" i="7"/>
  <c r="O152" i="7"/>
  <c r="R152" i="7"/>
  <c r="AU152" i="7"/>
  <c r="AW152" i="7"/>
  <c r="BC152" i="7"/>
  <c r="BE152" i="7"/>
  <c r="B153" i="7"/>
  <c r="N153" i="7"/>
  <c r="O153" i="7"/>
  <c r="BC153" i="7"/>
  <c r="BD153" i="7"/>
  <c r="BE153" i="7"/>
  <c r="B154" i="7"/>
  <c r="C154" i="7"/>
  <c r="C155" i="7" s="1"/>
  <c r="C156" i="7" s="1"/>
  <c r="C157" i="7" s="1"/>
  <c r="E154" i="7"/>
  <c r="E155" i="7" s="1"/>
  <c r="J154" i="7"/>
  <c r="J155" i="7" s="1"/>
  <c r="J156" i="7" s="1"/>
  <c r="J157" i="7" s="1"/>
  <c r="K154" i="7"/>
  <c r="K155" i="7" s="1"/>
  <c r="K156" i="7" s="1"/>
  <c r="K157" i="7" s="1"/>
  <c r="N154" i="7"/>
  <c r="O154" i="7"/>
  <c r="R154" i="7"/>
  <c r="R155" i="7" s="1"/>
  <c r="R156" i="7" s="1"/>
  <c r="R157" i="7" s="1"/>
  <c r="AU154" i="7"/>
  <c r="AW154" i="7"/>
  <c r="AW155" i="7" s="1"/>
  <c r="AW156" i="7" s="1"/>
  <c r="AW157" i="7" s="1"/>
  <c r="BC154" i="7"/>
  <c r="BE154" i="7"/>
  <c r="B155" i="7"/>
  <c r="N155" i="7"/>
  <c r="O155" i="7"/>
  <c r="AU155" i="7"/>
  <c r="BC155" i="7"/>
  <c r="BE155" i="7"/>
  <c r="B156" i="7"/>
  <c r="N156" i="7"/>
  <c r="O156" i="7"/>
  <c r="AU156" i="7"/>
  <c r="BC156" i="7"/>
  <c r="BE156" i="7"/>
  <c r="B157" i="7"/>
  <c r="N157" i="7"/>
  <c r="O157" i="7"/>
  <c r="AU157" i="7"/>
  <c r="BC157" i="7"/>
  <c r="BE157" i="7"/>
  <c r="B158" i="7"/>
  <c r="N158" i="7"/>
  <c r="O158" i="7"/>
  <c r="BC158" i="7"/>
  <c r="BD158" i="7"/>
  <c r="BF158" i="7" s="1"/>
  <c r="BE158" i="7"/>
  <c r="B159" i="7"/>
  <c r="C159" i="7"/>
  <c r="E159" i="7"/>
  <c r="BD159" i="7" s="1"/>
  <c r="J159" i="7"/>
  <c r="K159" i="7"/>
  <c r="N159" i="7"/>
  <c r="O159" i="7"/>
  <c r="R159" i="7"/>
  <c r="AU159" i="7"/>
  <c r="AW159" i="7"/>
  <c r="BC159" i="7"/>
  <c r="BE159" i="7"/>
  <c r="B160" i="7"/>
  <c r="N160" i="7"/>
  <c r="O160" i="7"/>
  <c r="BC160" i="7"/>
  <c r="BD160" i="7"/>
  <c r="BE160" i="7"/>
  <c r="B161" i="7"/>
  <c r="C161" i="7"/>
  <c r="E161" i="7"/>
  <c r="BD161" i="7" s="1"/>
  <c r="J161" i="7"/>
  <c r="K161" i="7"/>
  <c r="N161" i="7"/>
  <c r="O161" i="7"/>
  <c r="R161" i="7"/>
  <c r="AU161" i="7"/>
  <c r="AW161" i="7"/>
  <c r="BC161" i="7"/>
  <c r="BE161" i="7"/>
  <c r="B162" i="7"/>
  <c r="N162" i="7"/>
  <c r="O162" i="7"/>
  <c r="BC162" i="7"/>
  <c r="BD162" i="7"/>
  <c r="BE162" i="7"/>
  <c r="B163" i="7"/>
  <c r="C163" i="7"/>
  <c r="E163" i="7"/>
  <c r="BD163" i="7" s="1"/>
  <c r="J163" i="7"/>
  <c r="K163" i="7"/>
  <c r="N163" i="7"/>
  <c r="O163" i="7"/>
  <c r="R163" i="7"/>
  <c r="AU163" i="7"/>
  <c r="AW163" i="7"/>
  <c r="BC163" i="7"/>
  <c r="BE163" i="7"/>
  <c r="B164" i="7"/>
  <c r="N164" i="7"/>
  <c r="O164" i="7"/>
  <c r="BC164" i="7"/>
  <c r="BD164" i="7"/>
  <c r="BE164" i="7"/>
  <c r="B165" i="7"/>
  <c r="C165" i="7"/>
  <c r="C166" i="7" s="1"/>
  <c r="E165" i="7"/>
  <c r="BD165" i="7" s="1"/>
  <c r="J165" i="7"/>
  <c r="J166" i="7" s="1"/>
  <c r="K165" i="7"/>
  <c r="K166" i="7" s="1"/>
  <c r="N165" i="7"/>
  <c r="O165" i="7"/>
  <c r="R165" i="7"/>
  <c r="R166" i="7" s="1"/>
  <c r="AU165" i="7"/>
  <c r="AW165" i="7"/>
  <c r="AW166" i="7" s="1"/>
  <c r="BC165" i="7"/>
  <c r="BE165" i="7"/>
  <c r="B166" i="7"/>
  <c r="N166" i="7"/>
  <c r="O166" i="7"/>
  <c r="AU166" i="7"/>
  <c r="BC166" i="7"/>
  <c r="BE166" i="7"/>
  <c r="B167" i="7"/>
  <c r="N167" i="7"/>
  <c r="O167" i="7"/>
  <c r="BC167" i="7"/>
  <c r="BD167" i="7"/>
  <c r="BE167" i="7"/>
  <c r="B168" i="7"/>
  <c r="C168" i="7"/>
  <c r="E168" i="7"/>
  <c r="BD168" i="7" s="1"/>
  <c r="J168" i="7"/>
  <c r="K168" i="7"/>
  <c r="N168" i="7"/>
  <c r="O168" i="7"/>
  <c r="R168" i="7"/>
  <c r="AU168" i="7"/>
  <c r="AW168" i="7"/>
  <c r="BC168" i="7"/>
  <c r="BE168" i="7"/>
  <c r="B169" i="7"/>
  <c r="N169" i="7"/>
  <c r="O169" i="7"/>
  <c r="BC169" i="7"/>
  <c r="BD169" i="7"/>
  <c r="BE169" i="7"/>
  <c r="B170" i="7"/>
  <c r="C170" i="7"/>
  <c r="E170" i="7"/>
  <c r="BD170" i="7" s="1"/>
  <c r="J170" i="7"/>
  <c r="K170" i="7"/>
  <c r="N170" i="7"/>
  <c r="O170" i="7"/>
  <c r="R170" i="7"/>
  <c r="AU170" i="7"/>
  <c r="AW170" i="7"/>
  <c r="BC170" i="7"/>
  <c r="BE170" i="7"/>
  <c r="B171" i="7"/>
  <c r="N171" i="7"/>
  <c r="O171" i="7"/>
  <c r="BC171" i="7"/>
  <c r="BD171" i="7"/>
  <c r="BF171" i="7" s="1"/>
  <c r="BE171" i="7"/>
  <c r="B172" i="7"/>
  <c r="C172" i="7"/>
  <c r="E172" i="7"/>
  <c r="BD172" i="7" s="1"/>
  <c r="J172" i="7"/>
  <c r="K172" i="7"/>
  <c r="N172" i="7"/>
  <c r="O172" i="7"/>
  <c r="R172" i="7"/>
  <c r="AU172" i="7"/>
  <c r="AW172" i="7"/>
  <c r="BC172" i="7"/>
  <c r="BE172" i="7"/>
  <c r="B173" i="7"/>
  <c r="N173" i="7"/>
  <c r="O173" i="7"/>
  <c r="BC173" i="7"/>
  <c r="BD173" i="7"/>
  <c r="BE173" i="7"/>
  <c r="B174" i="7"/>
  <c r="C174" i="7"/>
  <c r="E174" i="7"/>
  <c r="BD174" i="7" s="1"/>
  <c r="J174" i="7"/>
  <c r="K174" i="7"/>
  <c r="N174" i="7"/>
  <c r="O174" i="7"/>
  <c r="R174" i="7"/>
  <c r="AU174" i="7"/>
  <c r="AW174" i="7"/>
  <c r="BC174" i="7"/>
  <c r="BE174" i="7"/>
  <c r="B175" i="7"/>
  <c r="N175" i="7"/>
  <c r="O175" i="7"/>
  <c r="BC175" i="7"/>
  <c r="BD175" i="7"/>
  <c r="BE175" i="7"/>
  <c r="B176" i="7"/>
  <c r="C176" i="7"/>
  <c r="C177" i="7" s="1"/>
  <c r="E176" i="7"/>
  <c r="E177" i="7" s="1"/>
  <c r="BD177" i="7" s="1"/>
  <c r="J176" i="7"/>
  <c r="J177" i="7" s="1"/>
  <c r="K176" i="7"/>
  <c r="K177" i="7" s="1"/>
  <c r="N176" i="7"/>
  <c r="O176" i="7"/>
  <c r="R176" i="7"/>
  <c r="R177" i="7" s="1"/>
  <c r="AU176" i="7"/>
  <c r="AW176" i="7"/>
  <c r="AW177" i="7" s="1"/>
  <c r="BC176" i="7"/>
  <c r="BE176" i="7"/>
  <c r="B177" i="7"/>
  <c r="N177" i="7"/>
  <c r="O177" i="7"/>
  <c r="AU177" i="7"/>
  <c r="BC177" i="7"/>
  <c r="BE177" i="7"/>
  <c r="B178" i="7"/>
  <c r="N178" i="7"/>
  <c r="O178" i="7"/>
  <c r="BC178" i="7"/>
  <c r="BD178" i="7"/>
  <c r="BE178" i="7"/>
  <c r="B179" i="7"/>
  <c r="C179" i="7"/>
  <c r="E179" i="7"/>
  <c r="BD179" i="7" s="1"/>
  <c r="J179" i="7"/>
  <c r="K179" i="7"/>
  <c r="N179" i="7"/>
  <c r="O179" i="7"/>
  <c r="R179" i="7"/>
  <c r="AU179" i="7"/>
  <c r="AW179" i="7"/>
  <c r="BC179" i="7"/>
  <c r="BE179" i="7"/>
  <c r="B180" i="7"/>
  <c r="N180" i="7"/>
  <c r="O180" i="7"/>
  <c r="BC180" i="7"/>
  <c r="BD180" i="7"/>
  <c r="BE180" i="7"/>
  <c r="B181" i="7"/>
  <c r="C181" i="7"/>
  <c r="E181" i="7"/>
  <c r="BD181" i="7" s="1"/>
  <c r="J181" i="7"/>
  <c r="K181" i="7"/>
  <c r="N181" i="7"/>
  <c r="O181" i="7"/>
  <c r="R181" i="7"/>
  <c r="AU181" i="7"/>
  <c r="AW181" i="7"/>
  <c r="BC181" i="7"/>
  <c r="BE181" i="7"/>
  <c r="B182" i="7"/>
  <c r="N182" i="7"/>
  <c r="O182" i="7"/>
  <c r="BC182" i="7"/>
  <c r="BD182" i="7"/>
  <c r="BE182" i="7"/>
  <c r="B183" i="7"/>
  <c r="C183" i="7"/>
  <c r="E183" i="7"/>
  <c r="BD183" i="7" s="1"/>
  <c r="J183" i="7"/>
  <c r="K183" i="7"/>
  <c r="N183" i="7"/>
  <c r="O183" i="7"/>
  <c r="R183" i="7"/>
  <c r="AU183" i="7"/>
  <c r="AW183" i="7"/>
  <c r="BC183" i="7"/>
  <c r="BE183" i="7"/>
  <c r="B184" i="7"/>
  <c r="N184" i="7"/>
  <c r="O184" i="7"/>
  <c r="BC184" i="7"/>
  <c r="BD184" i="7"/>
  <c r="BE184" i="7"/>
  <c r="B185" i="7"/>
  <c r="C185" i="7"/>
  <c r="E185" i="7"/>
  <c r="BD185" i="7" s="1"/>
  <c r="J185" i="7"/>
  <c r="K185" i="7"/>
  <c r="N185" i="7"/>
  <c r="O185" i="7"/>
  <c r="R185" i="7"/>
  <c r="AU185" i="7"/>
  <c r="AW185" i="7"/>
  <c r="BC185" i="7"/>
  <c r="BE185" i="7"/>
  <c r="B186" i="7"/>
  <c r="N186" i="7"/>
  <c r="O186" i="7"/>
  <c r="BC186" i="7"/>
  <c r="BD186" i="7"/>
  <c r="BF186" i="7" s="1"/>
  <c r="BE186" i="7"/>
  <c r="B187" i="7"/>
  <c r="C187" i="7"/>
  <c r="E187" i="7"/>
  <c r="BD187" i="7" s="1"/>
  <c r="J187" i="7"/>
  <c r="K187" i="7"/>
  <c r="N187" i="7"/>
  <c r="O187" i="7"/>
  <c r="R187" i="7"/>
  <c r="AU187" i="7"/>
  <c r="AW187" i="7"/>
  <c r="BC187" i="7"/>
  <c r="BE187" i="7"/>
  <c r="B188" i="7"/>
  <c r="N188" i="7"/>
  <c r="O188" i="7"/>
  <c r="BC188" i="7"/>
  <c r="BD188" i="7"/>
  <c r="BE188" i="7"/>
  <c r="B189" i="7"/>
  <c r="C189" i="7"/>
  <c r="E189" i="7"/>
  <c r="BD189" i="7" s="1"/>
  <c r="J189" i="7"/>
  <c r="K189" i="7"/>
  <c r="N189" i="7"/>
  <c r="O189" i="7"/>
  <c r="R189" i="7"/>
  <c r="AU189" i="7"/>
  <c r="AW189" i="7"/>
  <c r="BC189" i="7"/>
  <c r="BE189" i="7"/>
  <c r="B190" i="7"/>
  <c r="N190" i="7"/>
  <c r="O190" i="7"/>
  <c r="BC190" i="7"/>
  <c r="BD190" i="7"/>
  <c r="BE190" i="7"/>
  <c r="B191" i="7"/>
  <c r="C191" i="7"/>
  <c r="E191" i="7"/>
  <c r="BD191" i="7" s="1"/>
  <c r="J191" i="7"/>
  <c r="K191" i="7"/>
  <c r="N191" i="7"/>
  <c r="O191" i="7"/>
  <c r="R191" i="7"/>
  <c r="AU191" i="7"/>
  <c r="AW191" i="7"/>
  <c r="BC191" i="7"/>
  <c r="BE191" i="7"/>
  <c r="B192" i="7"/>
  <c r="N192" i="7"/>
  <c r="O192" i="7"/>
  <c r="BC192" i="7"/>
  <c r="BD192" i="7"/>
  <c r="BE192" i="7"/>
  <c r="B193" i="7"/>
  <c r="C193" i="7"/>
  <c r="E193" i="7"/>
  <c r="BD193" i="7" s="1"/>
  <c r="J193" i="7"/>
  <c r="K193" i="7"/>
  <c r="N193" i="7"/>
  <c r="O193" i="7"/>
  <c r="R193" i="7"/>
  <c r="AU193" i="7"/>
  <c r="AW193" i="7"/>
  <c r="BC193" i="7"/>
  <c r="BE193" i="7"/>
  <c r="B194" i="7"/>
  <c r="N194" i="7"/>
  <c r="O194" i="7"/>
  <c r="BC194" i="7"/>
  <c r="BD194" i="7"/>
  <c r="BE194" i="7"/>
  <c r="B195" i="7"/>
  <c r="C195" i="7"/>
  <c r="E195" i="7"/>
  <c r="BD195" i="7" s="1"/>
  <c r="J195" i="7"/>
  <c r="K195" i="7"/>
  <c r="N195" i="7"/>
  <c r="O195" i="7"/>
  <c r="R195" i="7"/>
  <c r="AU195" i="7"/>
  <c r="AW195" i="7"/>
  <c r="BC195" i="7"/>
  <c r="BE195" i="7"/>
  <c r="B196" i="7"/>
  <c r="N196" i="7"/>
  <c r="O196" i="7"/>
  <c r="BC196" i="7"/>
  <c r="BD196" i="7"/>
  <c r="BF196" i="7" s="1"/>
  <c r="BE196" i="7"/>
  <c r="B197" i="7"/>
  <c r="C197" i="7"/>
  <c r="E197" i="7"/>
  <c r="BD197" i="7" s="1"/>
  <c r="J197" i="7"/>
  <c r="K197" i="7"/>
  <c r="N197" i="7"/>
  <c r="O197" i="7"/>
  <c r="R197" i="7"/>
  <c r="AU197" i="7"/>
  <c r="AW197" i="7"/>
  <c r="BC197" i="7"/>
  <c r="BE197" i="7"/>
  <c r="B198" i="7"/>
  <c r="N198" i="7"/>
  <c r="O198" i="7"/>
  <c r="BC198" i="7"/>
  <c r="BD198" i="7"/>
  <c r="BE198" i="7"/>
  <c r="B199" i="7"/>
  <c r="C199" i="7"/>
  <c r="E199" i="7"/>
  <c r="BD199" i="7" s="1"/>
  <c r="J199" i="7"/>
  <c r="K199" i="7"/>
  <c r="N199" i="7"/>
  <c r="O199" i="7"/>
  <c r="R199" i="7"/>
  <c r="AU199" i="7"/>
  <c r="AW199" i="7"/>
  <c r="BC199" i="7"/>
  <c r="BE199" i="7"/>
  <c r="B200" i="7"/>
  <c r="N200" i="7"/>
  <c r="O200" i="7"/>
  <c r="BC200" i="7"/>
  <c r="BD200" i="7"/>
  <c r="BE200" i="7"/>
  <c r="B201" i="7"/>
  <c r="C201" i="7"/>
  <c r="E201" i="7"/>
  <c r="BD201" i="7" s="1"/>
  <c r="J201" i="7"/>
  <c r="K201" i="7"/>
  <c r="N201" i="7"/>
  <c r="O201" i="7"/>
  <c r="R201" i="7"/>
  <c r="AU201" i="7"/>
  <c r="AW201" i="7"/>
  <c r="BC201" i="7"/>
  <c r="BE201" i="7"/>
  <c r="B202" i="7"/>
  <c r="N202" i="7"/>
  <c r="O202" i="7"/>
  <c r="BC202" i="7"/>
  <c r="BD202" i="7"/>
  <c r="BE202" i="7"/>
  <c r="B203" i="7"/>
  <c r="C203" i="7"/>
  <c r="E203" i="7"/>
  <c r="BD203" i="7" s="1"/>
  <c r="J203" i="7"/>
  <c r="K203" i="7"/>
  <c r="N203" i="7"/>
  <c r="O203" i="7"/>
  <c r="R203" i="7"/>
  <c r="AU203" i="7"/>
  <c r="AW203" i="7"/>
  <c r="BC203" i="7"/>
  <c r="BE203" i="7"/>
  <c r="B204" i="7"/>
  <c r="N204" i="7"/>
  <c r="O204" i="7"/>
  <c r="BC204" i="7"/>
  <c r="BD204" i="7"/>
  <c r="BE204" i="7"/>
  <c r="B205" i="7"/>
  <c r="C205" i="7"/>
  <c r="E205" i="7"/>
  <c r="BD205" i="7" s="1"/>
  <c r="J205" i="7"/>
  <c r="K205" i="7"/>
  <c r="N205" i="7"/>
  <c r="O205" i="7"/>
  <c r="R205" i="7"/>
  <c r="AU205" i="7"/>
  <c r="AW205" i="7"/>
  <c r="BC205" i="7"/>
  <c r="BE205" i="7"/>
  <c r="B206" i="7"/>
  <c r="N206" i="7"/>
  <c r="O206" i="7"/>
  <c r="BC206" i="7"/>
  <c r="BD206" i="7"/>
  <c r="BE206" i="7"/>
  <c r="B207" i="7"/>
  <c r="C207" i="7"/>
  <c r="E207" i="7"/>
  <c r="BD207" i="7" s="1"/>
  <c r="J207" i="7"/>
  <c r="K207" i="7"/>
  <c r="N207" i="7"/>
  <c r="O207" i="7"/>
  <c r="R207" i="7"/>
  <c r="AU207" i="7"/>
  <c r="AW207" i="7"/>
  <c r="BC207" i="7"/>
  <c r="BE207" i="7"/>
  <c r="B208" i="7"/>
  <c r="N208" i="7"/>
  <c r="O208" i="7"/>
  <c r="BC208" i="7"/>
  <c r="BD208" i="7"/>
  <c r="BE208" i="7"/>
  <c r="B209" i="7"/>
  <c r="C209" i="7"/>
  <c r="E209" i="7"/>
  <c r="BD209" i="7" s="1"/>
  <c r="J209" i="7"/>
  <c r="K209" i="7"/>
  <c r="N209" i="7"/>
  <c r="O209" i="7"/>
  <c r="R209" i="7"/>
  <c r="AU209" i="7"/>
  <c r="AW209" i="7"/>
  <c r="BC209" i="7"/>
  <c r="BE209" i="7"/>
  <c r="B210" i="7"/>
  <c r="N210" i="7"/>
  <c r="O210" i="7"/>
  <c r="BC210" i="7"/>
  <c r="BD210" i="7"/>
  <c r="BE210" i="7"/>
  <c r="B211" i="7"/>
  <c r="C211" i="7"/>
  <c r="E211" i="7"/>
  <c r="BD211" i="7" s="1"/>
  <c r="J211" i="7"/>
  <c r="K211" i="7"/>
  <c r="N211" i="7"/>
  <c r="O211" i="7"/>
  <c r="R211" i="7"/>
  <c r="AU211" i="7"/>
  <c r="AW211" i="7"/>
  <c r="BC211" i="7"/>
  <c r="BE211" i="7"/>
  <c r="B212" i="7"/>
  <c r="N212" i="7"/>
  <c r="O212" i="7"/>
  <c r="BC212" i="7"/>
  <c r="BD212" i="7"/>
  <c r="BE212" i="7"/>
  <c r="B213" i="7"/>
  <c r="C213" i="7"/>
  <c r="E213" i="7"/>
  <c r="BD213" i="7" s="1"/>
  <c r="J213" i="7"/>
  <c r="K213" i="7"/>
  <c r="N213" i="7"/>
  <c r="O213" i="7"/>
  <c r="R213" i="7"/>
  <c r="AU213" i="7"/>
  <c r="AW213" i="7"/>
  <c r="BC213" i="7"/>
  <c r="BE213" i="7"/>
  <c r="B214" i="7"/>
  <c r="N214" i="7"/>
  <c r="O214" i="7"/>
  <c r="BC214" i="7"/>
  <c r="BD214" i="7"/>
  <c r="BE214" i="7"/>
  <c r="B215" i="7"/>
  <c r="C215" i="7"/>
  <c r="E215" i="7"/>
  <c r="BD215" i="7" s="1"/>
  <c r="J215" i="7"/>
  <c r="K215" i="7"/>
  <c r="N215" i="7"/>
  <c r="O215" i="7"/>
  <c r="R215" i="7"/>
  <c r="AU215" i="7"/>
  <c r="AW215" i="7"/>
  <c r="BC215" i="7"/>
  <c r="BE215" i="7"/>
  <c r="B216" i="7"/>
  <c r="N216" i="7"/>
  <c r="O216" i="7"/>
  <c r="BC216" i="7"/>
  <c r="BD216" i="7"/>
  <c r="BE216" i="7"/>
  <c r="B217" i="7"/>
  <c r="C217" i="7"/>
  <c r="E217" i="7"/>
  <c r="BD217" i="7" s="1"/>
  <c r="J217" i="7"/>
  <c r="K217" i="7"/>
  <c r="N217" i="7"/>
  <c r="O217" i="7"/>
  <c r="R217" i="7"/>
  <c r="AU217" i="7"/>
  <c r="AW217" i="7"/>
  <c r="BC217" i="7"/>
  <c r="BE217" i="7"/>
  <c r="B218" i="7"/>
  <c r="N218" i="7"/>
  <c r="O218" i="7"/>
  <c r="BC218" i="7"/>
  <c r="BD218" i="7"/>
  <c r="BE218" i="7"/>
  <c r="B219" i="7"/>
  <c r="C219" i="7"/>
  <c r="E219" i="7"/>
  <c r="BD219" i="7" s="1"/>
  <c r="J219" i="7"/>
  <c r="K219" i="7"/>
  <c r="N219" i="7"/>
  <c r="O219" i="7"/>
  <c r="R219" i="7"/>
  <c r="AU219" i="7"/>
  <c r="AW219" i="7"/>
  <c r="BC219" i="7"/>
  <c r="BE219" i="7"/>
  <c r="B220" i="7"/>
  <c r="N220" i="7"/>
  <c r="O220" i="7"/>
  <c r="BC220" i="7"/>
  <c r="BD220" i="7"/>
  <c r="BE220" i="7"/>
  <c r="B221" i="7"/>
  <c r="C221" i="7"/>
  <c r="E221" i="7"/>
  <c r="BD221" i="7" s="1"/>
  <c r="J221" i="7"/>
  <c r="K221" i="7"/>
  <c r="N221" i="7"/>
  <c r="O221" i="7"/>
  <c r="R221" i="7"/>
  <c r="AU221" i="7"/>
  <c r="AW221" i="7"/>
  <c r="BC221" i="7"/>
  <c r="BE221" i="7"/>
  <c r="B222" i="7"/>
  <c r="N222" i="7"/>
  <c r="O222" i="7"/>
  <c r="C223" i="7"/>
  <c r="AU222" i="7" s="1"/>
  <c r="BC222" i="7"/>
  <c r="BD222" i="7"/>
  <c r="BE222" i="7"/>
  <c r="B223" i="7"/>
  <c r="E223" i="7"/>
  <c r="BD223" i="7" s="1"/>
  <c r="J223" i="7"/>
  <c r="K223" i="7"/>
  <c r="N223" i="7"/>
  <c r="O223" i="7"/>
  <c r="R223" i="7"/>
  <c r="AU223" i="7"/>
  <c r="AW223" i="7"/>
  <c r="BC223" i="7"/>
  <c r="BE223" i="7"/>
  <c r="B224" i="7"/>
  <c r="N224" i="7"/>
  <c r="O224" i="7"/>
  <c r="C225" i="7"/>
  <c r="AU224" i="7" s="1"/>
  <c r="BC224" i="7"/>
  <c r="BD224" i="7"/>
  <c r="BE224" i="7"/>
  <c r="B225" i="7"/>
  <c r="E225" i="7"/>
  <c r="BD225" i="7" s="1"/>
  <c r="J225" i="7"/>
  <c r="K225" i="7"/>
  <c r="N225" i="7"/>
  <c r="O225" i="7"/>
  <c r="R225" i="7"/>
  <c r="AU225" i="7"/>
  <c r="AW225" i="7"/>
  <c r="BC225" i="7"/>
  <c r="BE225" i="7"/>
  <c r="B226" i="7"/>
  <c r="N226" i="7"/>
  <c r="O226" i="7"/>
  <c r="C227" i="7"/>
  <c r="AU226" i="7" s="1"/>
  <c r="BC226" i="7"/>
  <c r="BD226" i="7"/>
  <c r="BE226" i="7"/>
  <c r="B227" i="7"/>
  <c r="E227" i="7"/>
  <c r="BD227" i="7" s="1"/>
  <c r="J227" i="7"/>
  <c r="K227" i="7"/>
  <c r="N227" i="7"/>
  <c r="O227" i="7"/>
  <c r="R227" i="7"/>
  <c r="AU227" i="7"/>
  <c r="AW227" i="7"/>
  <c r="BC227" i="7"/>
  <c r="BE227" i="7"/>
  <c r="B228" i="7"/>
  <c r="N228" i="7"/>
  <c r="O228" i="7"/>
  <c r="C229" i="7"/>
  <c r="C230" i="7" s="1"/>
  <c r="C241" i="7"/>
  <c r="C242" i="7" s="1"/>
  <c r="C243" i="7" s="1"/>
  <c r="C244" i="7" s="1"/>
  <c r="C245" i="7" s="1"/>
  <c r="BC228" i="7"/>
  <c r="BD228" i="7"/>
  <c r="BE228" i="7"/>
  <c r="B229" i="7"/>
  <c r="E229" i="7"/>
  <c r="E230" i="7" s="1"/>
  <c r="J229" i="7"/>
  <c r="J230" i="7" s="1"/>
  <c r="J231" i="7" s="1"/>
  <c r="J232" i="7" s="1"/>
  <c r="J233" i="7" s="1"/>
  <c r="J234" i="7" s="1"/>
  <c r="J235" i="7" s="1"/>
  <c r="J236" i="7" s="1"/>
  <c r="J237" i="7" s="1"/>
  <c r="J238" i="7" s="1"/>
  <c r="J239" i="7" s="1"/>
  <c r="K229" i="7"/>
  <c r="K230" i="7" s="1"/>
  <c r="K231" i="7" s="1"/>
  <c r="K232" i="7" s="1"/>
  <c r="K233" i="7" s="1"/>
  <c r="K234" i="7" s="1"/>
  <c r="K235" i="7" s="1"/>
  <c r="K236" i="7" s="1"/>
  <c r="K237" i="7" s="1"/>
  <c r="K238" i="7" s="1"/>
  <c r="K239" i="7" s="1"/>
  <c r="N229" i="7"/>
  <c r="O229" i="7"/>
  <c r="R229" i="7"/>
  <c r="R230" i="7" s="1"/>
  <c r="R231" i="7" s="1"/>
  <c r="R232" i="7" s="1"/>
  <c r="R233" i="7" s="1"/>
  <c r="R234" i="7" s="1"/>
  <c r="R235" i="7" s="1"/>
  <c r="R236" i="7" s="1"/>
  <c r="R237" i="7" s="1"/>
  <c r="R238" i="7" s="1"/>
  <c r="R239" i="7" s="1"/>
  <c r="AU229" i="7"/>
  <c r="AW229" i="7"/>
  <c r="AW230" i="7" s="1"/>
  <c r="AW231" i="7" s="1"/>
  <c r="AW232" i="7" s="1"/>
  <c r="AW233" i="7" s="1"/>
  <c r="AW234" i="7" s="1"/>
  <c r="AW235" i="7" s="1"/>
  <c r="AW236" i="7" s="1"/>
  <c r="AW237" i="7" s="1"/>
  <c r="AW238" i="7" s="1"/>
  <c r="AW239" i="7" s="1"/>
  <c r="BC229" i="7"/>
  <c r="BE229" i="7"/>
  <c r="B230" i="7"/>
  <c r="N230" i="7"/>
  <c r="O230" i="7"/>
  <c r="AU230" i="7"/>
  <c r="BC230" i="7"/>
  <c r="BE230" i="7"/>
  <c r="B231" i="7"/>
  <c r="N231" i="7"/>
  <c r="O231" i="7"/>
  <c r="AU231" i="7"/>
  <c r="BC231" i="7"/>
  <c r="BE231" i="7"/>
  <c r="B232" i="7"/>
  <c r="N232" i="7"/>
  <c r="O232" i="7"/>
  <c r="AU232" i="7"/>
  <c r="BC232" i="7"/>
  <c r="BE232" i="7"/>
  <c r="B233" i="7"/>
  <c r="N233" i="7"/>
  <c r="O233" i="7"/>
  <c r="AU233" i="7"/>
  <c r="BC233" i="7"/>
  <c r="BE233" i="7"/>
  <c r="B234" i="7"/>
  <c r="N234" i="7"/>
  <c r="O234" i="7"/>
  <c r="AU234" i="7"/>
  <c r="BC234" i="7"/>
  <c r="BE234" i="7"/>
  <c r="B235" i="7"/>
  <c r="N235" i="7"/>
  <c r="O235" i="7"/>
  <c r="AU235" i="7"/>
  <c r="BC235" i="7"/>
  <c r="BE235" i="7"/>
  <c r="B236" i="7"/>
  <c r="N236" i="7"/>
  <c r="O236" i="7"/>
  <c r="AU236" i="7"/>
  <c r="BC236" i="7"/>
  <c r="BE236" i="7"/>
  <c r="B237" i="7"/>
  <c r="N237" i="7"/>
  <c r="O237" i="7"/>
  <c r="AU237" i="7"/>
  <c r="BC237" i="7"/>
  <c r="BE237" i="7"/>
  <c r="B238" i="7"/>
  <c r="N238" i="7"/>
  <c r="O238" i="7"/>
  <c r="AU238" i="7"/>
  <c r="BC238" i="7"/>
  <c r="BE238" i="7"/>
  <c r="B239" i="7"/>
  <c r="N239" i="7"/>
  <c r="O239" i="7"/>
  <c r="AU239" i="7"/>
  <c r="BC239" i="7"/>
  <c r="BE239" i="7"/>
  <c r="B240" i="7"/>
  <c r="N240" i="7"/>
  <c r="O240" i="7"/>
  <c r="BC240" i="7"/>
  <c r="BD240" i="7"/>
  <c r="BE240" i="7"/>
  <c r="B241" i="7"/>
  <c r="E241" i="7"/>
  <c r="E242" i="7" s="1"/>
  <c r="J241" i="7"/>
  <c r="J242" i="7" s="1"/>
  <c r="J243" i="7" s="1"/>
  <c r="J244" i="7" s="1"/>
  <c r="J245" i="7" s="1"/>
  <c r="K241" i="7"/>
  <c r="K242" i="7" s="1"/>
  <c r="K243" i="7" s="1"/>
  <c r="K244" i="7" s="1"/>
  <c r="K245" i="7" s="1"/>
  <c r="N241" i="7"/>
  <c r="O241" i="7"/>
  <c r="R241" i="7"/>
  <c r="R242" i="7" s="1"/>
  <c r="R243" i="7" s="1"/>
  <c r="R244" i="7" s="1"/>
  <c r="R245" i="7" s="1"/>
  <c r="AU241" i="7"/>
  <c r="AW241" i="7"/>
  <c r="AW242" i="7" s="1"/>
  <c r="AW243" i="7" s="1"/>
  <c r="AW244" i="7" s="1"/>
  <c r="AW245" i="7" s="1"/>
  <c r="BC241" i="7"/>
  <c r="BE241" i="7"/>
  <c r="B242" i="7"/>
  <c r="N242" i="7"/>
  <c r="O242" i="7"/>
  <c r="AU242" i="7"/>
  <c r="BC242" i="7"/>
  <c r="BE242" i="7"/>
  <c r="B243" i="7"/>
  <c r="N243" i="7"/>
  <c r="O243" i="7"/>
  <c r="AU243" i="7"/>
  <c r="BC243" i="7"/>
  <c r="BE243" i="7"/>
  <c r="B244" i="7"/>
  <c r="N244" i="7"/>
  <c r="O244" i="7"/>
  <c r="AU244" i="7"/>
  <c r="BC244" i="7"/>
  <c r="BE244" i="7"/>
  <c r="B245" i="7"/>
  <c r="N245" i="7"/>
  <c r="O245" i="7"/>
  <c r="AU245" i="7"/>
  <c r="BC245" i="7"/>
  <c r="BE245" i="7"/>
  <c r="B246" i="7"/>
  <c r="N246" i="7"/>
  <c r="O246" i="7"/>
  <c r="C247" i="7"/>
  <c r="C248" i="7" s="1"/>
  <c r="C249" i="7" s="1"/>
  <c r="C250" i="7" s="1"/>
  <c r="C251" i="7" s="1"/>
  <c r="C252" i="7" s="1"/>
  <c r="C253" i="7" s="1"/>
  <c r="C254" i="7" s="1"/>
  <c r="BC246" i="7"/>
  <c r="BD246" i="7"/>
  <c r="BE246" i="7"/>
  <c r="B247" i="7"/>
  <c r="E247" i="7"/>
  <c r="E248" i="7" s="1"/>
  <c r="BD248" i="7" s="1"/>
  <c r="J247" i="7"/>
  <c r="J248" i="7" s="1"/>
  <c r="J249" i="7" s="1"/>
  <c r="J250" i="7" s="1"/>
  <c r="J251" i="7" s="1"/>
  <c r="J252" i="7" s="1"/>
  <c r="J253" i="7" s="1"/>
  <c r="J254" i="7" s="1"/>
  <c r="K247" i="7"/>
  <c r="K248" i="7" s="1"/>
  <c r="K249" i="7" s="1"/>
  <c r="K250" i="7" s="1"/>
  <c r="K251" i="7" s="1"/>
  <c r="K252" i="7" s="1"/>
  <c r="K253" i="7" s="1"/>
  <c r="K254" i="7" s="1"/>
  <c r="N247" i="7"/>
  <c r="O247" i="7"/>
  <c r="R247" i="7"/>
  <c r="R248" i="7" s="1"/>
  <c r="R249" i="7" s="1"/>
  <c r="R250" i="7" s="1"/>
  <c r="R251" i="7" s="1"/>
  <c r="R252" i="7" s="1"/>
  <c r="R253" i="7" s="1"/>
  <c r="R254" i="7" s="1"/>
  <c r="AU247" i="7"/>
  <c r="AW247" i="7"/>
  <c r="AW248" i="7" s="1"/>
  <c r="AW249" i="7" s="1"/>
  <c r="AW250" i="7" s="1"/>
  <c r="AW251" i="7" s="1"/>
  <c r="AW252" i="7" s="1"/>
  <c r="AW253" i="7" s="1"/>
  <c r="AW254" i="7" s="1"/>
  <c r="BC247" i="7"/>
  <c r="BE247" i="7"/>
  <c r="B248" i="7"/>
  <c r="N248" i="7"/>
  <c r="O248" i="7"/>
  <c r="AU248" i="7"/>
  <c r="BC248" i="7"/>
  <c r="BE248" i="7"/>
  <c r="B249" i="7"/>
  <c r="N249" i="7"/>
  <c r="O249" i="7"/>
  <c r="AU249" i="7"/>
  <c r="BC249" i="7"/>
  <c r="BE249" i="7"/>
  <c r="B250" i="7"/>
  <c r="N250" i="7"/>
  <c r="O250" i="7"/>
  <c r="AU250" i="7"/>
  <c r="BC250" i="7"/>
  <c r="BE250" i="7"/>
  <c r="B251" i="7"/>
  <c r="N251" i="7"/>
  <c r="O251" i="7"/>
  <c r="AU251" i="7"/>
  <c r="BC251" i="7"/>
  <c r="BE251" i="7"/>
  <c r="B252" i="7"/>
  <c r="N252" i="7"/>
  <c r="O252" i="7"/>
  <c r="AU252" i="7"/>
  <c r="BC252" i="7"/>
  <c r="BE252" i="7"/>
  <c r="B253" i="7"/>
  <c r="N253" i="7"/>
  <c r="O253" i="7"/>
  <c r="AU253" i="7"/>
  <c r="BC253" i="7"/>
  <c r="BE253" i="7"/>
  <c r="B254" i="7"/>
  <c r="N254" i="7"/>
  <c r="O254" i="7"/>
  <c r="AU254" i="7"/>
  <c r="BC254" i="7"/>
  <c r="BE254" i="7"/>
  <c r="B255" i="7"/>
  <c r="N255" i="7"/>
  <c r="O255" i="7"/>
  <c r="C256" i="7"/>
  <c r="AU255" i="7" s="1"/>
  <c r="BC255" i="7"/>
  <c r="BD255" i="7"/>
  <c r="BE255" i="7"/>
  <c r="BC256" i="7"/>
  <c r="E256" i="7"/>
  <c r="BD256" i="7" s="1"/>
  <c r="BE256" i="7"/>
  <c r="B256" i="7"/>
  <c r="J256" i="7"/>
  <c r="K256" i="7"/>
  <c r="N256" i="7"/>
  <c r="O256" i="7"/>
  <c r="R256" i="7"/>
  <c r="AU256" i="7"/>
  <c r="AW256" i="7"/>
  <c r="B257" i="7"/>
  <c r="N257" i="7"/>
  <c r="O257" i="7"/>
  <c r="C258" i="7"/>
  <c r="AU257" i="7" s="1"/>
  <c r="BC257" i="7"/>
  <c r="BD257" i="7"/>
  <c r="BE257" i="7"/>
  <c r="BC258" i="7"/>
  <c r="E258" i="7"/>
  <c r="BD258" i="7" s="1"/>
  <c r="BE258" i="7"/>
  <c r="B258" i="7"/>
  <c r="J258" i="7"/>
  <c r="K258" i="7"/>
  <c r="N258" i="7"/>
  <c r="O258" i="7"/>
  <c r="R258" i="7"/>
  <c r="AU258" i="7"/>
  <c r="AW258" i="7"/>
  <c r="B259" i="7"/>
  <c r="N259" i="7"/>
  <c r="O259" i="7"/>
  <c r="C260" i="7"/>
  <c r="C261" i="7" s="1"/>
  <c r="C262" i="7" s="1"/>
  <c r="BC259" i="7"/>
  <c r="BD259" i="7"/>
  <c r="BE259" i="7"/>
  <c r="B260" i="7"/>
  <c r="E260" i="7"/>
  <c r="E261" i="7" s="1"/>
  <c r="J260" i="7"/>
  <c r="J261" i="7" s="1"/>
  <c r="J262" i="7" s="1"/>
  <c r="K260" i="7"/>
  <c r="K261" i="7" s="1"/>
  <c r="K262" i="7" s="1"/>
  <c r="N260" i="7"/>
  <c r="O260" i="7"/>
  <c r="R260" i="7"/>
  <c r="R261" i="7" s="1"/>
  <c r="R262" i="7" s="1"/>
  <c r="AU260" i="7"/>
  <c r="AW260" i="7"/>
  <c r="AW261" i="7" s="1"/>
  <c r="AW262" i="7" s="1"/>
  <c r="BC260" i="7"/>
  <c r="BE260" i="7"/>
  <c r="BC261" i="7"/>
  <c r="BE261" i="7"/>
  <c r="BC262" i="7"/>
  <c r="BE262" i="7"/>
  <c r="B261" i="7"/>
  <c r="N261" i="7"/>
  <c r="O261" i="7"/>
  <c r="AU261" i="7"/>
  <c r="B262" i="7"/>
  <c r="N262" i="7"/>
  <c r="O262" i="7"/>
  <c r="AU262" i="7"/>
  <c r="B263" i="7"/>
  <c r="N263" i="7"/>
  <c r="O263" i="7"/>
  <c r="C264" i="7"/>
  <c r="AU263" i="7" s="1"/>
  <c r="BC263" i="7"/>
  <c r="BD263" i="7"/>
  <c r="BE263" i="7"/>
  <c r="BC264" i="7"/>
  <c r="E264" i="7"/>
  <c r="BD264" i="7" s="1"/>
  <c r="BE264" i="7"/>
  <c r="B264" i="7"/>
  <c r="J264" i="7"/>
  <c r="K264" i="7"/>
  <c r="N264" i="7"/>
  <c r="O264" i="7"/>
  <c r="R264" i="7"/>
  <c r="AU264" i="7"/>
  <c r="AW264" i="7"/>
  <c r="B265" i="7"/>
  <c r="N265" i="7"/>
  <c r="O265" i="7"/>
  <c r="C266" i="7"/>
  <c r="AU265" i="7" s="1"/>
  <c r="BC265" i="7"/>
  <c r="BD265" i="7"/>
  <c r="BE265" i="7"/>
  <c r="BC266" i="7"/>
  <c r="E266" i="7"/>
  <c r="BD266" i="7" s="1"/>
  <c r="BF266" i="7" s="1"/>
  <c r="BE266" i="7"/>
  <c r="B266" i="7"/>
  <c r="J266" i="7"/>
  <c r="K266" i="7"/>
  <c r="N266" i="7"/>
  <c r="O266" i="7"/>
  <c r="R266" i="7"/>
  <c r="AU266" i="7"/>
  <c r="AW266" i="7"/>
  <c r="B267" i="7"/>
  <c r="N267" i="7"/>
  <c r="O267" i="7"/>
  <c r="C268" i="7"/>
  <c r="C269" i="7" s="1"/>
  <c r="C270" i="7" s="1"/>
  <c r="C271" i="7" s="1"/>
  <c r="C272" i="7" s="1"/>
  <c r="C274" i="7"/>
  <c r="C275" i="7" s="1"/>
  <c r="C276" i="7" s="1"/>
  <c r="C277" i="7" s="1"/>
  <c r="BC267" i="7"/>
  <c r="BD267" i="7"/>
  <c r="BE267" i="7"/>
  <c r="B268" i="7"/>
  <c r="E268" i="7"/>
  <c r="BD268" i="7" s="1"/>
  <c r="J268" i="7"/>
  <c r="J269" i="7" s="1"/>
  <c r="J270" i="7" s="1"/>
  <c r="J271" i="7" s="1"/>
  <c r="J272" i="7" s="1"/>
  <c r="K268" i="7"/>
  <c r="K269" i="7" s="1"/>
  <c r="K270" i="7" s="1"/>
  <c r="K271" i="7" s="1"/>
  <c r="K272" i="7" s="1"/>
  <c r="N268" i="7"/>
  <c r="O268" i="7"/>
  <c r="R268" i="7"/>
  <c r="R269" i="7" s="1"/>
  <c r="R270" i="7" s="1"/>
  <c r="R271" i="7" s="1"/>
  <c r="R272" i="7" s="1"/>
  <c r="AU268" i="7"/>
  <c r="AW268" i="7"/>
  <c r="AW269" i="7" s="1"/>
  <c r="AW270" i="7" s="1"/>
  <c r="AW271" i="7" s="1"/>
  <c r="AW272" i="7" s="1"/>
  <c r="BC268" i="7"/>
  <c r="BE268" i="7"/>
  <c r="B269" i="7"/>
  <c r="N269" i="7"/>
  <c r="O269" i="7"/>
  <c r="AU269" i="7"/>
  <c r="BC269" i="7"/>
  <c r="BE269" i="7"/>
  <c r="B270" i="7"/>
  <c r="N270" i="7"/>
  <c r="O270" i="7"/>
  <c r="AU270" i="7"/>
  <c r="BC270" i="7"/>
  <c r="BE270" i="7"/>
  <c r="B271" i="7"/>
  <c r="N271" i="7"/>
  <c r="O271" i="7"/>
  <c r="AU271" i="7"/>
  <c r="BC271" i="7"/>
  <c r="BE271" i="7"/>
  <c r="B272" i="7"/>
  <c r="N272" i="7"/>
  <c r="O272" i="7"/>
  <c r="AU272" i="7"/>
  <c r="BC272" i="7"/>
  <c r="BE272" i="7"/>
  <c r="B273" i="7"/>
  <c r="N273" i="7"/>
  <c r="O273" i="7"/>
  <c r="BC273" i="7"/>
  <c r="BD273" i="7"/>
  <c r="BE273" i="7"/>
  <c r="B274" i="7"/>
  <c r="E274" i="7"/>
  <c r="J274" i="7"/>
  <c r="J275" i="7" s="1"/>
  <c r="J276" i="7" s="1"/>
  <c r="J277" i="7" s="1"/>
  <c r="J278" i="7" s="1"/>
  <c r="K274" i="7"/>
  <c r="K275" i="7" s="1"/>
  <c r="K276" i="7" s="1"/>
  <c r="K277" i="7" s="1"/>
  <c r="K278" i="7" s="1"/>
  <c r="N274" i="7"/>
  <c r="O274" i="7"/>
  <c r="R274" i="7"/>
  <c r="R275" i="7" s="1"/>
  <c r="R276" i="7" s="1"/>
  <c r="R277" i="7" s="1"/>
  <c r="R278" i="7" s="1"/>
  <c r="AU274" i="7"/>
  <c r="AW274" i="7"/>
  <c r="AW275" i="7" s="1"/>
  <c r="AW276" i="7" s="1"/>
  <c r="AW277" i="7" s="1"/>
  <c r="AW278" i="7" s="1"/>
  <c r="BC274" i="7"/>
  <c r="BE274" i="7"/>
  <c r="B275" i="7"/>
  <c r="N275" i="7"/>
  <c r="O275" i="7"/>
  <c r="AU275" i="7"/>
  <c r="BC275" i="7"/>
  <c r="BE275" i="7"/>
  <c r="B276" i="7"/>
  <c r="N276" i="7"/>
  <c r="O276" i="7"/>
  <c r="AU276" i="7"/>
  <c r="BC276" i="7"/>
  <c r="BE276" i="7"/>
  <c r="B277" i="7"/>
  <c r="N277" i="7"/>
  <c r="O277" i="7"/>
  <c r="AU277" i="7"/>
  <c r="BC277" i="7"/>
  <c r="BE277" i="7"/>
  <c r="B278" i="7"/>
  <c r="N278" i="7"/>
  <c r="O278" i="7"/>
  <c r="AU278" i="7"/>
  <c r="BC278" i="7"/>
  <c r="BE278" i="7"/>
  <c r="B279" i="7"/>
  <c r="N279" i="7"/>
  <c r="O279" i="7"/>
  <c r="C280" i="7"/>
  <c r="AU279" i="7" s="1"/>
  <c r="BC279" i="7"/>
  <c r="BD279" i="7"/>
  <c r="BE279" i="7"/>
  <c r="BC280" i="7"/>
  <c r="E280" i="7"/>
  <c r="BD280" i="7" s="1"/>
  <c r="BE280" i="7"/>
  <c r="B280" i="7"/>
  <c r="J280" i="7"/>
  <c r="K280" i="7"/>
  <c r="N280" i="7"/>
  <c r="O280" i="7"/>
  <c r="R280" i="7"/>
  <c r="AU280" i="7"/>
  <c r="AW280" i="7"/>
  <c r="B281" i="7"/>
  <c r="N281" i="7"/>
  <c r="O281" i="7"/>
  <c r="C282" i="7"/>
  <c r="AU281" i="7" s="1"/>
  <c r="BC281" i="7"/>
  <c r="BD281" i="7"/>
  <c r="BE281" i="7"/>
  <c r="B282" i="7"/>
  <c r="E282" i="7"/>
  <c r="BD282" i="7" s="1"/>
  <c r="J282" i="7"/>
  <c r="K282" i="7"/>
  <c r="N282" i="7"/>
  <c r="O282" i="7"/>
  <c r="R282" i="7"/>
  <c r="AU282" i="7"/>
  <c r="AW282" i="7"/>
  <c r="BC282" i="7"/>
  <c r="BE282" i="7"/>
  <c r="N283" i="7"/>
  <c r="O283" i="7"/>
  <c r="N284" i="7"/>
  <c r="O284" i="7"/>
  <c r="N285" i="7"/>
  <c r="O285" i="7"/>
  <c r="BC285" i="7"/>
  <c r="BD285" i="7"/>
  <c r="BE285" i="7"/>
  <c r="C286" i="7"/>
  <c r="C287" i="7" s="1"/>
  <c r="C288" i="7" s="1"/>
  <c r="E286" i="7"/>
  <c r="E287" i="7" s="1"/>
  <c r="J286" i="7"/>
  <c r="J287" i="7" s="1"/>
  <c r="J288" i="7" s="1"/>
  <c r="K286" i="7"/>
  <c r="K287" i="7" s="1"/>
  <c r="K288" i="7" s="1"/>
  <c r="N286" i="7"/>
  <c r="O286" i="7"/>
  <c r="R286" i="7"/>
  <c r="R287" i="7" s="1"/>
  <c r="R288" i="7" s="1"/>
  <c r="AU286" i="7"/>
  <c r="AW286" i="7"/>
  <c r="AW287" i="7" s="1"/>
  <c r="AW288" i="7" s="1"/>
  <c r="BC286" i="7"/>
  <c r="BE286" i="7"/>
  <c r="N287" i="7"/>
  <c r="O287" i="7"/>
  <c r="AU287" i="7"/>
  <c r="BC287" i="7"/>
  <c r="BE287" i="7"/>
  <c r="N288" i="7"/>
  <c r="O288" i="7"/>
  <c r="AU288" i="7"/>
  <c r="BC288" i="7"/>
  <c r="BE288" i="7"/>
  <c r="B289" i="7"/>
  <c r="N289" i="7"/>
  <c r="O289" i="7"/>
  <c r="BC289" i="7"/>
  <c r="BD289" i="7"/>
  <c r="BE289" i="7"/>
  <c r="B290" i="7"/>
  <c r="E290" i="7"/>
  <c r="BD290" i="7" s="1"/>
  <c r="N290" i="7"/>
  <c r="O290" i="7"/>
  <c r="AW290" i="7"/>
  <c r="BC290" i="7"/>
  <c r="BE290" i="7"/>
  <c r="N291" i="7"/>
  <c r="O291" i="7"/>
  <c r="N292" i="7"/>
  <c r="O292" i="7"/>
  <c r="N293" i="7"/>
  <c r="O293" i="7"/>
  <c r="N294" i="7"/>
  <c r="O294" i="7"/>
  <c r="N295" i="7"/>
  <c r="O295" i="7"/>
  <c r="N296" i="7"/>
  <c r="O296" i="7"/>
  <c r="B297" i="7"/>
  <c r="N297" i="7"/>
  <c r="O297" i="7"/>
  <c r="C298" i="7"/>
  <c r="C299" i="7" s="1"/>
  <c r="AU297" i="7" s="1"/>
  <c r="BC297" i="7"/>
  <c r="BD297" i="7"/>
  <c r="BE297" i="7"/>
  <c r="B298" i="7"/>
  <c r="E298" i="7"/>
  <c r="E299" i="7" s="1"/>
  <c r="BD299" i="7" s="1"/>
  <c r="J298" i="7"/>
  <c r="J299" i="7" s="1"/>
  <c r="K298" i="7"/>
  <c r="K299" i="7" s="1"/>
  <c r="N298" i="7"/>
  <c r="O298" i="7"/>
  <c r="R298" i="7"/>
  <c r="R299" i="7" s="1"/>
  <c r="AU298" i="7"/>
  <c r="AW298" i="7"/>
  <c r="AW299" i="7" s="1"/>
  <c r="BC298" i="7"/>
  <c r="BE298" i="7"/>
  <c r="B299" i="7"/>
  <c r="N299" i="7"/>
  <c r="O299" i="7"/>
  <c r="AU299" i="7"/>
  <c r="BC299" i="7"/>
  <c r="BE299" i="7"/>
  <c r="B300" i="7"/>
  <c r="N300" i="7"/>
  <c r="O300" i="7"/>
  <c r="C301" i="7"/>
  <c r="C302" i="7" s="1"/>
  <c r="C303" i="7" s="1"/>
  <c r="BC300" i="7"/>
  <c r="BD300" i="7"/>
  <c r="BE300" i="7"/>
  <c r="B301" i="7"/>
  <c r="E301" i="7"/>
  <c r="BD301" i="7" s="1"/>
  <c r="J301" i="7"/>
  <c r="J302" i="7" s="1"/>
  <c r="J303" i="7" s="1"/>
  <c r="J304" i="7" s="1"/>
  <c r="J483" i="7" s="1"/>
  <c r="K301" i="7"/>
  <c r="K302" i="7" s="1"/>
  <c r="K303" i="7" s="1"/>
  <c r="K304" i="7" s="1"/>
  <c r="K483" i="7" s="1"/>
  <c r="N301" i="7"/>
  <c r="O301" i="7"/>
  <c r="R301" i="7"/>
  <c r="R302" i="7" s="1"/>
  <c r="R303" i="7" s="1"/>
  <c r="R304" i="7" s="1"/>
  <c r="R483" i="7" s="1"/>
  <c r="AU301" i="7"/>
  <c r="AW301" i="7"/>
  <c r="AW302" i="7" s="1"/>
  <c r="AW303" i="7" s="1"/>
  <c r="AW304" i="7" s="1"/>
  <c r="AW483" i="7" s="1"/>
  <c r="AW475" i="7" s="1"/>
  <c r="BC301" i="7"/>
  <c r="BE301" i="7"/>
  <c r="B302" i="7"/>
  <c r="N302" i="7"/>
  <c r="O302" i="7"/>
  <c r="AU302" i="7"/>
  <c r="BC302" i="7"/>
  <c r="BE302" i="7"/>
  <c r="B303" i="7"/>
  <c r="N303" i="7"/>
  <c r="O303" i="7"/>
  <c r="AU303" i="7"/>
  <c r="BC303" i="7"/>
  <c r="BE303" i="7"/>
  <c r="B304" i="7"/>
  <c r="N304" i="7"/>
  <c r="O304" i="7"/>
  <c r="AU304" i="7"/>
  <c r="BC304" i="7"/>
  <c r="BE304" i="7"/>
  <c r="B305" i="7"/>
  <c r="N305" i="7"/>
  <c r="O305" i="7"/>
  <c r="AU305" i="7"/>
  <c r="BC305" i="7"/>
  <c r="BE305" i="7"/>
  <c r="B306" i="7"/>
  <c r="N306" i="7"/>
  <c r="O306" i="7"/>
  <c r="AU306" i="7"/>
  <c r="BC306" i="7"/>
  <c r="BE306" i="7"/>
  <c r="B307" i="7"/>
  <c r="N307" i="7"/>
  <c r="O307" i="7"/>
  <c r="AU307" i="7"/>
  <c r="BC307" i="7"/>
  <c r="BE307" i="7"/>
  <c r="B308" i="7"/>
  <c r="N308" i="7"/>
  <c r="O308" i="7"/>
  <c r="AU308" i="7"/>
  <c r="BC308" i="7"/>
  <c r="BE308" i="7"/>
  <c r="B309" i="7"/>
  <c r="N309" i="7"/>
  <c r="O309" i="7"/>
  <c r="AU309" i="7"/>
  <c r="BC309" i="7"/>
  <c r="BE309" i="7"/>
  <c r="B310" i="7"/>
  <c r="N310" i="7"/>
  <c r="O310" i="7"/>
  <c r="AU310" i="7"/>
  <c r="BC310" i="7"/>
  <c r="BE310" i="7"/>
  <c r="B311" i="7"/>
  <c r="N311" i="7"/>
  <c r="O311" i="7"/>
  <c r="AU311" i="7"/>
  <c r="BC311" i="7"/>
  <c r="BE311" i="7"/>
  <c r="B312" i="7"/>
  <c r="N312" i="7"/>
  <c r="O312" i="7"/>
  <c r="AU312" i="7"/>
  <c r="BC312" i="7"/>
  <c r="BE312" i="7"/>
  <c r="B313" i="7"/>
  <c r="N313" i="7"/>
  <c r="O313" i="7"/>
  <c r="AU313" i="7"/>
  <c r="BC313" i="7"/>
  <c r="BE313" i="7"/>
  <c r="B314" i="7"/>
  <c r="N314" i="7"/>
  <c r="O314" i="7"/>
  <c r="AU314" i="7"/>
  <c r="BC314" i="7"/>
  <c r="BE314" i="7"/>
  <c r="B315" i="7"/>
  <c r="N315" i="7"/>
  <c r="O315" i="7"/>
  <c r="AU315" i="7"/>
  <c r="BC315" i="7"/>
  <c r="BE315" i="7"/>
  <c r="B316" i="7"/>
  <c r="N316" i="7"/>
  <c r="O316" i="7"/>
  <c r="AU316" i="7"/>
  <c r="BC316" i="7"/>
  <c r="BE316" i="7"/>
  <c r="B317" i="7"/>
  <c r="N317" i="7"/>
  <c r="C318" i="7"/>
  <c r="C319" i="7" s="1"/>
  <c r="C320" i="7" s="1"/>
  <c r="C482" i="7" s="1"/>
  <c r="C321" i="7" s="1"/>
  <c r="C322" i="7" s="1"/>
  <c r="C323" i="7" s="1"/>
  <c r="BC317" i="7"/>
  <c r="BD317" i="7"/>
  <c r="BE317" i="7"/>
  <c r="B318" i="7"/>
  <c r="E318" i="7"/>
  <c r="J318" i="7"/>
  <c r="J319" i="7" s="1"/>
  <c r="J320" i="7" s="1"/>
  <c r="K318" i="7"/>
  <c r="K319" i="7" s="1"/>
  <c r="K320" i="7" s="1"/>
  <c r="K476" i="7" s="1"/>
  <c r="N318" i="7"/>
  <c r="O318" i="7"/>
  <c r="R318" i="7"/>
  <c r="R319" i="7" s="1"/>
  <c r="R320" i="7" s="1"/>
  <c r="AU318" i="7"/>
  <c r="AW318" i="7"/>
  <c r="AW319" i="7" s="1"/>
  <c r="AW320" i="7" s="1"/>
  <c r="AW476" i="7" s="1"/>
  <c r="BC318" i="7"/>
  <c r="BE318" i="7"/>
  <c r="B319" i="7"/>
  <c r="N319" i="7"/>
  <c r="O319" i="7"/>
  <c r="AU319" i="7"/>
  <c r="BC319" i="7"/>
  <c r="BE319" i="7"/>
  <c r="B320" i="7"/>
  <c r="N320" i="7"/>
  <c r="O320" i="7"/>
  <c r="AU320" i="7"/>
  <c r="BC320" i="7"/>
  <c r="BE320" i="7"/>
  <c r="B321" i="7"/>
  <c r="N321" i="7"/>
  <c r="O321" i="7"/>
  <c r="AU321" i="7"/>
  <c r="BC321" i="7"/>
  <c r="BE321" i="7"/>
  <c r="B322" i="7"/>
  <c r="N322" i="7"/>
  <c r="O322" i="7"/>
  <c r="AU322" i="7"/>
  <c r="BC322" i="7"/>
  <c r="BE322" i="7"/>
  <c r="B323" i="7"/>
  <c r="N323" i="7"/>
  <c r="O323" i="7"/>
  <c r="AU323" i="7"/>
  <c r="BC323" i="7"/>
  <c r="BE323" i="7"/>
  <c r="B324" i="7"/>
  <c r="N324" i="7"/>
  <c r="O324" i="7"/>
  <c r="C325" i="7"/>
  <c r="AU324" i="7" s="1"/>
  <c r="BC324" i="7"/>
  <c r="BD324" i="7"/>
  <c r="BE324" i="7"/>
  <c r="BC325" i="7"/>
  <c r="E325" i="7"/>
  <c r="BD325" i="7" s="1"/>
  <c r="BE325" i="7"/>
  <c r="B325" i="7"/>
  <c r="J325" i="7"/>
  <c r="K325" i="7"/>
  <c r="N325" i="7"/>
  <c r="O325" i="7"/>
  <c r="R325" i="7"/>
  <c r="AU325" i="7"/>
  <c r="AW325" i="7"/>
  <c r="B326" i="7"/>
  <c r="N326" i="7"/>
  <c r="O326" i="7"/>
  <c r="BC326" i="7"/>
  <c r="BD326" i="7"/>
  <c r="BE326" i="7"/>
  <c r="B327" i="7"/>
  <c r="C327" i="7"/>
  <c r="E327" i="7"/>
  <c r="BD327" i="7" s="1"/>
  <c r="J327" i="7"/>
  <c r="K327" i="7"/>
  <c r="N327" i="7"/>
  <c r="O327" i="7"/>
  <c r="R327" i="7"/>
  <c r="AU327" i="7"/>
  <c r="AW327" i="7"/>
  <c r="BC327" i="7"/>
  <c r="BE327" i="7"/>
  <c r="B328" i="7"/>
  <c r="N328" i="7"/>
  <c r="O328" i="7"/>
  <c r="C329" i="7"/>
  <c r="AU328" i="7" s="1"/>
  <c r="BC328" i="7"/>
  <c r="BD328" i="7"/>
  <c r="BE328" i="7"/>
  <c r="B329" i="7"/>
  <c r="E329" i="7"/>
  <c r="BD329" i="7" s="1"/>
  <c r="J329" i="7"/>
  <c r="K329" i="7"/>
  <c r="N329" i="7"/>
  <c r="O329" i="7"/>
  <c r="R329" i="7"/>
  <c r="AU329" i="7"/>
  <c r="AW329" i="7"/>
  <c r="BC329" i="7"/>
  <c r="BE329" i="7"/>
  <c r="B330" i="7"/>
  <c r="N330" i="7"/>
  <c r="O330" i="7"/>
  <c r="C331" i="7"/>
  <c r="AU330" i="7" s="1"/>
  <c r="BC330" i="7"/>
  <c r="BD330" i="7"/>
  <c r="BE330" i="7"/>
  <c r="B331" i="7"/>
  <c r="E331" i="7"/>
  <c r="BD331" i="7" s="1"/>
  <c r="J331" i="7"/>
  <c r="K331" i="7"/>
  <c r="N331" i="7"/>
  <c r="O331" i="7"/>
  <c r="R331" i="7"/>
  <c r="AU331" i="7"/>
  <c r="AW331" i="7"/>
  <c r="BC331" i="7"/>
  <c r="BE331" i="7"/>
  <c r="B332" i="7"/>
  <c r="N332" i="7"/>
  <c r="O332" i="7"/>
  <c r="C333" i="7"/>
  <c r="C334" i="7" s="1"/>
  <c r="C335" i="7" s="1"/>
  <c r="C336" i="7" s="1"/>
  <c r="C337" i="7" s="1"/>
  <c r="C338" i="7" s="1"/>
  <c r="BC332" i="7"/>
  <c r="BD332" i="7"/>
  <c r="BE332" i="7"/>
  <c r="B333" i="7"/>
  <c r="E333" i="7"/>
  <c r="E334" i="7" s="1"/>
  <c r="J333" i="7"/>
  <c r="J334" i="7" s="1"/>
  <c r="J335" i="7" s="1"/>
  <c r="J336" i="7" s="1"/>
  <c r="J337" i="7" s="1"/>
  <c r="J338" i="7" s="1"/>
  <c r="J339" i="7" s="1"/>
  <c r="J340" i="7" s="1"/>
  <c r="J341" i="7" s="1"/>
  <c r="J342" i="7" s="1"/>
  <c r="K333" i="7"/>
  <c r="K334" i="7" s="1"/>
  <c r="K335" i="7" s="1"/>
  <c r="K336" i="7" s="1"/>
  <c r="K337" i="7" s="1"/>
  <c r="K338" i="7" s="1"/>
  <c r="K339" i="7" s="1"/>
  <c r="K340" i="7" s="1"/>
  <c r="K341" i="7" s="1"/>
  <c r="K342" i="7" s="1"/>
  <c r="N333" i="7"/>
  <c r="O333" i="7"/>
  <c r="R333" i="7"/>
  <c r="R334" i="7" s="1"/>
  <c r="R335" i="7" s="1"/>
  <c r="R336" i="7" s="1"/>
  <c r="R337" i="7" s="1"/>
  <c r="R338" i="7" s="1"/>
  <c r="R339" i="7" s="1"/>
  <c r="R340" i="7" s="1"/>
  <c r="R341" i="7" s="1"/>
  <c r="R342" i="7" s="1"/>
  <c r="AU333" i="7"/>
  <c r="AW333" i="7"/>
  <c r="AW334" i="7" s="1"/>
  <c r="AW335" i="7" s="1"/>
  <c r="AW336" i="7" s="1"/>
  <c r="AW337" i="7" s="1"/>
  <c r="AW338" i="7" s="1"/>
  <c r="AW339" i="7" s="1"/>
  <c r="AW340" i="7" s="1"/>
  <c r="AW341" i="7" s="1"/>
  <c r="AW342" i="7" s="1"/>
  <c r="BC333" i="7"/>
  <c r="BE333" i="7"/>
  <c r="B334" i="7"/>
  <c r="N334" i="7"/>
  <c r="O334" i="7"/>
  <c r="AU334" i="7"/>
  <c r="BC334" i="7"/>
  <c r="BE334" i="7"/>
  <c r="B335" i="7"/>
  <c r="N335" i="7"/>
  <c r="O335" i="7"/>
  <c r="AU335" i="7"/>
  <c r="BC335" i="7"/>
  <c r="BE335" i="7"/>
  <c r="B336" i="7"/>
  <c r="N336" i="7"/>
  <c r="O336" i="7"/>
  <c r="AU336" i="7"/>
  <c r="BC336" i="7"/>
  <c r="BE336" i="7"/>
  <c r="B337" i="7"/>
  <c r="N337" i="7"/>
  <c r="O337" i="7"/>
  <c r="AU337" i="7"/>
  <c r="BC337" i="7"/>
  <c r="BE337" i="7"/>
  <c r="B338" i="7"/>
  <c r="N338" i="7"/>
  <c r="O338" i="7"/>
  <c r="AU338" i="7"/>
  <c r="BC338" i="7"/>
  <c r="BE338" i="7"/>
  <c r="B339" i="7"/>
  <c r="N339" i="7"/>
  <c r="O339" i="7"/>
  <c r="AU339" i="7"/>
  <c r="BC339" i="7"/>
  <c r="BE339" i="7"/>
  <c r="B340" i="7"/>
  <c r="N340" i="7"/>
  <c r="O340" i="7"/>
  <c r="AU340" i="7"/>
  <c r="BC340" i="7"/>
  <c r="BE340" i="7"/>
  <c r="B341" i="7"/>
  <c r="N341" i="7"/>
  <c r="O341" i="7"/>
  <c r="AU341" i="7"/>
  <c r="BC341" i="7"/>
  <c r="BE341" i="7"/>
  <c r="B342" i="7"/>
  <c r="N342" i="7"/>
  <c r="O342" i="7"/>
  <c r="AU342" i="7"/>
  <c r="BC342" i="7"/>
  <c r="BE342" i="7"/>
  <c r="B343" i="7"/>
  <c r="N343" i="7"/>
  <c r="O343" i="7"/>
  <c r="C344" i="7"/>
  <c r="AU343" i="7" s="1"/>
  <c r="BC343" i="7"/>
  <c r="BD343" i="7"/>
  <c r="BE343" i="7"/>
  <c r="BC344" i="7"/>
  <c r="E344" i="7"/>
  <c r="BD344" i="7" s="1"/>
  <c r="BE344" i="7"/>
  <c r="B344" i="7"/>
  <c r="J344" i="7"/>
  <c r="K344" i="7"/>
  <c r="N344" i="7"/>
  <c r="O344" i="7"/>
  <c r="R344" i="7"/>
  <c r="AU344" i="7"/>
  <c r="AW344" i="7"/>
  <c r="B345" i="7"/>
  <c r="N345" i="7"/>
  <c r="O345" i="7"/>
  <c r="C346" i="7"/>
  <c r="C347" i="7" s="1"/>
  <c r="C348" i="7" s="1"/>
  <c r="C349" i="7" s="1"/>
  <c r="C350" i="7" s="1"/>
  <c r="C351" i="7" s="1"/>
  <c r="C352" i="7" s="1"/>
  <c r="C353" i="7" s="1"/>
  <c r="C354" i="7" s="1"/>
  <c r="C355" i="7" s="1"/>
  <c r="C356" i="7" s="1"/>
  <c r="C357" i="7" s="1"/>
  <c r="C358" i="7" s="1"/>
  <c r="C359" i="7" s="1"/>
  <c r="BC345" i="7"/>
  <c r="BD345" i="7"/>
  <c r="BE345" i="7"/>
  <c r="B346" i="7"/>
  <c r="E346" i="7"/>
  <c r="J346" i="7"/>
  <c r="J347" i="7" s="1"/>
  <c r="J348" i="7" s="1"/>
  <c r="J349" i="7" s="1"/>
  <c r="J350" i="7" s="1"/>
  <c r="J351" i="7" s="1"/>
  <c r="J352" i="7" s="1"/>
  <c r="J353" i="7" s="1"/>
  <c r="J354" i="7" s="1"/>
  <c r="J355" i="7" s="1"/>
  <c r="J356" i="7" s="1"/>
  <c r="J357" i="7" s="1"/>
  <c r="J358" i="7" s="1"/>
  <c r="J359" i="7" s="1"/>
  <c r="J360" i="7" s="1"/>
  <c r="K346" i="7"/>
  <c r="K347" i="7" s="1"/>
  <c r="K348" i="7" s="1"/>
  <c r="K349" i="7" s="1"/>
  <c r="K350" i="7" s="1"/>
  <c r="K351" i="7" s="1"/>
  <c r="K352" i="7" s="1"/>
  <c r="K353" i="7" s="1"/>
  <c r="K354" i="7" s="1"/>
  <c r="K355" i="7" s="1"/>
  <c r="K356" i="7" s="1"/>
  <c r="K357" i="7" s="1"/>
  <c r="K358" i="7" s="1"/>
  <c r="K359" i="7" s="1"/>
  <c r="K360" i="7" s="1"/>
  <c r="N346" i="7"/>
  <c r="O346" i="7"/>
  <c r="R346" i="7"/>
  <c r="R347" i="7" s="1"/>
  <c r="R348" i="7" s="1"/>
  <c r="R349" i="7" s="1"/>
  <c r="R350" i="7" s="1"/>
  <c r="R351" i="7" s="1"/>
  <c r="R352" i="7" s="1"/>
  <c r="R353" i="7" s="1"/>
  <c r="R354" i="7" s="1"/>
  <c r="R355" i="7" s="1"/>
  <c r="R356" i="7" s="1"/>
  <c r="R357" i="7" s="1"/>
  <c r="R358" i="7" s="1"/>
  <c r="R359" i="7" s="1"/>
  <c r="R360" i="7" s="1"/>
  <c r="AU346" i="7"/>
  <c r="AW346" i="7"/>
  <c r="AW347" i="7" s="1"/>
  <c r="AW348" i="7" s="1"/>
  <c r="AW349" i="7" s="1"/>
  <c r="AW350" i="7" s="1"/>
  <c r="AW351" i="7" s="1"/>
  <c r="AW352" i="7" s="1"/>
  <c r="AW353" i="7" s="1"/>
  <c r="AW354" i="7" s="1"/>
  <c r="AW355" i="7" s="1"/>
  <c r="AW356" i="7" s="1"/>
  <c r="AW357" i="7" s="1"/>
  <c r="AW358" i="7" s="1"/>
  <c r="AW359" i="7" s="1"/>
  <c r="AW360" i="7" s="1"/>
  <c r="BC346" i="7"/>
  <c r="BE346" i="7"/>
  <c r="B347" i="7"/>
  <c r="N347" i="7"/>
  <c r="O347" i="7"/>
  <c r="AU347" i="7"/>
  <c r="BC347" i="7"/>
  <c r="BE347" i="7"/>
  <c r="B348" i="7"/>
  <c r="N348" i="7"/>
  <c r="O348" i="7"/>
  <c r="AU348" i="7"/>
  <c r="BC348" i="7"/>
  <c r="BE348" i="7"/>
  <c r="B349" i="7"/>
  <c r="N349" i="7"/>
  <c r="O349" i="7"/>
  <c r="AU349" i="7"/>
  <c r="BC349" i="7"/>
  <c r="BE349" i="7"/>
  <c r="B350" i="7"/>
  <c r="N350" i="7"/>
  <c r="O350" i="7"/>
  <c r="AU350" i="7"/>
  <c r="BC350" i="7"/>
  <c r="BE350" i="7"/>
  <c r="B351" i="7"/>
  <c r="N351" i="7"/>
  <c r="O351" i="7"/>
  <c r="AU351" i="7"/>
  <c r="BC351" i="7"/>
  <c r="BE351" i="7"/>
  <c r="B352" i="7"/>
  <c r="N352" i="7"/>
  <c r="O352" i="7"/>
  <c r="AU352" i="7"/>
  <c r="BC352" i="7"/>
  <c r="BE352" i="7"/>
  <c r="B353" i="7"/>
  <c r="N353" i="7"/>
  <c r="O353" i="7"/>
  <c r="AU353" i="7"/>
  <c r="BC353" i="7"/>
  <c r="BE353" i="7"/>
  <c r="B354" i="7"/>
  <c r="N354" i="7"/>
  <c r="O354" i="7"/>
  <c r="AU354" i="7"/>
  <c r="BC354" i="7"/>
  <c r="BE354" i="7"/>
  <c r="B355" i="7"/>
  <c r="N355" i="7"/>
  <c r="O355" i="7"/>
  <c r="AU355" i="7"/>
  <c r="BC355" i="7"/>
  <c r="BE355" i="7"/>
  <c r="B356" i="7"/>
  <c r="N356" i="7"/>
  <c r="O356" i="7"/>
  <c r="AU356" i="7"/>
  <c r="BC356" i="7"/>
  <c r="BE356" i="7"/>
  <c r="B357" i="7"/>
  <c r="N357" i="7"/>
  <c r="O357" i="7"/>
  <c r="AU357" i="7"/>
  <c r="BC357" i="7"/>
  <c r="BE357" i="7"/>
  <c r="B358" i="7"/>
  <c r="N358" i="7"/>
  <c r="O358" i="7"/>
  <c r="AU358" i="7"/>
  <c r="BC358" i="7"/>
  <c r="BE358" i="7"/>
  <c r="B359" i="7"/>
  <c r="N359" i="7"/>
  <c r="O359" i="7"/>
  <c r="AU359" i="7"/>
  <c r="BC359" i="7"/>
  <c r="BE359" i="7"/>
  <c r="B360" i="7"/>
  <c r="N360" i="7"/>
  <c r="O360" i="7"/>
  <c r="AU360" i="7"/>
  <c r="BC360" i="7"/>
  <c r="BE360" i="7"/>
  <c r="B361" i="7"/>
  <c r="N361" i="7"/>
  <c r="O361" i="7"/>
  <c r="C362" i="7"/>
  <c r="AU361" i="7" s="1"/>
  <c r="BC361" i="7"/>
  <c r="BD361" i="7"/>
  <c r="BE361" i="7"/>
  <c r="BC362" i="7"/>
  <c r="E362" i="7"/>
  <c r="BD362" i="7" s="1"/>
  <c r="BE362" i="7"/>
  <c r="B362" i="7"/>
  <c r="J362" i="7"/>
  <c r="K362" i="7"/>
  <c r="N362" i="7"/>
  <c r="O362" i="7"/>
  <c r="R362" i="7"/>
  <c r="AU362" i="7"/>
  <c r="AW362" i="7"/>
  <c r="B363" i="7"/>
  <c r="N363" i="7"/>
  <c r="O363" i="7"/>
  <c r="C364" i="7"/>
  <c r="C365" i="7" s="1"/>
  <c r="C366" i="7" s="1"/>
  <c r="C367" i="7" s="1"/>
  <c r="C368" i="7" s="1"/>
  <c r="BC363" i="7"/>
  <c r="BD363" i="7"/>
  <c r="BF363" i="7" s="1"/>
  <c r="BG363" i="7" s="1"/>
  <c r="BE363" i="7"/>
  <c r="B364" i="7"/>
  <c r="E364" i="7"/>
  <c r="E365" i="7" s="1"/>
  <c r="J364" i="7"/>
  <c r="J365" i="7" s="1"/>
  <c r="J366" i="7" s="1"/>
  <c r="J367" i="7" s="1"/>
  <c r="J368" i="7" s="1"/>
  <c r="J369" i="7" s="1"/>
  <c r="J370" i="7" s="1"/>
  <c r="J371" i="7" s="1"/>
  <c r="J372" i="7" s="1"/>
  <c r="K364" i="7"/>
  <c r="K365" i="7" s="1"/>
  <c r="K366" i="7" s="1"/>
  <c r="K367" i="7" s="1"/>
  <c r="K368" i="7" s="1"/>
  <c r="K369" i="7" s="1"/>
  <c r="K370" i="7" s="1"/>
  <c r="K371" i="7" s="1"/>
  <c r="K372" i="7" s="1"/>
  <c r="N364" i="7"/>
  <c r="O364" i="7"/>
  <c r="R364" i="7"/>
  <c r="R365" i="7" s="1"/>
  <c r="R366" i="7" s="1"/>
  <c r="R367" i="7" s="1"/>
  <c r="R368" i="7" s="1"/>
  <c r="R369" i="7" s="1"/>
  <c r="R370" i="7" s="1"/>
  <c r="R371" i="7" s="1"/>
  <c r="R372" i="7" s="1"/>
  <c r="AU364" i="7"/>
  <c r="AW364" i="7"/>
  <c r="AW365" i="7" s="1"/>
  <c r="AW366" i="7" s="1"/>
  <c r="AW367" i="7" s="1"/>
  <c r="AW368" i="7" s="1"/>
  <c r="AW369" i="7" s="1"/>
  <c r="AW370" i="7" s="1"/>
  <c r="AW371" i="7" s="1"/>
  <c r="AW372" i="7" s="1"/>
  <c r="BC364" i="7"/>
  <c r="BE364" i="7"/>
  <c r="B365" i="7"/>
  <c r="N365" i="7"/>
  <c r="O365" i="7"/>
  <c r="AU365" i="7"/>
  <c r="BC365" i="7"/>
  <c r="BE365" i="7"/>
  <c r="B366" i="7"/>
  <c r="N366" i="7"/>
  <c r="O366" i="7"/>
  <c r="AU366" i="7"/>
  <c r="BC366" i="7"/>
  <c r="BE366" i="7"/>
  <c r="B367" i="7"/>
  <c r="N367" i="7"/>
  <c r="O367" i="7"/>
  <c r="AU367" i="7"/>
  <c r="BC367" i="7"/>
  <c r="BE367" i="7"/>
  <c r="B368" i="7"/>
  <c r="N368" i="7"/>
  <c r="O368" i="7"/>
  <c r="AU368" i="7"/>
  <c r="BC368" i="7"/>
  <c r="BE368" i="7"/>
  <c r="B369" i="7"/>
  <c r="N369" i="7"/>
  <c r="O369" i="7"/>
  <c r="AU369" i="7"/>
  <c r="BC369" i="7"/>
  <c r="BE369" i="7"/>
  <c r="B370" i="7"/>
  <c r="N370" i="7"/>
  <c r="O370" i="7"/>
  <c r="AU370" i="7"/>
  <c r="BC370" i="7"/>
  <c r="BE370" i="7"/>
  <c r="B371" i="7"/>
  <c r="N371" i="7"/>
  <c r="O371" i="7"/>
  <c r="AU371" i="7"/>
  <c r="BC371" i="7"/>
  <c r="BE371" i="7"/>
  <c r="BC372" i="7"/>
  <c r="BE372" i="7"/>
  <c r="B372" i="7"/>
  <c r="N372" i="7"/>
  <c r="O372" i="7"/>
  <c r="AU372" i="7"/>
  <c r="B373" i="7"/>
  <c r="N373" i="7"/>
  <c r="O373" i="7"/>
  <c r="C374" i="7"/>
  <c r="AU373" i="7" s="1"/>
  <c r="BC373" i="7"/>
  <c r="BD373" i="7"/>
  <c r="BE373" i="7"/>
  <c r="BC374" i="7"/>
  <c r="E374" i="7"/>
  <c r="BD374" i="7" s="1"/>
  <c r="BE374" i="7"/>
  <c r="B374" i="7"/>
  <c r="J374" i="7"/>
  <c r="K374" i="7"/>
  <c r="N374" i="7"/>
  <c r="O374" i="7"/>
  <c r="R374" i="7"/>
  <c r="AU374" i="7"/>
  <c r="AW374" i="7"/>
  <c r="B375" i="7"/>
  <c r="N375" i="7"/>
  <c r="O375" i="7"/>
  <c r="C376" i="7"/>
  <c r="AU375" i="7" s="1"/>
  <c r="BC375" i="7"/>
  <c r="BD375" i="7"/>
  <c r="BE375" i="7"/>
  <c r="B376" i="7"/>
  <c r="E376" i="7"/>
  <c r="BD376" i="7" s="1"/>
  <c r="J376" i="7"/>
  <c r="K376" i="7"/>
  <c r="N376" i="7"/>
  <c r="O376" i="7"/>
  <c r="R376" i="7"/>
  <c r="AU376" i="7"/>
  <c r="AW376" i="7"/>
  <c r="BC376" i="7"/>
  <c r="BE376" i="7"/>
  <c r="B377" i="7"/>
  <c r="N377" i="7"/>
  <c r="O377" i="7"/>
  <c r="C378" i="7"/>
  <c r="AU377" i="7" s="1"/>
  <c r="BC377" i="7"/>
  <c r="BD377" i="7"/>
  <c r="BE377" i="7"/>
  <c r="BC378" i="7"/>
  <c r="E378" i="7"/>
  <c r="BD378" i="7" s="1"/>
  <c r="BE378" i="7"/>
  <c r="B378" i="7"/>
  <c r="J378" i="7"/>
  <c r="K378" i="7"/>
  <c r="N378" i="7"/>
  <c r="O378" i="7"/>
  <c r="R378" i="7"/>
  <c r="AU378" i="7"/>
  <c r="AW378" i="7"/>
  <c r="B379" i="7"/>
  <c r="N379" i="7"/>
  <c r="O379" i="7"/>
  <c r="BC379" i="7"/>
  <c r="BD379" i="7"/>
  <c r="BE379" i="7"/>
  <c r="B380" i="7"/>
  <c r="C380" i="7"/>
  <c r="E380" i="7"/>
  <c r="BD380" i="7" s="1"/>
  <c r="J380" i="7"/>
  <c r="K380" i="7"/>
  <c r="N380" i="7"/>
  <c r="O380" i="7"/>
  <c r="R380" i="7"/>
  <c r="AU380" i="7"/>
  <c r="AW380" i="7"/>
  <c r="BC380" i="7"/>
  <c r="BE380" i="7"/>
  <c r="B381" i="7"/>
  <c r="N381" i="7"/>
  <c r="O381" i="7"/>
  <c r="BC381" i="7"/>
  <c r="BD381" i="7"/>
  <c r="BE381" i="7"/>
  <c r="B382" i="7"/>
  <c r="C382" i="7"/>
  <c r="C383" i="7" s="1"/>
  <c r="C384" i="7" s="1"/>
  <c r="C385" i="7" s="1"/>
  <c r="E382" i="7"/>
  <c r="E383" i="7" s="1"/>
  <c r="J382" i="7"/>
  <c r="J383" i="7" s="1"/>
  <c r="J384" i="7" s="1"/>
  <c r="J385" i="7" s="1"/>
  <c r="K382" i="7"/>
  <c r="K383" i="7" s="1"/>
  <c r="K384" i="7" s="1"/>
  <c r="K385" i="7" s="1"/>
  <c r="N382" i="7"/>
  <c r="O382" i="7"/>
  <c r="R382" i="7"/>
  <c r="R383" i="7" s="1"/>
  <c r="R384" i="7" s="1"/>
  <c r="R385" i="7" s="1"/>
  <c r="AU382" i="7"/>
  <c r="AW382" i="7"/>
  <c r="AW383" i="7" s="1"/>
  <c r="AW384" i="7" s="1"/>
  <c r="AW385" i="7" s="1"/>
  <c r="BC382" i="7"/>
  <c r="BE382" i="7"/>
  <c r="B383" i="7"/>
  <c r="N383" i="7"/>
  <c r="O383" i="7"/>
  <c r="AU383" i="7"/>
  <c r="BC383" i="7"/>
  <c r="BE383" i="7"/>
  <c r="B384" i="7"/>
  <c r="N384" i="7"/>
  <c r="O384" i="7"/>
  <c r="AU384" i="7"/>
  <c r="BC384" i="7"/>
  <c r="BE384" i="7"/>
  <c r="B385" i="7"/>
  <c r="N385" i="7"/>
  <c r="O385" i="7"/>
  <c r="AU385" i="7"/>
  <c r="BC385" i="7"/>
  <c r="BE385" i="7"/>
  <c r="B386" i="7"/>
  <c r="N386" i="7"/>
  <c r="O386" i="7"/>
  <c r="BC386" i="7"/>
  <c r="BD386" i="7"/>
  <c r="BE386" i="7"/>
  <c r="B387" i="7"/>
  <c r="C387" i="7"/>
  <c r="C388" i="7" s="1"/>
  <c r="E387" i="7"/>
  <c r="E388" i="7" s="1"/>
  <c r="BD388" i="7" s="1"/>
  <c r="J387" i="7"/>
  <c r="J388" i="7" s="1"/>
  <c r="K387" i="7"/>
  <c r="K388" i="7" s="1"/>
  <c r="N387" i="7"/>
  <c r="O387" i="7"/>
  <c r="R387" i="7"/>
  <c r="R388" i="7" s="1"/>
  <c r="AU387" i="7"/>
  <c r="AW387" i="7"/>
  <c r="AW388" i="7" s="1"/>
  <c r="BC387" i="7"/>
  <c r="BE387" i="7"/>
  <c r="B388" i="7"/>
  <c r="N388" i="7"/>
  <c r="O388" i="7"/>
  <c r="AU388" i="7"/>
  <c r="BC388" i="7"/>
  <c r="BE388" i="7"/>
  <c r="B389" i="7"/>
  <c r="N389" i="7"/>
  <c r="O389" i="7"/>
  <c r="BC389" i="7"/>
  <c r="BD389" i="7"/>
  <c r="BE389" i="7"/>
  <c r="B390" i="7"/>
  <c r="C390" i="7"/>
  <c r="E390" i="7"/>
  <c r="BD390" i="7"/>
  <c r="J390" i="7"/>
  <c r="K390" i="7"/>
  <c r="N390" i="7"/>
  <c r="O390" i="7"/>
  <c r="R390" i="7"/>
  <c r="AU390" i="7"/>
  <c r="AW390" i="7"/>
  <c r="BC390" i="7"/>
  <c r="BE390" i="7"/>
  <c r="B391" i="7"/>
  <c r="N391" i="7"/>
  <c r="O391" i="7"/>
  <c r="BC391" i="7"/>
  <c r="BD391" i="7"/>
  <c r="BE391" i="7"/>
  <c r="B392" i="7"/>
  <c r="C392" i="7"/>
  <c r="E392" i="7"/>
  <c r="BD392" i="7" s="1"/>
  <c r="J392" i="7"/>
  <c r="K392" i="7"/>
  <c r="N392" i="7"/>
  <c r="O392" i="7"/>
  <c r="R392" i="7"/>
  <c r="AU392" i="7"/>
  <c r="AW392" i="7"/>
  <c r="BC392" i="7"/>
  <c r="BE392" i="7"/>
  <c r="B393" i="7"/>
  <c r="N393" i="7"/>
  <c r="O393" i="7"/>
  <c r="BC393" i="7"/>
  <c r="BD393" i="7"/>
  <c r="BF393" i="7" s="1"/>
  <c r="BE393" i="7"/>
  <c r="B394" i="7"/>
  <c r="C394" i="7"/>
  <c r="E394" i="7"/>
  <c r="BD394" i="7" s="1"/>
  <c r="J394" i="7"/>
  <c r="K394" i="7"/>
  <c r="N394" i="7"/>
  <c r="O394" i="7"/>
  <c r="R394" i="7"/>
  <c r="AU394" i="7"/>
  <c r="AW394" i="7"/>
  <c r="BC394" i="7"/>
  <c r="BE394" i="7"/>
  <c r="B395" i="7"/>
  <c r="N395" i="7"/>
  <c r="O395" i="7"/>
  <c r="C396" i="7"/>
  <c r="AU395" i="7" s="1"/>
  <c r="BC395" i="7"/>
  <c r="BD395" i="7"/>
  <c r="BE395" i="7"/>
  <c r="B396" i="7"/>
  <c r="E396" i="7"/>
  <c r="BD396" i="7" s="1"/>
  <c r="J396" i="7"/>
  <c r="K396" i="7"/>
  <c r="N396" i="7"/>
  <c r="O396" i="7"/>
  <c r="R396" i="7"/>
  <c r="AU396" i="7"/>
  <c r="AW396" i="7"/>
  <c r="BC396" i="7"/>
  <c r="BE396" i="7"/>
  <c r="B397" i="7"/>
  <c r="N397" i="7"/>
  <c r="O397" i="7"/>
  <c r="C398" i="7"/>
  <c r="C399" i="7"/>
  <c r="BC397" i="7"/>
  <c r="BD397" i="7"/>
  <c r="BE397" i="7"/>
  <c r="B398" i="7"/>
  <c r="E398" i="7"/>
  <c r="BD398" i="7" s="1"/>
  <c r="J398" i="7"/>
  <c r="J399" i="7" s="1"/>
  <c r="K398" i="7"/>
  <c r="K399" i="7" s="1"/>
  <c r="N398" i="7"/>
  <c r="O398" i="7"/>
  <c r="R398" i="7"/>
  <c r="R399" i="7" s="1"/>
  <c r="AU398" i="7"/>
  <c r="AW398" i="7"/>
  <c r="AW399" i="7" s="1"/>
  <c r="BC398" i="7"/>
  <c r="BE398" i="7"/>
  <c r="B399" i="7"/>
  <c r="N399" i="7"/>
  <c r="O399" i="7"/>
  <c r="AU399" i="7"/>
  <c r="BC399" i="7"/>
  <c r="BE399" i="7"/>
  <c r="B400" i="7"/>
  <c r="N400" i="7"/>
  <c r="O400" i="7"/>
  <c r="C401" i="7"/>
  <c r="AU400" i="7" s="1"/>
  <c r="BC400" i="7"/>
  <c r="BD400" i="7"/>
  <c r="BE400" i="7"/>
  <c r="B401" i="7"/>
  <c r="E401" i="7"/>
  <c r="BD401" i="7" s="1"/>
  <c r="J401" i="7"/>
  <c r="K401" i="7"/>
  <c r="N401" i="7"/>
  <c r="O401" i="7"/>
  <c r="R401" i="7"/>
  <c r="AU401" i="7"/>
  <c r="AW401" i="7"/>
  <c r="BC401" i="7"/>
  <c r="BE401" i="7"/>
  <c r="B475" i="7"/>
  <c r="N475" i="7"/>
  <c r="O475" i="7"/>
  <c r="AU475" i="7"/>
  <c r="BC475" i="7"/>
  <c r="BE475" i="7"/>
  <c r="B476" i="7"/>
  <c r="N476" i="7"/>
  <c r="O476" i="7"/>
  <c r="AU476" i="7"/>
  <c r="BC476" i="7"/>
  <c r="BE476" i="7"/>
  <c r="B477" i="7"/>
  <c r="BC486" i="7"/>
  <c r="BE486" i="7"/>
  <c r="J477" i="7"/>
  <c r="J486" i="7" s="1"/>
  <c r="K477" i="7"/>
  <c r="K486" i="7" s="1"/>
  <c r="N477" i="7"/>
  <c r="O477" i="7"/>
  <c r="R477" i="7"/>
  <c r="R486" i="7" s="1"/>
  <c r="R539" i="7" s="1"/>
  <c r="AU477" i="7"/>
  <c r="AW477" i="7"/>
  <c r="AW486" i="7" s="1"/>
  <c r="BC477" i="7"/>
  <c r="BE477" i="7"/>
  <c r="B478" i="7"/>
  <c r="N478" i="7"/>
  <c r="O478" i="7"/>
  <c r="AU478" i="7"/>
  <c r="BC478" i="7"/>
  <c r="BE478" i="7"/>
  <c r="B479" i="7"/>
  <c r="N479" i="7"/>
  <c r="O479" i="7"/>
  <c r="AU479" i="7"/>
  <c r="BC479" i="7"/>
  <c r="BE479" i="7"/>
  <c r="B480" i="7"/>
  <c r="N480" i="7"/>
  <c r="O480" i="7"/>
  <c r="AU480" i="7"/>
  <c r="BC480" i="7"/>
  <c r="BE480" i="7"/>
  <c r="B481" i="7"/>
  <c r="J481" i="7"/>
  <c r="N481" i="7"/>
  <c r="O481" i="7"/>
  <c r="AU481" i="7"/>
  <c r="BC481" i="7"/>
  <c r="BE481" i="7"/>
  <c r="B482" i="7"/>
  <c r="N482" i="7"/>
  <c r="O482" i="7"/>
  <c r="AU482" i="7"/>
  <c r="AW482" i="7"/>
  <c r="AW321" i="7" s="1"/>
  <c r="AW322" i="7" s="1"/>
  <c r="AW323" i="7" s="1"/>
  <c r="BC482" i="7"/>
  <c r="BE482" i="7"/>
  <c r="B483" i="7"/>
  <c r="N483" i="7"/>
  <c r="O483" i="7"/>
  <c r="AU483" i="7"/>
  <c r="BC483" i="7"/>
  <c r="BE483" i="7"/>
  <c r="B484" i="7"/>
  <c r="N484" i="7"/>
  <c r="O484" i="7"/>
  <c r="AU484" i="7"/>
  <c r="AW484" i="7"/>
  <c r="AW305" i="7" s="1"/>
  <c r="AW306" i="7" s="1"/>
  <c r="AW307" i="7" s="1"/>
  <c r="AW308" i="7" s="1"/>
  <c r="AW309" i="7" s="1"/>
  <c r="AW310" i="7" s="1"/>
  <c r="AW311" i="7" s="1"/>
  <c r="AW312" i="7" s="1"/>
  <c r="AW313" i="7" s="1"/>
  <c r="AW314" i="7" s="1"/>
  <c r="AW315" i="7" s="1"/>
  <c r="AW316" i="7" s="1"/>
  <c r="BC484" i="7"/>
  <c r="BE484" i="7"/>
  <c r="B485" i="7"/>
  <c r="N485" i="7"/>
  <c r="O485" i="7"/>
  <c r="AU485" i="7"/>
  <c r="BC485" i="7"/>
  <c r="BE485" i="7"/>
  <c r="B486" i="7"/>
  <c r="N486" i="7"/>
  <c r="O486" i="7"/>
  <c r="AU486" i="7"/>
  <c r="N487" i="7"/>
  <c r="O487" i="7"/>
  <c r="N488" i="7"/>
  <c r="O488" i="7"/>
  <c r="N489" i="7"/>
  <c r="O489" i="7"/>
  <c r="N490" i="7"/>
  <c r="O490" i="7"/>
  <c r="N491" i="7"/>
  <c r="O491" i="7"/>
  <c r="N492" i="7"/>
  <c r="O492" i="7"/>
  <c r="N493" i="7"/>
  <c r="O493" i="7"/>
  <c r="N494" i="7"/>
  <c r="O494" i="7"/>
  <c r="N495" i="7"/>
  <c r="O495" i="7"/>
  <c r="B496" i="7"/>
  <c r="J496" i="7"/>
  <c r="K496" i="7"/>
  <c r="N496" i="7"/>
  <c r="O496" i="7"/>
  <c r="R496" i="7"/>
  <c r="AU496" i="7"/>
  <c r="AW496" i="7"/>
  <c r="BC496" i="7"/>
  <c r="BE496" i="7"/>
  <c r="B497" i="7"/>
  <c r="BC497" i="7"/>
  <c r="BE497" i="7"/>
  <c r="J497" i="7"/>
  <c r="J479" i="7" s="1"/>
  <c r="J480" i="7" s="1"/>
  <c r="K497" i="7"/>
  <c r="K479" i="7" s="1"/>
  <c r="K480" i="7" s="1"/>
  <c r="K481" i="7" s="1"/>
  <c r="N497" i="7"/>
  <c r="O497" i="7"/>
  <c r="R497" i="7"/>
  <c r="R479" i="7" s="1"/>
  <c r="R480" i="7" s="1"/>
  <c r="R481" i="7" s="1"/>
  <c r="AU497" i="7"/>
  <c r="AW497" i="7"/>
  <c r="AW479" i="7" s="1"/>
  <c r="AW480" i="7" s="1"/>
  <c r="AW481" i="7" s="1"/>
  <c r="N498" i="7"/>
  <c r="O498" i="7"/>
  <c r="BC498" i="7"/>
  <c r="BD498" i="7"/>
  <c r="BE498" i="7"/>
  <c r="N499" i="7"/>
  <c r="O499" i="7"/>
  <c r="BC499" i="7"/>
  <c r="BD499" i="7"/>
  <c r="BE499" i="7"/>
  <c r="N500" i="7"/>
  <c r="O500" i="7"/>
  <c r="BC500" i="7"/>
  <c r="BD500" i="7"/>
  <c r="BE500" i="7"/>
  <c r="N501" i="7"/>
  <c r="O501" i="7"/>
  <c r="BC501" i="7"/>
  <c r="BD501" i="7"/>
  <c r="BE501" i="7"/>
  <c r="N502" i="7"/>
  <c r="O502" i="7"/>
  <c r="BC502" i="7"/>
  <c r="BD502" i="7"/>
  <c r="BE502" i="7"/>
  <c r="N503" i="7"/>
  <c r="O503" i="7"/>
  <c r="BC503" i="7"/>
  <c r="BD503" i="7"/>
  <c r="BF503" i="7" s="1"/>
  <c r="BE503" i="7"/>
  <c r="N504" i="7"/>
  <c r="O504" i="7"/>
  <c r="BC504" i="7"/>
  <c r="BD504" i="7"/>
  <c r="BE504" i="7"/>
  <c r="N505" i="7"/>
  <c r="O505" i="7"/>
  <c r="BC505" i="7"/>
  <c r="BD505" i="7"/>
  <c r="BE505" i="7"/>
  <c r="N506" i="7"/>
  <c r="O506" i="7"/>
  <c r="BC506" i="7"/>
  <c r="BD506" i="7"/>
  <c r="BE506" i="7"/>
  <c r="N507" i="7"/>
  <c r="O507" i="7"/>
  <c r="BC507" i="7"/>
  <c r="BD507" i="7"/>
  <c r="BE507" i="7"/>
  <c r="N508" i="7"/>
  <c r="O508" i="7"/>
  <c r="BC508" i="7"/>
  <c r="BD508" i="7"/>
  <c r="BE508" i="7"/>
  <c r="N509" i="7"/>
  <c r="O509" i="7"/>
  <c r="BC509" i="7"/>
  <c r="BD509" i="7"/>
  <c r="BE509" i="7"/>
  <c r="N510" i="7"/>
  <c r="O510" i="7"/>
  <c r="BC510" i="7"/>
  <c r="BD510" i="7"/>
  <c r="BE510" i="7"/>
  <c r="N511" i="7"/>
  <c r="O511" i="7"/>
  <c r="BC511" i="7"/>
  <c r="BD511" i="7"/>
  <c r="BE511" i="7"/>
  <c r="N512" i="7"/>
  <c r="O512" i="7"/>
  <c r="BC512" i="7"/>
  <c r="BD512" i="7"/>
  <c r="BE512" i="7"/>
  <c r="N513" i="7"/>
  <c r="O513" i="7"/>
  <c r="BC513" i="7"/>
  <c r="BD513" i="7"/>
  <c r="BE513" i="7"/>
  <c r="N514" i="7"/>
  <c r="O514" i="7"/>
  <c r="BC514" i="7"/>
  <c r="BD514" i="7"/>
  <c r="BE514" i="7"/>
  <c r="N515" i="7"/>
  <c r="O515" i="7"/>
  <c r="BC515" i="7"/>
  <c r="BD515" i="7"/>
  <c r="BE515" i="7"/>
  <c r="N516" i="7"/>
  <c r="O516" i="7"/>
  <c r="BC516" i="7"/>
  <c r="BD516" i="7"/>
  <c r="BE516" i="7"/>
  <c r="N517" i="7"/>
  <c r="O517" i="7"/>
  <c r="BC517" i="7"/>
  <c r="BD517" i="7"/>
  <c r="BE517" i="7"/>
  <c r="N518" i="7"/>
  <c r="O518" i="7"/>
  <c r="BC518" i="7"/>
  <c r="BD518" i="7"/>
  <c r="BE518" i="7"/>
  <c r="N519" i="7"/>
  <c r="O519" i="7"/>
  <c r="BC519" i="7"/>
  <c r="BD519" i="7"/>
  <c r="BE519" i="7"/>
  <c r="N520" i="7"/>
  <c r="O520" i="7"/>
  <c r="BC520" i="7"/>
  <c r="BD520" i="7"/>
  <c r="BE520" i="7"/>
  <c r="N521" i="7"/>
  <c r="O521" i="7"/>
  <c r="BC521" i="7"/>
  <c r="BD521" i="7"/>
  <c r="BE521" i="7"/>
  <c r="N522" i="7"/>
  <c r="O522" i="7"/>
  <c r="BC522" i="7"/>
  <c r="BD522" i="7"/>
  <c r="BE522" i="7"/>
  <c r="N523" i="7"/>
  <c r="O523" i="7"/>
  <c r="BC523" i="7"/>
  <c r="BD523" i="7"/>
  <c r="BE523" i="7"/>
  <c r="N524" i="7"/>
  <c r="O524" i="7"/>
  <c r="BC524" i="7"/>
  <c r="BD524" i="7"/>
  <c r="BE524" i="7"/>
  <c r="N525" i="7"/>
  <c r="O525" i="7"/>
  <c r="BC525" i="7"/>
  <c r="BD525" i="7"/>
  <c r="BE525" i="7"/>
  <c r="N526" i="7"/>
  <c r="O526" i="7"/>
  <c r="BC526" i="7"/>
  <c r="BD526" i="7"/>
  <c r="BE526" i="7"/>
  <c r="N527" i="7"/>
  <c r="O527" i="7"/>
  <c r="BC527" i="7"/>
  <c r="BD527" i="7"/>
  <c r="BF527" i="7" s="1"/>
  <c r="BG527" i="7" s="1"/>
  <c r="BE527" i="7"/>
  <c r="N528" i="7"/>
  <c r="O528" i="7"/>
  <c r="BC528" i="7"/>
  <c r="BD528" i="7"/>
  <c r="BE528" i="7"/>
  <c r="N529" i="7"/>
  <c r="O529" i="7"/>
  <c r="BC529" i="7"/>
  <c r="BD529" i="7"/>
  <c r="BE529" i="7"/>
  <c r="N530" i="7"/>
  <c r="O530" i="7"/>
  <c r="BC530" i="7"/>
  <c r="BD530" i="7"/>
  <c r="BE530" i="7"/>
  <c r="N531" i="7"/>
  <c r="O531" i="7"/>
  <c r="BC531" i="7"/>
  <c r="BD531" i="7"/>
  <c r="BE531" i="7"/>
  <c r="N532" i="7"/>
  <c r="O532" i="7"/>
  <c r="BC532" i="7"/>
  <c r="BD532" i="7"/>
  <c r="BE532" i="7"/>
  <c r="B535" i="7"/>
  <c r="N535" i="7"/>
  <c r="O535" i="7"/>
  <c r="AU535" i="7"/>
  <c r="BC535" i="7"/>
  <c r="BE535" i="7"/>
  <c r="B536" i="7"/>
  <c r="N536" i="7"/>
  <c r="O536" i="7"/>
  <c r="AU536" i="7"/>
  <c r="BC536" i="7"/>
  <c r="BE536" i="7"/>
  <c r="B537" i="7"/>
  <c r="BC537" i="7"/>
  <c r="BE537" i="7"/>
  <c r="B538" i="7"/>
  <c r="N538" i="7"/>
  <c r="O538" i="7"/>
  <c r="AU538" i="7"/>
  <c r="BC538" i="7"/>
  <c r="BE538" i="7"/>
  <c r="B539" i="7"/>
  <c r="N539" i="7"/>
  <c r="O539" i="7"/>
  <c r="AU539" i="7"/>
  <c r="BC539" i="7"/>
  <c r="BE539" i="7"/>
  <c r="B540" i="7"/>
  <c r="N540" i="7"/>
  <c r="O540" i="7"/>
  <c r="AU540" i="7"/>
  <c r="BC540" i="7"/>
  <c r="BE540" i="7"/>
  <c r="J541" i="7"/>
  <c r="N541" i="7"/>
  <c r="O541" i="7"/>
  <c r="AU541" i="7"/>
  <c r="AW541" i="7"/>
  <c r="BC541" i="7"/>
  <c r="BD541" i="7"/>
  <c r="BE541" i="7"/>
  <c r="G4" i="4"/>
  <c r="G5" i="4"/>
  <c r="F5" i="4" s="1"/>
  <c r="G7" i="4"/>
  <c r="F7" i="4" s="1"/>
  <c r="G8" i="4"/>
  <c r="F8" i="4" s="1"/>
  <c r="G9" i="4"/>
  <c r="F9" i="4" s="1"/>
  <c r="G10" i="4"/>
  <c r="F10" i="4" s="1"/>
  <c r="G11" i="4"/>
  <c r="F11" i="4" s="1"/>
  <c r="G12" i="4"/>
  <c r="F12" i="4" s="1"/>
  <c r="G13" i="4"/>
  <c r="F13" i="4" s="1"/>
  <c r="G14" i="4"/>
  <c r="F14" i="4" s="1"/>
  <c r="G17" i="4"/>
  <c r="F17" i="4" s="1"/>
  <c r="G18" i="4"/>
  <c r="F18" i="4" s="1"/>
  <c r="G19" i="4"/>
  <c r="F19" i="4" s="1"/>
  <c r="G20" i="4"/>
  <c r="F20" i="4" s="1"/>
  <c r="G21" i="4"/>
  <c r="F21" i="4" s="1"/>
  <c r="G22" i="4"/>
  <c r="F22" i="4" s="1"/>
  <c r="G23" i="4"/>
  <c r="F23" i="4" s="1"/>
  <c r="G25" i="4"/>
  <c r="F25" i="4" s="1"/>
  <c r="G6" i="4"/>
  <c r="F6" i="4" s="1"/>
  <c r="G28" i="4"/>
  <c r="F28" i="4" s="1"/>
  <c r="G29" i="4"/>
  <c r="F29" i="4" s="1"/>
  <c r="G48" i="4"/>
  <c r="F48" i="4" s="1"/>
  <c r="G31" i="4"/>
  <c r="F31" i="4" s="1"/>
  <c r="G32" i="4"/>
  <c r="F32" i="4" s="1"/>
  <c r="G33" i="4"/>
  <c r="F33" i="4" s="1"/>
  <c r="G34" i="4"/>
  <c r="F34" i="4" s="1"/>
  <c r="G35" i="4"/>
  <c r="F35" i="4" s="1"/>
  <c r="G36" i="4"/>
  <c r="F36" i="4" s="1"/>
  <c r="G37" i="4"/>
  <c r="F37" i="4" s="1"/>
  <c r="G38" i="4"/>
  <c r="F38" i="4" s="1"/>
  <c r="G39" i="4"/>
  <c r="F39" i="4" s="1"/>
  <c r="G40" i="4"/>
  <c r="F40" i="4" s="1"/>
  <c r="G41" i="4"/>
  <c r="F41" i="4" s="1"/>
  <c r="G42" i="4"/>
  <c r="F42" i="4" s="1"/>
  <c r="G44" i="4"/>
  <c r="F44" i="4" s="1"/>
  <c r="G45" i="4"/>
  <c r="F45" i="4" s="1"/>
  <c r="G46" i="4"/>
  <c r="F46" i="4" s="1"/>
  <c r="G47" i="4"/>
  <c r="F47" i="4" s="1"/>
  <c r="G49" i="4"/>
  <c r="F49" i="4" s="1"/>
  <c r="G52" i="4"/>
  <c r="F52" i="4" s="1"/>
  <c r="G56" i="4"/>
  <c r="F56" i="4" s="1"/>
  <c r="E63" i="4"/>
  <c r="E64" i="4"/>
  <c r="E65" i="4"/>
  <c r="F107" i="4"/>
  <c r="F108" i="4"/>
  <c r="F109" i="4"/>
  <c r="F110" i="4"/>
  <c r="F111" i="4"/>
  <c r="C2" i="8"/>
  <c r="I2" i="8" s="1"/>
  <c r="G2" i="8" s="1"/>
  <c r="D2" i="8"/>
  <c r="E2" i="8"/>
  <c r="C3" i="8"/>
  <c r="I3" i="8" s="1"/>
  <c r="G3" i="8" s="1"/>
  <c r="D3" i="8"/>
  <c r="E3" i="8"/>
  <c r="C4" i="8"/>
  <c r="I4" i="8" s="1"/>
  <c r="J4" i="8" s="1"/>
  <c r="D4" i="8"/>
  <c r="E4" i="8"/>
  <c r="D5" i="8"/>
  <c r="E5" i="8"/>
  <c r="D6" i="8"/>
  <c r="E6" i="8"/>
  <c r="D7" i="8"/>
  <c r="E7" i="8"/>
  <c r="D8" i="8"/>
  <c r="E8" i="8"/>
  <c r="D9" i="8"/>
  <c r="E9" i="8"/>
  <c r="D10" i="8"/>
  <c r="E10" i="8"/>
  <c r="C11" i="8"/>
  <c r="I11" i="8" s="1"/>
  <c r="J11" i="8" s="1"/>
  <c r="D11" i="8"/>
  <c r="E11" i="8"/>
  <c r="D12" i="8"/>
  <c r="E12" i="8"/>
  <c r="D13" i="8"/>
  <c r="E13" i="8"/>
  <c r="C14" i="8"/>
  <c r="I14" i="8" s="1"/>
  <c r="J14" i="8" s="1"/>
  <c r="D14" i="8"/>
  <c r="E14" i="8"/>
  <c r="D15" i="8"/>
  <c r="E15" i="8"/>
  <c r="D16" i="8"/>
  <c r="E16" i="8"/>
  <c r="D17" i="8"/>
  <c r="E17" i="8"/>
  <c r="D18" i="8"/>
  <c r="E18" i="8"/>
  <c r="D19" i="8"/>
  <c r="E19" i="8"/>
  <c r="D20" i="8"/>
  <c r="E20" i="8"/>
  <c r="C21" i="8"/>
  <c r="I21" i="8" s="1"/>
  <c r="D21" i="8"/>
  <c r="E21" i="8"/>
  <c r="C22" i="8"/>
  <c r="I22" i="8" s="1"/>
  <c r="J22" i="8" s="1"/>
  <c r="D22" i="8"/>
  <c r="E22" i="8"/>
  <c r="C23" i="8"/>
  <c r="I23" i="8" s="1"/>
  <c r="D23" i="8"/>
  <c r="E23" i="8"/>
  <c r="D24" i="8"/>
  <c r="E24" i="8"/>
  <c r="D25" i="8"/>
  <c r="E25" i="8"/>
  <c r="D26" i="8"/>
  <c r="E26" i="8"/>
  <c r="C27" i="8"/>
  <c r="I27" i="8" s="1"/>
  <c r="F27" i="8" s="1"/>
  <c r="D27" i="8"/>
  <c r="E27" i="8"/>
  <c r="C28" i="8"/>
  <c r="I28" i="8" s="1"/>
  <c r="G28" i="8" s="1"/>
  <c r="D28" i="8"/>
  <c r="E28" i="8"/>
  <c r="C29" i="8"/>
  <c r="I29" i="8" s="1"/>
  <c r="D29" i="8"/>
  <c r="E29" i="8"/>
  <c r="C30" i="8"/>
  <c r="I30" i="8" s="1"/>
  <c r="D30" i="8"/>
  <c r="E30" i="8"/>
  <c r="C31" i="8"/>
  <c r="I31" i="8" s="1"/>
  <c r="G31" i="8" s="1"/>
  <c r="D31" i="8"/>
  <c r="E31" i="8"/>
  <c r="D32" i="8"/>
  <c r="E32" i="8"/>
  <c r="C33" i="8"/>
  <c r="I33" i="8" s="1"/>
  <c r="F33" i="8" s="1"/>
  <c r="D33" i="8"/>
  <c r="E33" i="8"/>
  <c r="C34" i="8"/>
  <c r="I34" i="8" s="1"/>
  <c r="D34" i="8"/>
  <c r="E34" i="8"/>
  <c r="D35" i="8"/>
  <c r="E35" i="8"/>
  <c r="C36" i="8"/>
  <c r="I36" i="8" s="1"/>
  <c r="D36" i="8"/>
  <c r="E36" i="8"/>
  <c r="C37" i="8"/>
  <c r="I37" i="8" s="1"/>
  <c r="D37" i="8"/>
  <c r="E37" i="8"/>
  <c r="C38" i="8"/>
  <c r="I38" i="8" s="1"/>
  <c r="G38" i="8" s="1"/>
  <c r="D38" i="8"/>
  <c r="E38" i="8"/>
  <c r="C39" i="8"/>
  <c r="I39" i="8" s="1"/>
  <c r="G39" i="8" s="1"/>
  <c r="D39" i="8"/>
  <c r="E39" i="8"/>
  <c r="D40" i="8"/>
  <c r="E40" i="8"/>
  <c r="C41" i="8"/>
  <c r="I41" i="8" s="1"/>
  <c r="D41" i="8"/>
  <c r="E41" i="8"/>
  <c r="C42" i="8"/>
  <c r="I42" i="8" s="1"/>
  <c r="F42" i="8" s="1"/>
  <c r="D42" i="8"/>
  <c r="E42" i="8"/>
  <c r="C43" i="8"/>
  <c r="I43" i="8" s="1"/>
  <c r="D43" i="8"/>
  <c r="E43" i="8"/>
  <c r="C44" i="8"/>
  <c r="I44" i="8" s="1"/>
  <c r="F44" i="8" s="1"/>
  <c r="D44" i="8"/>
  <c r="E44" i="8"/>
  <c r="C45" i="8"/>
  <c r="I45" i="8" s="1"/>
  <c r="D45" i="8"/>
  <c r="E45" i="8"/>
  <c r="C46" i="8"/>
  <c r="I46" i="8" s="1"/>
  <c r="J46" i="8" s="1"/>
  <c r="D46" i="8"/>
  <c r="E46" i="8"/>
  <c r="C47" i="8"/>
  <c r="I47" i="8" s="1"/>
  <c r="G47" i="8" s="1"/>
  <c r="D47" i="8"/>
  <c r="E47" i="8"/>
  <c r="D48" i="8"/>
  <c r="E48" i="8"/>
  <c r="C49" i="8"/>
  <c r="I49" i="8" s="1"/>
  <c r="F49" i="8" s="1"/>
  <c r="D49" i="8"/>
  <c r="E49" i="8"/>
  <c r="D50" i="8"/>
  <c r="E50" i="8"/>
  <c r="C51" i="8"/>
  <c r="I51" i="8" s="1"/>
  <c r="G51" i="8" s="1"/>
  <c r="D51" i="8"/>
  <c r="E51" i="8"/>
  <c r="C52" i="8"/>
  <c r="I52" i="8" s="1"/>
  <c r="F52" i="8" s="1"/>
  <c r="D52" i="8"/>
  <c r="E52" i="8"/>
  <c r="C53" i="8"/>
  <c r="I53" i="8" s="1"/>
  <c r="D53" i="8"/>
  <c r="E53" i="8"/>
  <c r="D54" i="8"/>
  <c r="E54" i="8"/>
  <c r="C55" i="8"/>
  <c r="I55" i="8" s="1"/>
  <c r="F55" i="8" s="1"/>
  <c r="D55" i="8"/>
  <c r="E55" i="8"/>
  <c r="D56" i="8"/>
  <c r="E56" i="8"/>
  <c r="D57" i="8"/>
  <c r="E57" i="8"/>
  <c r="D58" i="8"/>
  <c r="E58" i="8"/>
  <c r="D59" i="8"/>
  <c r="E59" i="8"/>
  <c r="D60" i="8"/>
  <c r="E60" i="8"/>
  <c r="C61" i="8"/>
  <c r="I61" i="8" s="1"/>
  <c r="G61" i="8" s="1"/>
  <c r="D61" i="8"/>
  <c r="E61" i="8"/>
  <c r="C62" i="8"/>
  <c r="I62" i="8" s="1"/>
  <c r="D62" i="8"/>
  <c r="E62" i="8"/>
  <c r="D63" i="8"/>
  <c r="E63" i="8"/>
  <c r="D64" i="8"/>
  <c r="E64" i="8"/>
  <c r="D65" i="8"/>
  <c r="E65" i="8"/>
  <c r="C66" i="8"/>
  <c r="I66" i="8" s="1"/>
  <c r="D66" i="8"/>
  <c r="E66" i="8"/>
  <c r="D67" i="8"/>
  <c r="E67" i="8"/>
  <c r="D68" i="8"/>
  <c r="E68" i="8"/>
  <c r="D69" i="8"/>
  <c r="E69" i="8"/>
  <c r="C70" i="8"/>
  <c r="I70" i="8" s="1"/>
  <c r="F70" i="8" s="1"/>
  <c r="D70" i="8"/>
  <c r="E70" i="8"/>
  <c r="D71" i="8"/>
  <c r="E71" i="8"/>
  <c r="C72" i="8"/>
  <c r="I72" i="8" s="1"/>
  <c r="F72" i="8" s="1"/>
  <c r="D72" i="8"/>
  <c r="E72" i="8"/>
  <c r="D73" i="8"/>
  <c r="E73" i="8"/>
  <c r="C74" i="8"/>
  <c r="I74" i="8" s="1"/>
  <c r="G74" i="8" s="1"/>
  <c r="D74" i="8"/>
  <c r="E74" i="8"/>
  <c r="D75" i="8"/>
  <c r="E75" i="8"/>
  <c r="C76" i="8"/>
  <c r="I76" i="8" s="1"/>
  <c r="G76" i="8" s="1"/>
  <c r="D76" i="8"/>
  <c r="E76" i="8"/>
  <c r="D77" i="8"/>
  <c r="E77" i="8"/>
  <c r="D78" i="8"/>
  <c r="E78" i="8"/>
  <c r="D79" i="8"/>
  <c r="E79" i="8"/>
  <c r="D80" i="8"/>
  <c r="E80" i="8"/>
  <c r="C81" i="8"/>
  <c r="I81" i="8" s="1"/>
  <c r="D81" i="8"/>
  <c r="E81" i="8"/>
  <c r="D82" i="8"/>
  <c r="E82" i="8"/>
  <c r="C83" i="8"/>
  <c r="I83" i="8" s="1"/>
  <c r="J83" i="8" s="1"/>
  <c r="D83" i="8"/>
  <c r="E83" i="8"/>
  <c r="C84" i="8"/>
  <c r="I84" i="8" s="1"/>
  <c r="J84" i="8" s="1"/>
  <c r="D84" i="8"/>
  <c r="E84" i="8"/>
  <c r="D85" i="8"/>
  <c r="E85" i="8"/>
  <c r="D86" i="8"/>
  <c r="E86" i="8"/>
  <c r="C87" i="8"/>
  <c r="I87" i="8" s="1"/>
  <c r="G87" i="8" s="1"/>
  <c r="D87" i="8"/>
  <c r="E87" i="8"/>
  <c r="C88" i="8"/>
  <c r="I88" i="8" s="1"/>
  <c r="G88" i="8" s="1"/>
  <c r="D88" i="8"/>
  <c r="E88" i="8"/>
  <c r="C89" i="8"/>
  <c r="I89" i="8" s="1"/>
  <c r="J89" i="8" s="1"/>
  <c r="D89" i="8"/>
  <c r="E89" i="8"/>
  <c r="D90" i="8"/>
  <c r="E90" i="8"/>
  <c r="D91" i="8"/>
  <c r="E91" i="8"/>
  <c r="C92" i="8"/>
  <c r="I92" i="8" s="1"/>
  <c r="G92" i="8" s="1"/>
  <c r="D92" i="8"/>
  <c r="E92" i="8"/>
  <c r="C93" i="8"/>
  <c r="I93" i="8" s="1"/>
  <c r="J93" i="8" s="1"/>
  <c r="D93" i="8"/>
  <c r="E93" i="8"/>
  <c r="D94" i="8"/>
  <c r="E94" i="8"/>
  <c r="D95" i="8"/>
  <c r="E95" i="8"/>
  <c r="D96" i="8"/>
  <c r="E96" i="8"/>
  <c r="C97" i="8"/>
  <c r="I97" i="8" s="1"/>
  <c r="J97" i="8" s="1"/>
  <c r="D97" i="8"/>
  <c r="E97" i="8"/>
  <c r="D98" i="8"/>
  <c r="E98" i="8"/>
  <c r="C99" i="8"/>
  <c r="I99" i="8" s="1"/>
  <c r="D99" i="8"/>
  <c r="E99" i="8"/>
  <c r="D100" i="8"/>
  <c r="E100" i="8"/>
  <c r="C101" i="8"/>
  <c r="I101" i="8" s="1"/>
  <c r="D101" i="8"/>
  <c r="E101" i="8"/>
  <c r="C102" i="8"/>
  <c r="I102" i="8" s="1"/>
  <c r="J102" i="8" s="1"/>
  <c r="K102" i="8" s="1"/>
  <c r="D102" i="8"/>
  <c r="E102" i="8"/>
  <c r="C103" i="8"/>
  <c r="I103" i="8" s="1"/>
  <c r="G103" i="8" s="1"/>
  <c r="D103" i="8"/>
  <c r="E103" i="8"/>
  <c r="D104" i="8"/>
  <c r="E104" i="8"/>
  <c r="C105" i="8"/>
  <c r="I105" i="8" s="1"/>
  <c r="F105" i="8" s="1"/>
  <c r="D105" i="8"/>
  <c r="E105" i="8"/>
  <c r="D106" i="8"/>
  <c r="E106" i="8"/>
  <c r="D107" i="8"/>
  <c r="E107" i="8"/>
  <c r="C108" i="8"/>
  <c r="I108" i="8" s="1"/>
  <c r="G108" i="8" s="1"/>
  <c r="D108" i="8"/>
  <c r="E108" i="8"/>
  <c r="C109" i="8"/>
  <c r="I109" i="8" s="1"/>
  <c r="G109" i="8" s="1"/>
  <c r="D109" i="8"/>
  <c r="E109" i="8"/>
  <c r="C110" i="8"/>
  <c r="I110" i="8" s="1"/>
  <c r="F110" i="8" s="1"/>
  <c r="D110" i="8"/>
  <c r="E110" i="8"/>
  <c r="D111" i="8"/>
  <c r="E111" i="8"/>
  <c r="C112" i="8"/>
  <c r="I112" i="8" s="1"/>
  <c r="J112" i="8" s="1"/>
  <c r="D112" i="8"/>
  <c r="E112" i="8"/>
  <c r="D113" i="8"/>
  <c r="E113" i="8"/>
  <c r="C114" i="8"/>
  <c r="D114" i="8"/>
  <c r="E114" i="8"/>
  <c r="D115" i="8"/>
  <c r="E115" i="8"/>
  <c r="D116" i="8"/>
  <c r="E116" i="8"/>
  <c r="D117" i="8"/>
  <c r="E117" i="8"/>
  <c r="C118" i="8"/>
  <c r="I118" i="8" s="1"/>
  <c r="F118" i="8" s="1"/>
  <c r="D118" i="8"/>
  <c r="E118" i="8"/>
  <c r="C119" i="8"/>
  <c r="I119" i="8" s="1"/>
  <c r="F119" i="8" s="1"/>
  <c r="D119" i="8"/>
  <c r="E119" i="8"/>
  <c r="C120" i="8"/>
  <c r="I120" i="8" s="1"/>
  <c r="F120" i="8" s="1"/>
  <c r="D120" i="8"/>
  <c r="E120" i="8"/>
  <c r="C121" i="8"/>
  <c r="I121" i="8" s="1"/>
  <c r="G121" i="8" s="1"/>
  <c r="D121" i="8"/>
  <c r="E121" i="8"/>
  <c r="C122" i="8"/>
  <c r="I122" i="8" s="1"/>
  <c r="J122" i="8" s="1"/>
  <c r="D122" i="8"/>
  <c r="E122" i="8"/>
  <c r="C123" i="8"/>
  <c r="I123" i="8" s="1"/>
  <c r="D123" i="8"/>
  <c r="E123" i="8"/>
  <c r="D124" i="8"/>
  <c r="E124" i="8"/>
  <c r="D125" i="8"/>
  <c r="E125" i="8"/>
  <c r="C126" i="8"/>
  <c r="I126" i="8" s="1"/>
  <c r="J126" i="8" s="1"/>
  <c r="D126" i="8"/>
  <c r="E126" i="8"/>
  <c r="D127" i="8"/>
  <c r="E127" i="8"/>
  <c r="C128" i="8"/>
  <c r="I128" i="8" s="1"/>
  <c r="D128" i="8"/>
  <c r="E128" i="8"/>
  <c r="D129" i="8"/>
  <c r="E129" i="8"/>
  <c r="C130" i="8"/>
  <c r="I130" i="8" s="1"/>
  <c r="D130" i="8"/>
  <c r="E130" i="8"/>
  <c r="C131" i="8"/>
  <c r="I131" i="8" s="1"/>
  <c r="G131" i="8" s="1"/>
  <c r="D131" i="8"/>
  <c r="E131" i="8"/>
  <c r="D132" i="8"/>
  <c r="E132" i="8"/>
  <c r="C133" i="8"/>
  <c r="I133" i="8" s="1"/>
  <c r="D133" i="8"/>
  <c r="E133" i="8"/>
  <c r="D134" i="8"/>
  <c r="E134" i="8"/>
  <c r="D135" i="8"/>
  <c r="E135" i="8"/>
  <c r="C136" i="8"/>
  <c r="I136" i="8" s="1"/>
  <c r="F136" i="8" s="1"/>
  <c r="D136" i="8"/>
  <c r="E136" i="8"/>
  <c r="D137" i="8"/>
  <c r="E137" i="8"/>
  <c r="D138" i="8"/>
  <c r="E138" i="8"/>
  <c r="C139" i="8"/>
  <c r="I139" i="8" s="1"/>
  <c r="J139" i="8" s="1"/>
  <c r="D139" i="8"/>
  <c r="E139" i="8"/>
  <c r="C140" i="8"/>
  <c r="I140" i="8" s="1"/>
  <c r="G140" i="8" s="1"/>
  <c r="D140" i="8"/>
  <c r="E140" i="8"/>
  <c r="C141" i="8"/>
  <c r="I141" i="8" s="1"/>
  <c r="G141" i="8" s="1"/>
  <c r="D141" i="8"/>
  <c r="E141" i="8"/>
  <c r="D142" i="8"/>
  <c r="E142" i="8"/>
  <c r="C143" i="8"/>
  <c r="I143" i="8" s="1"/>
  <c r="G143" i="8" s="1"/>
  <c r="D143" i="8"/>
  <c r="E143" i="8"/>
  <c r="D144" i="8"/>
  <c r="E144" i="8"/>
  <c r="C145" i="8"/>
  <c r="I145" i="8" s="1"/>
  <c r="J145" i="8" s="1"/>
  <c r="D145" i="8"/>
  <c r="E145" i="8"/>
  <c r="D146" i="8"/>
  <c r="E146" i="8"/>
  <c r="C147" i="8"/>
  <c r="I147" i="8" s="1"/>
  <c r="G147" i="8" s="1"/>
  <c r="D147" i="8"/>
  <c r="E147" i="8"/>
  <c r="C148" i="8"/>
  <c r="I148" i="8" s="1"/>
  <c r="F148" i="8" s="1"/>
  <c r="D148" i="8"/>
  <c r="E148" i="8"/>
  <c r="C149" i="8"/>
  <c r="I149" i="8" s="1"/>
  <c r="D149" i="8"/>
  <c r="E149" i="8"/>
  <c r="D150" i="8"/>
  <c r="E150" i="8"/>
  <c r="C151" i="8"/>
  <c r="I151" i="8" s="1"/>
  <c r="D151" i="8"/>
  <c r="E151" i="8"/>
  <c r="C152" i="8"/>
  <c r="I152" i="8" s="1"/>
  <c r="D152" i="8"/>
  <c r="E152" i="8"/>
  <c r="D153" i="8"/>
  <c r="E153" i="8"/>
  <c r="D154" i="8"/>
  <c r="E154" i="8"/>
  <c r="C155" i="8"/>
  <c r="I155" i="8" s="1"/>
  <c r="F155" i="8" s="1"/>
  <c r="D155" i="8"/>
  <c r="E155" i="8"/>
  <c r="D156" i="8"/>
  <c r="E156" i="8"/>
  <c r="D157" i="8"/>
  <c r="E157" i="8"/>
  <c r="D158" i="8"/>
  <c r="E158" i="8"/>
  <c r="D159" i="8"/>
  <c r="E159" i="8"/>
  <c r="C160" i="8"/>
  <c r="I160" i="8" s="1"/>
  <c r="F160" i="8" s="1"/>
  <c r="D160" i="8"/>
  <c r="E160" i="8"/>
  <c r="C161" i="8"/>
  <c r="I161" i="8" s="1"/>
  <c r="D161" i="8"/>
  <c r="E161" i="8"/>
  <c r="C162" i="8"/>
  <c r="I162" i="8" s="1"/>
  <c r="G162" i="8" s="1"/>
  <c r="D162" i="8"/>
  <c r="E162" i="8"/>
  <c r="D163" i="8"/>
  <c r="E163" i="8"/>
  <c r="C164" i="8"/>
  <c r="I164" i="8" s="1"/>
  <c r="F164" i="8" s="1"/>
  <c r="D164" i="8"/>
  <c r="E164" i="8"/>
  <c r="D165" i="8"/>
  <c r="E165" i="8"/>
  <c r="D166" i="8"/>
  <c r="E166" i="8"/>
  <c r="C167" i="8"/>
  <c r="I167" i="8" s="1"/>
  <c r="J167" i="8" s="1"/>
  <c r="D167" i="8"/>
  <c r="E167" i="8"/>
  <c r="C168" i="8"/>
  <c r="I168" i="8" s="1"/>
  <c r="F168" i="8" s="1"/>
  <c r="D168" i="8"/>
  <c r="E168" i="8"/>
  <c r="D169" i="8"/>
  <c r="E169" i="8"/>
  <c r="D170" i="8"/>
  <c r="E170" i="8"/>
  <c r="C171" i="8"/>
  <c r="I171" i="8" s="1"/>
  <c r="F171" i="8" s="1"/>
  <c r="D171" i="8"/>
  <c r="E171" i="8"/>
  <c r="C172" i="8"/>
  <c r="I172" i="8" s="1"/>
  <c r="G172" i="8" s="1"/>
  <c r="D172" i="8"/>
  <c r="E172" i="8"/>
  <c r="C173" i="8"/>
  <c r="I173" i="8" s="1"/>
  <c r="D173" i="8"/>
  <c r="E173" i="8"/>
  <c r="C174" i="8"/>
  <c r="I174" i="8" s="1"/>
  <c r="F174" i="8" s="1"/>
  <c r="D174" i="8"/>
  <c r="E174" i="8"/>
  <c r="D175" i="8"/>
  <c r="E175" i="8"/>
  <c r="D176" i="8"/>
  <c r="E176" i="8"/>
  <c r="D177" i="8"/>
  <c r="E177" i="8"/>
  <c r="D178" i="8"/>
  <c r="E178" i="8"/>
  <c r="D179" i="8"/>
  <c r="E179" i="8"/>
  <c r="D180" i="8"/>
  <c r="E180" i="8"/>
  <c r="C181" i="8"/>
  <c r="I181" i="8" s="1"/>
  <c r="F181" i="8" s="1"/>
  <c r="D181" i="8"/>
  <c r="E181" i="8"/>
  <c r="D182" i="8"/>
  <c r="E182" i="8"/>
  <c r="D183" i="8"/>
  <c r="E183" i="8"/>
  <c r="C184" i="8"/>
  <c r="I184" i="8" s="1"/>
  <c r="G184" i="8" s="1"/>
  <c r="D184" i="8"/>
  <c r="E184" i="8"/>
  <c r="D185" i="8"/>
  <c r="E185" i="8"/>
  <c r="D186" i="8"/>
  <c r="E186" i="8"/>
  <c r="D187" i="8"/>
  <c r="E187" i="8"/>
  <c r="D188" i="8"/>
  <c r="E188" i="8"/>
  <c r="D189" i="8"/>
  <c r="E189" i="8"/>
  <c r="C190" i="8"/>
  <c r="I190" i="8" s="1"/>
  <c r="F190" i="8" s="1"/>
  <c r="D190" i="8"/>
  <c r="E190" i="8"/>
  <c r="C191" i="8"/>
  <c r="I191" i="8" s="1"/>
  <c r="D191" i="8"/>
  <c r="E191" i="8"/>
  <c r="C192" i="8"/>
  <c r="I192" i="8" s="1"/>
  <c r="F192" i="8" s="1"/>
  <c r="D192" i="8"/>
  <c r="E192" i="8"/>
  <c r="C193" i="8"/>
  <c r="D193" i="8"/>
  <c r="E193" i="8"/>
  <c r="C194" i="8"/>
  <c r="D194" i="8"/>
  <c r="E194" i="8"/>
  <c r="C195" i="8"/>
  <c r="I195" i="8" s="1"/>
  <c r="D195" i="8"/>
  <c r="E195" i="8"/>
  <c r="C196" i="8"/>
  <c r="I196" i="8" s="1"/>
  <c r="F196" i="8" s="1"/>
  <c r="D196" i="8"/>
  <c r="E196" i="8"/>
  <c r="C197" i="8"/>
  <c r="I197" i="8" s="1"/>
  <c r="D197" i="8"/>
  <c r="E197" i="8"/>
  <c r="C198" i="8"/>
  <c r="I198" i="8" s="1"/>
  <c r="D198" i="8"/>
  <c r="E198" i="8"/>
  <c r="D199" i="8"/>
  <c r="E199" i="8"/>
  <c r="D200" i="8"/>
  <c r="E200" i="8"/>
  <c r="D201" i="8"/>
  <c r="E201" i="8"/>
  <c r="D202" i="8"/>
  <c r="E202" i="8"/>
  <c r="D203" i="8"/>
  <c r="E203" i="8"/>
  <c r="C204" i="8"/>
  <c r="I204" i="8" s="1"/>
  <c r="G204" i="8" s="1"/>
  <c r="D204" i="8"/>
  <c r="E204" i="8"/>
  <c r="D205" i="8"/>
  <c r="E205" i="8"/>
  <c r="D206" i="8"/>
  <c r="E206" i="8"/>
  <c r="C207" i="8"/>
  <c r="I207" i="8" s="1"/>
  <c r="J207" i="8" s="1"/>
  <c r="D207" i="8"/>
  <c r="E207" i="8"/>
  <c r="C208" i="8"/>
  <c r="I208" i="8" s="1"/>
  <c r="G208" i="8" s="1"/>
  <c r="D208" i="8"/>
  <c r="E208" i="8"/>
  <c r="D209" i="8"/>
  <c r="E209" i="8"/>
  <c r="D210" i="8"/>
  <c r="E210" i="8"/>
  <c r="D211" i="8"/>
  <c r="E211" i="8"/>
  <c r="D212" i="8"/>
  <c r="E212" i="8"/>
  <c r="D213" i="8"/>
  <c r="E213" i="8"/>
  <c r="D214" i="8"/>
  <c r="E214" i="8"/>
  <c r="M3" i="6"/>
  <c r="N3" i="6" s="1"/>
  <c r="D215" i="8"/>
  <c r="E215" i="8"/>
  <c r="C216" i="8"/>
  <c r="I216" i="8" s="1"/>
  <c r="F216" i="8" s="1"/>
  <c r="D216" i="8"/>
  <c r="E216" i="8"/>
  <c r="C217" i="8"/>
  <c r="I217" i="8" s="1"/>
  <c r="D217" i="8"/>
  <c r="E217" i="8"/>
  <c r="D218" i="8"/>
  <c r="E218" i="8"/>
  <c r="D219" i="8"/>
  <c r="E219" i="8"/>
  <c r="D220" i="8"/>
  <c r="E220" i="8"/>
  <c r="D221" i="8"/>
  <c r="E221" i="8"/>
  <c r="D222" i="8"/>
  <c r="E222" i="8"/>
  <c r="C223" i="8"/>
  <c r="I223" i="8" s="1"/>
  <c r="D223" i="8"/>
  <c r="E223" i="8"/>
  <c r="D224" i="8"/>
  <c r="E224" i="8"/>
  <c r="C225" i="8"/>
  <c r="I225" i="8" s="1"/>
  <c r="F225" i="8" s="1"/>
  <c r="D225" i="8"/>
  <c r="E225" i="8"/>
  <c r="C226" i="8"/>
  <c r="I226" i="8" s="1"/>
  <c r="J226" i="8" s="1"/>
  <c r="D226" i="8"/>
  <c r="E226" i="8"/>
  <c r="D227" i="8"/>
  <c r="E227" i="8"/>
  <c r="C228" i="8"/>
  <c r="I228" i="8" s="1"/>
  <c r="D228" i="8"/>
  <c r="E228" i="8"/>
  <c r="C229" i="8"/>
  <c r="I229" i="8" s="1"/>
  <c r="D229" i="8"/>
  <c r="E229" i="8"/>
  <c r="D230" i="8"/>
  <c r="E230" i="8"/>
  <c r="D231" i="8"/>
  <c r="E231" i="8"/>
  <c r="D232" i="8"/>
  <c r="E232" i="8"/>
  <c r="C233" i="8"/>
  <c r="I233" i="8" s="1"/>
  <c r="D233" i="8"/>
  <c r="E233" i="8"/>
  <c r="D234" i="8"/>
  <c r="E234" i="8"/>
  <c r="D235" i="8"/>
  <c r="E235" i="8"/>
  <c r="D236" i="8"/>
  <c r="E236" i="8"/>
  <c r="D237" i="8"/>
  <c r="E237" i="8"/>
  <c r="D238" i="8"/>
  <c r="E238" i="8"/>
  <c r="D239" i="8"/>
  <c r="E239" i="8"/>
  <c r="D240" i="8"/>
  <c r="E240" i="8"/>
  <c r="D241" i="8"/>
  <c r="E241" i="8"/>
  <c r="D242" i="8"/>
  <c r="E242" i="8"/>
  <c r="D243" i="8"/>
  <c r="E243" i="8"/>
  <c r="C244" i="8"/>
  <c r="I244" i="8" s="1"/>
  <c r="G244" i="8" s="1"/>
  <c r="D244" i="8"/>
  <c r="E244" i="8"/>
  <c r="D245" i="8"/>
  <c r="E245" i="8"/>
  <c r="C246" i="8"/>
  <c r="I246" i="8" s="1"/>
  <c r="G246" i="8" s="1"/>
  <c r="D246" i="8"/>
  <c r="E246" i="8"/>
  <c r="C247" i="8"/>
  <c r="I247" i="8" s="1"/>
  <c r="D247" i="8"/>
  <c r="E247" i="8"/>
  <c r="D248" i="8"/>
  <c r="E248" i="8"/>
  <c r="D249" i="8"/>
  <c r="E249" i="8"/>
  <c r="D250" i="8"/>
  <c r="E250" i="8"/>
  <c r="C251" i="8"/>
  <c r="I251" i="8" s="1"/>
  <c r="D251" i="8"/>
  <c r="E251" i="8"/>
  <c r="C252" i="8"/>
  <c r="I252" i="8" s="1"/>
  <c r="G252" i="8" s="1"/>
  <c r="D252" i="8"/>
  <c r="E252" i="8"/>
  <c r="C253" i="8"/>
  <c r="I253" i="8" s="1"/>
  <c r="D253" i="8"/>
  <c r="E253" i="8"/>
  <c r="C254" i="8"/>
  <c r="I254" i="8" s="1"/>
  <c r="D254" i="8"/>
  <c r="E254" i="8"/>
  <c r="C255" i="8"/>
  <c r="I255" i="8" s="1"/>
  <c r="D255" i="8"/>
  <c r="E255" i="8"/>
  <c r="D256" i="8"/>
  <c r="E256" i="8"/>
  <c r="C257" i="8"/>
  <c r="I257" i="8" s="1"/>
  <c r="D257" i="8"/>
  <c r="E257" i="8"/>
  <c r="C258" i="8"/>
  <c r="I258" i="8" s="1"/>
  <c r="D258" i="8"/>
  <c r="E258" i="8"/>
  <c r="C259" i="8"/>
  <c r="I259" i="8" s="1"/>
  <c r="J259" i="8" s="1"/>
  <c r="D259" i="8"/>
  <c r="E259" i="8"/>
  <c r="D260" i="8"/>
  <c r="E260" i="8"/>
  <c r="C261" i="8"/>
  <c r="I261" i="8" s="1"/>
  <c r="D261" i="8"/>
  <c r="E261" i="8"/>
  <c r="C262" i="8"/>
  <c r="I262" i="8" s="1"/>
  <c r="G262" i="8" s="1"/>
  <c r="D262" i="8"/>
  <c r="E262" i="8"/>
  <c r="C263" i="8"/>
  <c r="I263" i="8" s="1"/>
  <c r="D263" i="8"/>
  <c r="E263" i="8"/>
  <c r="C264" i="8"/>
  <c r="I264" i="8" s="1"/>
  <c r="F264" i="8" s="1"/>
  <c r="D264" i="8"/>
  <c r="E264" i="8"/>
  <c r="D265" i="8"/>
  <c r="E265" i="8"/>
  <c r="C266" i="8"/>
  <c r="I266" i="8" s="1"/>
  <c r="G266" i="8" s="1"/>
  <c r="D266" i="8"/>
  <c r="E266" i="8"/>
  <c r="C267" i="8"/>
  <c r="I267" i="8" s="1"/>
  <c r="D267" i="8"/>
  <c r="E267" i="8"/>
  <c r="C268" i="8"/>
  <c r="I268" i="8" s="1"/>
  <c r="D268" i="8"/>
  <c r="E268" i="8"/>
  <c r="C269" i="8"/>
  <c r="I269" i="8" s="1"/>
  <c r="D269" i="8"/>
  <c r="E269" i="8"/>
  <c r="C270" i="8"/>
  <c r="I270" i="8" s="1"/>
  <c r="D270" i="8"/>
  <c r="E270" i="8"/>
  <c r="C271" i="8"/>
  <c r="I271" i="8" s="1"/>
  <c r="G271" i="8" s="1"/>
  <c r="D271" i="8"/>
  <c r="E271" i="8"/>
  <c r="C272" i="8"/>
  <c r="I272" i="8" s="1"/>
  <c r="J272" i="8" s="1"/>
  <c r="D272" i="8"/>
  <c r="E272" i="8"/>
  <c r="D273" i="8"/>
  <c r="E273" i="8"/>
  <c r="D274" i="8"/>
  <c r="E274" i="8"/>
  <c r="D275" i="8"/>
  <c r="E275" i="8"/>
  <c r="D276" i="8"/>
  <c r="E276" i="8"/>
  <c r="D277" i="8"/>
  <c r="E277" i="8"/>
  <c r="D278" i="8"/>
  <c r="E278" i="8"/>
  <c r="D279" i="8"/>
  <c r="E279" i="8"/>
  <c r="D280" i="8"/>
  <c r="E280" i="8"/>
  <c r="D281" i="8"/>
  <c r="E281" i="8"/>
  <c r="D282" i="8"/>
  <c r="E282" i="8"/>
  <c r="D283" i="8"/>
  <c r="E283" i="8"/>
  <c r="D284" i="8"/>
  <c r="E284" i="8"/>
  <c r="D285" i="8"/>
  <c r="E285" i="8"/>
  <c r="D286" i="8"/>
  <c r="E286" i="8"/>
  <c r="D287" i="8"/>
  <c r="E287" i="8"/>
  <c r="D288" i="8"/>
  <c r="E288" i="8"/>
  <c r="D289" i="8"/>
  <c r="E289" i="8"/>
  <c r="D290" i="8"/>
  <c r="E290" i="8"/>
  <c r="D291" i="8"/>
  <c r="E291" i="8"/>
  <c r="D292" i="8"/>
  <c r="E292" i="8"/>
  <c r="D293" i="8"/>
  <c r="E293" i="8"/>
  <c r="D294" i="8"/>
  <c r="E294" i="8"/>
  <c r="D295" i="8"/>
  <c r="E295" i="8"/>
  <c r="D296" i="8"/>
  <c r="E296" i="8"/>
  <c r="D297" i="8"/>
  <c r="E297" i="8"/>
  <c r="D298" i="8"/>
  <c r="E298" i="8"/>
  <c r="D299" i="8"/>
  <c r="E299" i="8"/>
  <c r="D300" i="8"/>
  <c r="E300" i="8"/>
  <c r="D301" i="8"/>
  <c r="E301" i="8"/>
  <c r="D302" i="8"/>
  <c r="E302" i="8"/>
  <c r="D303" i="8"/>
  <c r="E303" i="8"/>
  <c r="D304" i="8"/>
  <c r="E304" i="8"/>
  <c r="D305" i="8"/>
  <c r="E305" i="8"/>
  <c r="D306" i="8"/>
  <c r="E306" i="8"/>
  <c r="D307" i="8"/>
  <c r="E307" i="8"/>
  <c r="D308" i="8"/>
  <c r="E308" i="8"/>
  <c r="D309" i="8"/>
  <c r="E309" i="8"/>
  <c r="D310" i="8"/>
  <c r="E310" i="8"/>
  <c r="D311" i="8"/>
  <c r="E311" i="8"/>
  <c r="D312" i="8"/>
  <c r="E312" i="8"/>
  <c r="D313" i="8"/>
  <c r="E313" i="8"/>
  <c r="D314" i="8"/>
  <c r="E314" i="8"/>
  <c r="D315" i="8"/>
  <c r="E315" i="8"/>
  <c r="D316" i="8"/>
  <c r="E316" i="8"/>
  <c r="D317" i="8"/>
  <c r="E317" i="8"/>
  <c r="D318" i="8"/>
  <c r="E318" i="8"/>
  <c r="D319" i="8"/>
  <c r="E319" i="8"/>
  <c r="D320" i="8"/>
  <c r="E320" i="8"/>
  <c r="D321" i="8"/>
  <c r="E321" i="8"/>
  <c r="D322" i="8"/>
  <c r="E322" i="8"/>
  <c r="D323" i="8"/>
  <c r="E323" i="8"/>
  <c r="D324" i="8"/>
  <c r="E324" i="8"/>
  <c r="D325" i="8"/>
  <c r="E325" i="8"/>
  <c r="D326" i="8"/>
  <c r="E326" i="8"/>
  <c r="D327" i="8"/>
  <c r="E327" i="8"/>
  <c r="D328" i="8"/>
  <c r="E328" i="8"/>
  <c r="D329" i="8"/>
  <c r="E329" i="8"/>
  <c r="D330" i="8"/>
  <c r="E330" i="8"/>
  <c r="D331" i="8"/>
  <c r="E331" i="8"/>
  <c r="D332" i="8"/>
  <c r="E332" i="8"/>
  <c r="D333" i="8"/>
  <c r="E333" i="8"/>
  <c r="D334" i="8"/>
  <c r="E334" i="8"/>
  <c r="D335" i="8"/>
  <c r="E335" i="8"/>
  <c r="D336" i="8"/>
  <c r="E336" i="8"/>
  <c r="D337" i="8"/>
  <c r="E337" i="8"/>
  <c r="D338" i="8"/>
  <c r="E338" i="8"/>
  <c r="D339" i="8"/>
  <c r="E339" i="8"/>
  <c r="D340" i="8"/>
  <c r="E340" i="8"/>
  <c r="D341" i="8"/>
  <c r="E341" i="8"/>
  <c r="D342" i="8"/>
  <c r="E342" i="8"/>
  <c r="D343" i="8"/>
  <c r="E343" i="8"/>
  <c r="D344" i="8"/>
  <c r="E344" i="8"/>
  <c r="D345" i="8"/>
  <c r="E345" i="8"/>
  <c r="D346" i="8"/>
  <c r="E346" i="8"/>
  <c r="D347" i="8"/>
  <c r="E347" i="8"/>
  <c r="D348" i="8"/>
  <c r="E348" i="8"/>
  <c r="D349" i="8"/>
  <c r="E349" i="8"/>
  <c r="D350" i="8"/>
  <c r="E350" i="8"/>
  <c r="D351" i="8"/>
  <c r="E351" i="8"/>
  <c r="D352" i="8"/>
  <c r="E352" i="8"/>
  <c r="D353" i="8"/>
  <c r="E353" i="8"/>
  <c r="D354" i="8"/>
  <c r="E354" i="8"/>
  <c r="D355" i="8"/>
  <c r="E355" i="8"/>
  <c r="D356" i="8"/>
  <c r="E356" i="8"/>
  <c r="D357" i="8"/>
  <c r="E357" i="8"/>
  <c r="D358" i="8"/>
  <c r="E358" i="8"/>
  <c r="D359" i="8"/>
  <c r="E359" i="8"/>
  <c r="D360" i="8"/>
  <c r="E360" i="8"/>
  <c r="D361" i="8"/>
  <c r="E361" i="8"/>
  <c r="D362" i="8"/>
  <c r="E362" i="8"/>
  <c r="D363" i="8"/>
  <c r="E363" i="8"/>
  <c r="D364" i="8"/>
  <c r="E364" i="8"/>
  <c r="D365" i="8"/>
  <c r="E365" i="8"/>
  <c r="D366" i="8"/>
  <c r="E366" i="8"/>
  <c r="D367" i="8"/>
  <c r="E367" i="8"/>
  <c r="D368" i="8"/>
  <c r="E368" i="8"/>
  <c r="D369" i="8"/>
  <c r="E369" i="8"/>
  <c r="D370" i="8"/>
  <c r="E370" i="8"/>
  <c r="D371" i="8"/>
  <c r="E371" i="8"/>
  <c r="D372" i="8"/>
  <c r="E372" i="8"/>
  <c r="D373" i="8"/>
  <c r="E373" i="8"/>
  <c r="D374" i="8"/>
  <c r="E374" i="8"/>
  <c r="D375" i="8"/>
  <c r="E375" i="8"/>
  <c r="D376" i="8"/>
  <c r="E376" i="8"/>
  <c r="D377" i="8"/>
  <c r="E377" i="8"/>
  <c r="D378" i="8"/>
  <c r="E378" i="8"/>
  <c r="D379" i="8"/>
  <c r="E379" i="8"/>
  <c r="D380" i="8"/>
  <c r="E380" i="8"/>
  <c r="D381" i="8"/>
  <c r="E381" i="8"/>
  <c r="D382" i="8"/>
  <c r="E382" i="8"/>
  <c r="D383" i="8"/>
  <c r="E383" i="8"/>
  <c r="D384" i="8"/>
  <c r="E384" i="8"/>
  <c r="D385" i="8"/>
  <c r="E385" i="8"/>
  <c r="D386" i="8"/>
  <c r="E386" i="8"/>
  <c r="D387" i="8"/>
  <c r="E387" i="8"/>
  <c r="D388" i="8"/>
  <c r="E388" i="8"/>
  <c r="D389" i="8"/>
  <c r="E389" i="8"/>
  <c r="D390" i="8"/>
  <c r="E390" i="8"/>
  <c r="D391" i="8"/>
  <c r="E391" i="8"/>
  <c r="D392" i="8"/>
  <c r="E392" i="8"/>
  <c r="D393" i="8"/>
  <c r="E393" i="8"/>
  <c r="D394" i="8"/>
  <c r="E394" i="8"/>
  <c r="D395" i="8"/>
  <c r="E395" i="8"/>
  <c r="D396" i="8"/>
  <c r="E396" i="8"/>
  <c r="D397" i="8"/>
  <c r="E397" i="8"/>
  <c r="D398" i="8"/>
  <c r="E398" i="8"/>
  <c r="D399" i="8"/>
  <c r="E399" i="8"/>
  <c r="D400" i="8"/>
  <c r="E400" i="8"/>
  <c r="D401" i="8"/>
  <c r="E401" i="8"/>
  <c r="D402" i="8"/>
  <c r="E402" i="8"/>
  <c r="D403" i="8"/>
  <c r="E403" i="8"/>
  <c r="D404" i="8"/>
  <c r="E404" i="8"/>
  <c r="D405" i="8"/>
  <c r="E405" i="8"/>
  <c r="D406" i="8"/>
  <c r="E406" i="8"/>
  <c r="D407" i="8"/>
  <c r="E407" i="8"/>
  <c r="D408" i="8"/>
  <c r="E408" i="8"/>
  <c r="D409" i="8"/>
  <c r="E409" i="8"/>
  <c r="D410" i="8"/>
  <c r="E410" i="8"/>
  <c r="D411" i="8"/>
  <c r="E411" i="8"/>
  <c r="D412" i="8"/>
  <c r="E412" i="8"/>
  <c r="D413" i="8"/>
  <c r="E413" i="8"/>
  <c r="D414" i="8"/>
  <c r="E414" i="8"/>
  <c r="D415" i="8"/>
  <c r="E415" i="8"/>
  <c r="D416" i="8"/>
  <c r="E416" i="8"/>
  <c r="D417" i="8"/>
  <c r="E417" i="8"/>
  <c r="D418" i="8"/>
  <c r="E418" i="8"/>
  <c r="D419" i="8"/>
  <c r="E419" i="8"/>
  <c r="D420" i="8"/>
  <c r="E420" i="8"/>
  <c r="D421" i="8"/>
  <c r="E421" i="8"/>
  <c r="D422" i="8"/>
  <c r="E422" i="8"/>
  <c r="D423" i="8"/>
  <c r="E423" i="8"/>
  <c r="D424" i="8"/>
  <c r="E424" i="8"/>
  <c r="D425" i="8"/>
  <c r="E425" i="8"/>
  <c r="D426" i="8"/>
  <c r="E426" i="8"/>
  <c r="D427" i="8"/>
  <c r="E427" i="8"/>
  <c r="D428" i="8"/>
  <c r="E428" i="8"/>
  <c r="D429" i="8"/>
  <c r="E429" i="8"/>
  <c r="D430" i="8"/>
  <c r="E430" i="8"/>
  <c r="D431" i="8"/>
  <c r="E431" i="8"/>
  <c r="D432" i="8"/>
  <c r="E432" i="8"/>
  <c r="D433" i="8"/>
  <c r="E433" i="8"/>
  <c r="D434" i="8"/>
  <c r="E434" i="8"/>
  <c r="D435" i="8"/>
  <c r="E435" i="8"/>
  <c r="D436" i="8"/>
  <c r="E436" i="8"/>
  <c r="D437" i="8"/>
  <c r="E437" i="8"/>
  <c r="D438" i="8"/>
  <c r="E438" i="8"/>
  <c r="D439" i="8"/>
  <c r="E439" i="8"/>
  <c r="D440" i="8"/>
  <c r="E440" i="8"/>
  <c r="D441" i="8"/>
  <c r="E441" i="8"/>
  <c r="D442" i="8"/>
  <c r="E442" i="8"/>
  <c r="D443" i="8"/>
  <c r="E443" i="8"/>
  <c r="D444" i="8"/>
  <c r="E444" i="8"/>
  <c r="D445" i="8"/>
  <c r="E445" i="8"/>
  <c r="D446" i="8"/>
  <c r="E446" i="8"/>
  <c r="D447" i="8"/>
  <c r="E447" i="8"/>
  <c r="D448" i="8"/>
  <c r="E448" i="8"/>
  <c r="D449" i="8"/>
  <c r="E449" i="8"/>
  <c r="D450" i="8"/>
  <c r="E450" i="8"/>
  <c r="D451" i="8"/>
  <c r="E451" i="8"/>
  <c r="D452" i="8"/>
  <c r="E452" i="8"/>
  <c r="D453" i="8"/>
  <c r="E453" i="8"/>
  <c r="D454" i="8"/>
  <c r="E454" i="8"/>
  <c r="D455" i="8"/>
  <c r="E455" i="8"/>
  <c r="D456" i="8"/>
  <c r="E456" i="8"/>
  <c r="D457" i="8"/>
  <c r="E457" i="8"/>
  <c r="D458" i="8"/>
  <c r="E458" i="8"/>
  <c r="D459" i="8"/>
  <c r="E459" i="8"/>
  <c r="D460" i="8"/>
  <c r="E460" i="8"/>
  <c r="D461" i="8"/>
  <c r="E461" i="8"/>
  <c r="D462" i="8"/>
  <c r="E462" i="8"/>
  <c r="D463" i="8"/>
  <c r="E463" i="8"/>
  <c r="D464" i="8"/>
  <c r="E464" i="8"/>
  <c r="D465" i="8"/>
  <c r="E465" i="8"/>
  <c r="D466" i="8"/>
  <c r="E466" i="8"/>
  <c r="D467" i="8"/>
  <c r="E467" i="8"/>
  <c r="D468" i="8"/>
  <c r="E468" i="8"/>
  <c r="D469" i="8"/>
  <c r="E469" i="8"/>
  <c r="D470" i="8"/>
  <c r="E470" i="8"/>
  <c r="D471" i="8"/>
  <c r="E471" i="8"/>
  <c r="D472" i="8"/>
  <c r="E472" i="8"/>
  <c r="D473" i="8"/>
  <c r="E473" i="8"/>
  <c r="D474" i="8"/>
  <c r="E474" i="8"/>
  <c r="D475" i="8"/>
  <c r="E475" i="8"/>
  <c r="D476" i="8"/>
  <c r="E476" i="8"/>
  <c r="D477" i="8"/>
  <c r="E477" i="8"/>
  <c r="D478" i="8"/>
  <c r="E478" i="8"/>
  <c r="D479" i="8"/>
  <c r="E479" i="8"/>
  <c r="D480" i="8"/>
  <c r="E480" i="8"/>
  <c r="D481" i="8"/>
  <c r="E481" i="8"/>
  <c r="D482" i="8"/>
  <c r="E482" i="8"/>
  <c r="D483" i="8"/>
  <c r="E483" i="8"/>
  <c r="D484" i="8"/>
  <c r="E484" i="8"/>
  <c r="D485" i="8"/>
  <c r="E485" i="8"/>
  <c r="D486" i="8"/>
  <c r="E486" i="8"/>
  <c r="D487" i="8"/>
  <c r="E487" i="8"/>
  <c r="D488" i="8"/>
  <c r="E488" i="8"/>
  <c r="D489" i="8"/>
  <c r="E489" i="8"/>
  <c r="D490" i="8"/>
  <c r="E490" i="8"/>
  <c r="D491" i="8"/>
  <c r="E491" i="8"/>
  <c r="D492" i="8"/>
  <c r="E492" i="8"/>
  <c r="D493" i="8"/>
  <c r="E493" i="8"/>
  <c r="D494" i="8"/>
  <c r="E494" i="8"/>
  <c r="D495" i="8"/>
  <c r="E495" i="8"/>
  <c r="D496" i="8"/>
  <c r="E496" i="8"/>
  <c r="D497" i="8"/>
  <c r="E497" i="8"/>
  <c r="D498" i="8"/>
  <c r="E498" i="8"/>
  <c r="D499" i="8"/>
  <c r="E499" i="8"/>
  <c r="D500" i="8"/>
  <c r="E500" i="8"/>
  <c r="D501" i="8"/>
  <c r="E501" i="8"/>
  <c r="M1" i="12"/>
  <c r="O8" i="11"/>
  <c r="P8" i="11"/>
  <c r="Q8" i="11"/>
  <c r="R8" i="11"/>
  <c r="N2" i="6"/>
  <c r="O2" i="6"/>
  <c r="P2" i="6"/>
  <c r="Q2" i="6"/>
  <c r="R2" i="6"/>
  <c r="S2" i="6"/>
  <c r="T2" i="6"/>
  <c r="U2" i="6"/>
  <c r="V2" i="6"/>
  <c r="W2" i="6"/>
  <c r="M6" i="6"/>
  <c r="N6" i="6"/>
  <c r="O6" i="6"/>
  <c r="P6" i="6"/>
  <c r="Q6" i="6"/>
  <c r="R6" i="6"/>
  <c r="S6" i="6"/>
  <c r="T6" i="6"/>
  <c r="U6" i="6"/>
  <c r="V6" i="6"/>
  <c r="W6" i="6"/>
  <c r="X6" i="6"/>
  <c r="Y6" i="6"/>
  <c r="Z6" i="6"/>
  <c r="AA6" i="6"/>
  <c r="AB6" i="6"/>
  <c r="AC6" i="6"/>
  <c r="AD6" i="6"/>
  <c r="AE6" i="6"/>
  <c r="AF6" i="6"/>
  <c r="AG6" i="6"/>
  <c r="AH6" i="6"/>
  <c r="AI6" i="6"/>
  <c r="AJ6" i="6"/>
  <c r="AK6" i="6"/>
  <c r="AL6" i="6"/>
  <c r="AM6" i="6"/>
  <c r="AN6" i="6"/>
  <c r="AO6" i="6"/>
  <c r="AP6" i="6"/>
  <c r="AQ6" i="6"/>
  <c r="AR6" i="6"/>
  <c r="AS6" i="6"/>
  <c r="AT6" i="6"/>
  <c r="AU6" i="6"/>
  <c r="AV6" i="6"/>
  <c r="AW6" i="6"/>
  <c r="AX6" i="6"/>
  <c r="AY6" i="6"/>
  <c r="AZ6" i="6"/>
  <c r="BA6" i="6"/>
  <c r="BB6" i="6"/>
  <c r="BC6" i="6"/>
  <c r="BD6" i="6"/>
  <c r="B19" i="6" s="1"/>
  <c r="BE6" i="6"/>
  <c r="B18" i="6" s="1"/>
  <c r="BF6" i="6"/>
  <c r="BG6" i="6"/>
  <c r="BH6" i="6"/>
  <c r="BI6" i="6"/>
  <c r="BJ6" i="6"/>
  <c r="BK6" i="6"/>
  <c r="BL6" i="6"/>
  <c r="BM6" i="6"/>
  <c r="BN6" i="6"/>
  <c r="BO6" i="6"/>
  <c r="BP6" i="6"/>
  <c r="B11" i="6"/>
  <c r="B13" i="6"/>
  <c r="B14" i="6"/>
  <c r="O21" i="6"/>
  <c r="N2" i="1"/>
  <c r="O2" i="1"/>
  <c r="N3" i="1"/>
  <c r="O3" i="1"/>
  <c r="N4" i="1"/>
  <c r="O4" i="1"/>
  <c r="N5" i="1"/>
  <c r="O5" i="1"/>
  <c r="N6" i="1"/>
  <c r="O6" i="1"/>
  <c r="N7" i="1"/>
  <c r="O7" i="1"/>
  <c r="N8" i="1"/>
  <c r="O8" i="1"/>
  <c r="N9" i="1"/>
  <c r="O9" i="1"/>
  <c r="N10" i="1"/>
  <c r="O10" i="1"/>
  <c r="N11" i="1"/>
  <c r="O11" i="1"/>
  <c r="N12" i="1"/>
  <c r="O12" i="1"/>
  <c r="N13" i="1"/>
  <c r="O13" i="1"/>
  <c r="N14" i="1"/>
  <c r="O14" i="1"/>
  <c r="N15" i="1"/>
  <c r="O15" i="1"/>
  <c r="N16" i="1"/>
  <c r="O16" i="1"/>
  <c r="N17" i="1"/>
  <c r="O17" i="1"/>
  <c r="J546" i="7"/>
  <c r="K546" i="7"/>
  <c r="N18" i="1"/>
  <c r="O18" i="1"/>
  <c r="R546" i="7"/>
  <c r="AW546" i="7"/>
  <c r="N19" i="1"/>
  <c r="O19" i="1"/>
  <c r="N20" i="1"/>
  <c r="O20" i="1"/>
  <c r="N21" i="1"/>
  <c r="O21" i="1"/>
  <c r="N22" i="1"/>
  <c r="O22" i="1"/>
  <c r="N23" i="1"/>
  <c r="O23" i="1"/>
  <c r="N24" i="1"/>
  <c r="O24" i="1"/>
  <c r="N25" i="1"/>
  <c r="N26" i="1"/>
  <c r="O26" i="1"/>
  <c r="N27" i="1"/>
  <c r="O27" i="1"/>
  <c r="N28" i="1"/>
  <c r="O28" i="1"/>
  <c r="N29" i="1"/>
  <c r="O29" i="1"/>
  <c r="N30" i="1"/>
  <c r="O30" i="1"/>
  <c r="N31" i="1"/>
  <c r="O31" i="1"/>
  <c r="N32" i="1"/>
  <c r="O32" i="1"/>
  <c r="N33" i="1"/>
  <c r="O33" i="1"/>
  <c r="N34" i="1"/>
  <c r="O34" i="1"/>
  <c r="N35" i="1"/>
  <c r="O35" i="1"/>
  <c r="N36" i="1"/>
  <c r="O36" i="1"/>
  <c r="N37" i="1"/>
  <c r="O37" i="1"/>
  <c r="N38" i="1"/>
  <c r="O38" i="1"/>
  <c r="N39" i="1"/>
  <c r="O39" i="1"/>
  <c r="N40" i="1"/>
  <c r="O40" i="1"/>
  <c r="N41" i="1"/>
  <c r="O41" i="1"/>
  <c r="N42" i="1"/>
  <c r="O42" i="1"/>
  <c r="N43" i="1"/>
  <c r="O43" i="1"/>
  <c r="N44" i="1"/>
  <c r="O44" i="1"/>
  <c r="N45" i="1"/>
  <c r="O45" i="1"/>
  <c r="N46" i="1"/>
  <c r="O46" i="1"/>
  <c r="N47" i="1"/>
  <c r="O47" i="1"/>
  <c r="N48" i="1"/>
  <c r="O48" i="1"/>
  <c r="N49" i="1"/>
  <c r="O49" i="1"/>
  <c r="N50" i="1"/>
  <c r="O50" i="1"/>
  <c r="N51" i="1"/>
  <c r="O51" i="1"/>
  <c r="N52" i="1"/>
  <c r="O52" i="1"/>
  <c r="N53" i="1"/>
  <c r="O53" i="1"/>
  <c r="N54" i="1"/>
  <c r="O54" i="1"/>
  <c r="N55" i="1"/>
  <c r="O55" i="1"/>
  <c r="N56" i="1"/>
  <c r="O56" i="1"/>
  <c r="N57" i="1"/>
  <c r="O57" i="1"/>
  <c r="N58" i="1"/>
  <c r="O58" i="1"/>
  <c r="N59" i="1"/>
  <c r="O59" i="1"/>
  <c r="N60" i="1"/>
  <c r="O60" i="1"/>
  <c r="N61" i="1"/>
  <c r="O61" i="1"/>
  <c r="N62" i="1"/>
  <c r="O62" i="1"/>
  <c r="N63" i="1"/>
  <c r="O63" i="1"/>
  <c r="N64" i="1"/>
  <c r="O64" i="1"/>
  <c r="N65" i="1"/>
  <c r="O65" i="1"/>
  <c r="N66" i="1"/>
  <c r="O66" i="1"/>
  <c r="N67" i="1"/>
  <c r="O67" i="1"/>
  <c r="N68" i="1"/>
  <c r="O68" i="1"/>
  <c r="N69" i="1"/>
  <c r="O69" i="1"/>
  <c r="N70" i="1"/>
  <c r="O70" i="1"/>
  <c r="N71" i="1"/>
  <c r="O71" i="1"/>
  <c r="N72" i="1"/>
  <c r="O72" i="1"/>
  <c r="N73" i="1"/>
  <c r="O73" i="1"/>
  <c r="N74" i="1"/>
  <c r="O74" i="1"/>
  <c r="N75" i="1"/>
  <c r="O75" i="1"/>
  <c r="N76" i="1"/>
  <c r="O76" i="1"/>
  <c r="N77" i="1"/>
  <c r="O77" i="1"/>
  <c r="N78" i="1"/>
  <c r="O78" i="1"/>
  <c r="N79" i="1"/>
  <c r="O79" i="1"/>
  <c r="N80" i="1"/>
  <c r="O80" i="1"/>
  <c r="N81" i="1"/>
  <c r="O81" i="1"/>
  <c r="N82" i="1"/>
  <c r="O82" i="1"/>
  <c r="N83" i="1"/>
  <c r="O83" i="1"/>
  <c r="N84" i="1"/>
  <c r="O84" i="1"/>
  <c r="N85" i="1"/>
  <c r="O85" i="1"/>
  <c r="N86" i="1"/>
  <c r="O86" i="1"/>
  <c r="N87" i="1"/>
  <c r="O87" i="1"/>
  <c r="N88" i="1"/>
  <c r="O88" i="1"/>
  <c r="N89" i="1"/>
  <c r="O89" i="1"/>
  <c r="N90" i="1"/>
  <c r="O90" i="1"/>
  <c r="N91" i="1"/>
  <c r="O91" i="1"/>
  <c r="N92" i="1"/>
  <c r="O92" i="1"/>
  <c r="N93" i="1"/>
  <c r="O93" i="1"/>
  <c r="N94" i="1"/>
  <c r="O94" i="1"/>
  <c r="N95" i="1"/>
  <c r="O95" i="1"/>
  <c r="N96" i="1"/>
  <c r="O96" i="1"/>
  <c r="N97" i="1"/>
  <c r="O97" i="1"/>
  <c r="N98" i="1"/>
  <c r="O98" i="1"/>
  <c r="N99" i="1"/>
  <c r="O99" i="1"/>
  <c r="N100" i="1"/>
  <c r="O100" i="1"/>
  <c r="N101" i="1"/>
  <c r="O101" i="1"/>
  <c r="J540" i="7"/>
  <c r="K540" i="7"/>
  <c r="N102" i="1"/>
  <c r="O102" i="1"/>
  <c r="R540" i="7"/>
  <c r="AW540" i="7"/>
  <c r="N103" i="1"/>
  <c r="O103" i="1"/>
  <c r="N104" i="1"/>
  <c r="O104" i="1"/>
  <c r="N105" i="1"/>
  <c r="O105" i="1"/>
  <c r="N106" i="1"/>
  <c r="O106" i="1"/>
  <c r="N107" i="1"/>
  <c r="O107" i="1"/>
  <c r="N108" i="1"/>
  <c r="O108" i="1"/>
  <c r="N109" i="1"/>
  <c r="O109" i="1"/>
  <c r="N110" i="1"/>
  <c r="O110" i="1"/>
  <c r="N111" i="1"/>
  <c r="O111" i="1"/>
  <c r="N112" i="1"/>
  <c r="O112" i="1"/>
  <c r="N113" i="1"/>
  <c r="O113" i="1"/>
  <c r="N114" i="1"/>
  <c r="O114" i="1"/>
  <c r="N115" i="1"/>
  <c r="O115" i="1"/>
  <c r="N116" i="1"/>
  <c r="O116" i="1"/>
  <c r="N117" i="1"/>
  <c r="O117" i="1"/>
  <c r="N118" i="1"/>
  <c r="O118" i="1"/>
  <c r="N119" i="1"/>
  <c r="O119" i="1"/>
  <c r="N120" i="1"/>
  <c r="O120" i="1"/>
  <c r="N121" i="1"/>
  <c r="O121" i="1"/>
  <c r="N122" i="1"/>
  <c r="O122" i="1"/>
  <c r="N123" i="1"/>
  <c r="O123" i="1"/>
  <c r="N124" i="1"/>
  <c r="O124" i="1"/>
  <c r="N125" i="1"/>
  <c r="O125" i="1"/>
  <c r="N126" i="1"/>
  <c r="O126" i="1"/>
  <c r="N127" i="1"/>
  <c r="O127" i="1"/>
  <c r="N128" i="1"/>
  <c r="O128" i="1"/>
  <c r="N129" i="1"/>
  <c r="O129" i="1"/>
  <c r="N130" i="1"/>
  <c r="O130" i="1"/>
  <c r="N131" i="1"/>
  <c r="O131" i="1"/>
  <c r="N132" i="1"/>
  <c r="O132" i="1"/>
  <c r="N133" i="1"/>
  <c r="O133" i="1"/>
  <c r="N134" i="1"/>
  <c r="O134" i="1"/>
  <c r="N135" i="1"/>
  <c r="O135" i="1"/>
  <c r="N136" i="1"/>
  <c r="O136" i="1"/>
  <c r="N137" i="1"/>
  <c r="O137" i="1"/>
  <c r="O158" i="1"/>
  <c r="N159" i="1"/>
  <c r="O159" i="1"/>
  <c r="N160" i="1"/>
  <c r="O160" i="1"/>
  <c r="N161" i="1"/>
  <c r="O161" i="1"/>
  <c r="N162" i="1"/>
  <c r="O162" i="1"/>
  <c r="O163" i="1"/>
  <c r="N164" i="1"/>
  <c r="O164" i="1"/>
  <c r="N165" i="1"/>
  <c r="O165" i="1"/>
  <c r="N166" i="1"/>
  <c r="O166" i="1"/>
  <c r="N167" i="1"/>
  <c r="O167" i="1"/>
  <c r="N168" i="1"/>
  <c r="O168" i="1"/>
  <c r="N143" i="1"/>
  <c r="O143" i="1"/>
  <c r="N173" i="1"/>
  <c r="O173" i="1"/>
  <c r="N174" i="1"/>
  <c r="O174" i="1"/>
  <c r="N175" i="1"/>
  <c r="O175" i="1"/>
  <c r="N176" i="1"/>
  <c r="O176" i="1"/>
  <c r="N177" i="1"/>
  <c r="O177" i="1"/>
  <c r="N178" i="1"/>
  <c r="O178" i="1"/>
  <c r="N179" i="1"/>
  <c r="O179" i="1"/>
  <c r="N180" i="1"/>
  <c r="O180" i="1"/>
  <c r="N189" i="1"/>
  <c r="O189" i="1"/>
  <c r="N190" i="1"/>
  <c r="O190" i="1"/>
  <c r="N191" i="1"/>
  <c r="O191" i="1"/>
  <c r="N192" i="1"/>
  <c r="O192" i="1"/>
  <c r="N193" i="1"/>
  <c r="O193" i="1"/>
  <c r="N194" i="1"/>
  <c r="O194" i="1"/>
  <c r="N195" i="1"/>
  <c r="O195" i="1"/>
  <c r="N196" i="1"/>
  <c r="O196" i="1"/>
  <c r="N197" i="1"/>
  <c r="O197" i="1"/>
  <c r="N198" i="1"/>
  <c r="O198" i="1"/>
  <c r="N199" i="1"/>
  <c r="O199" i="1"/>
  <c r="N200" i="1"/>
  <c r="O200" i="1"/>
  <c r="N201" i="1"/>
  <c r="O201" i="1"/>
  <c r="N202" i="1"/>
  <c r="O202" i="1"/>
  <c r="N203" i="1"/>
  <c r="O203" i="1"/>
  <c r="N204" i="1"/>
  <c r="O204" i="1"/>
  <c r="N205" i="1"/>
  <c r="O205" i="1"/>
  <c r="N206" i="1"/>
  <c r="O206" i="1"/>
  <c r="N207" i="1"/>
  <c r="O207" i="1"/>
  <c r="N208" i="1"/>
  <c r="O208" i="1"/>
  <c r="N209" i="1"/>
  <c r="O209" i="1"/>
  <c r="N210" i="1"/>
  <c r="O210" i="1"/>
  <c r="N211" i="1"/>
  <c r="N212" i="1"/>
  <c r="N213" i="1"/>
  <c r="N221" i="1"/>
  <c r="O221" i="1"/>
  <c r="N222" i="1"/>
  <c r="O222" i="1"/>
  <c r="N223" i="1"/>
  <c r="O223" i="1"/>
  <c r="N224" i="1"/>
  <c r="O224" i="1"/>
  <c r="N225" i="1"/>
  <c r="O225" i="1"/>
  <c r="N226" i="1"/>
  <c r="O226" i="1"/>
  <c r="N227" i="1"/>
  <c r="O227" i="1"/>
  <c r="N228" i="1"/>
  <c r="O228" i="1"/>
  <c r="N229" i="1"/>
  <c r="O229" i="1"/>
  <c r="N230" i="1"/>
  <c r="O230" i="1"/>
  <c r="O231" i="1"/>
  <c r="N232" i="1"/>
  <c r="O232" i="1"/>
  <c r="N233" i="1"/>
  <c r="O233" i="1"/>
  <c r="N234" i="1"/>
  <c r="O234" i="1"/>
  <c r="N235" i="1"/>
  <c r="O235" i="1"/>
  <c r="N236" i="1"/>
  <c r="O236" i="1"/>
  <c r="N237" i="1"/>
  <c r="O237" i="1"/>
  <c r="N238" i="1"/>
  <c r="O238" i="1"/>
  <c r="N239" i="1"/>
  <c r="O239" i="1"/>
  <c r="N249" i="1"/>
  <c r="O249" i="1"/>
  <c r="N250" i="1"/>
  <c r="O250" i="1"/>
  <c r="N252" i="1"/>
  <c r="O252" i="1"/>
  <c r="N253" i="1"/>
  <c r="O253" i="1"/>
  <c r="N254" i="1"/>
  <c r="O254" i="1"/>
  <c r="N255" i="1"/>
  <c r="O255" i="1"/>
  <c r="N256" i="1"/>
  <c r="O256" i="1"/>
  <c r="N257" i="1"/>
  <c r="O257" i="1"/>
  <c r="N258" i="1"/>
  <c r="O258" i="1"/>
  <c r="N259" i="1"/>
  <c r="O259" i="1"/>
  <c r="N260" i="1"/>
  <c r="O260" i="1"/>
  <c r="N261" i="1"/>
  <c r="O261" i="1"/>
  <c r="N262" i="1"/>
  <c r="O262" i="1"/>
  <c r="N263" i="1"/>
  <c r="O263" i="1"/>
  <c r="N264" i="1"/>
  <c r="O264" i="1"/>
  <c r="N265" i="1"/>
  <c r="O265" i="1"/>
  <c r="N266" i="1"/>
  <c r="O266" i="1"/>
  <c r="N267" i="1"/>
  <c r="O267" i="1"/>
  <c r="N268" i="1"/>
  <c r="O268" i="1"/>
  <c r="N269" i="1"/>
  <c r="O269" i="1"/>
  <c r="N270" i="1"/>
  <c r="O270" i="1"/>
  <c r="N271" i="1"/>
  <c r="O271" i="1"/>
  <c r="N272" i="1"/>
  <c r="O272" i="1"/>
  <c r="N273" i="1"/>
  <c r="O273" i="1"/>
  <c r="N274" i="1"/>
  <c r="O274" i="1"/>
  <c r="N275" i="1"/>
  <c r="O275" i="1"/>
  <c r="N276" i="1"/>
  <c r="O276" i="1"/>
  <c r="N277" i="1"/>
  <c r="O277" i="1"/>
  <c r="N278" i="1"/>
  <c r="O278" i="1"/>
  <c r="N279" i="1"/>
  <c r="O279" i="1"/>
  <c r="N292" i="1"/>
  <c r="O292" i="1"/>
  <c r="N293" i="1"/>
  <c r="O293" i="1"/>
  <c r="N294" i="1"/>
  <c r="O294" i="1"/>
  <c r="N295" i="1"/>
  <c r="O295" i="1"/>
  <c r="N296" i="1"/>
  <c r="O296" i="1"/>
  <c r="N297" i="1"/>
  <c r="O297" i="1"/>
  <c r="N298" i="1"/>
  <c r="O298" i="1"/>
  <c r="N299" i="1"/>
  <c r="O299" i="1"/>
  <c r="N300" i="1"/>
  <c r="O300" i="1"/>
  <c r="O301" i="1"/>
  <c r="N302" i="1"/>
  <c r="O302" i="1"/>
  <c r="N303" i="1"/>
  <c r="O303" i="1"/>
  <c r="N304" i="1"/>
  <c r="O304" i="1"/>
  <c r="N305" i="1"/>
  <c r="O305" i="1"/>
  <c r="N306" i="1"/>
  <c r="O306" i="1"/>
  <c r="N307" i="1"/>
  <c r="O307" i="1"/>
  <c r="N308" i="1"/>
  <c r="O308" i="1"/>
  <c r="N309" i="1"/>
  <c r="O309" i="1"/>
  <c r="N310" i="1"/>
  <c r="O310" i="1"/>
  <c r="N311" i="1"/>
  <c r="O311" i="1"/>
  <c r="N312" i="1"/>
  <c r="O312" i="1"/>
  <c r="N313" i="1"/>
  <c r="O313" i="1"/>
  <c r="N314" i="1"/>
  <c r="O314" i="1"/>
  <c r="N315" i="1"/>
  <c r="O315" i="1"/>
  <c r="N316" i="1"/>
  <c r="O316" i="1"/>
  <c r="N317" i="1"/>
  <c r="O317" i="1"/>
  <c r="N318" i="1"/>
  <c r="O318" i="1"/>
  <c r="N319" i="1"/>
  <c r="O319" i="1"/>
  <c r="N320" i="1"/>
  <c r="O320" i="1"/>
  <c r="N321" i="1"/>
  <c r="O321" i="1"/>
  <c r="N322" i="1"/>
  <c r="O322" i="1"/>
  <c r="N323" i="1"/>
  <c r="O323" i="1"/>
  <c r="N324" i="1"/>
  <c r="O324" i="1"/>
  <c r="N325" i="1"/>
  <c r="O325" i="1"/>
  <c r="N326" i="1"/>
  <c r="O326" i="1"/>
  <c r="N327" i="1"/>
  <c r="O327" i="1"/>
  <c r="O328" i="1"/>
  <c r="N329" i="1"/>
  <c r="O329" i="1"/>
  <c r="N330" i="1"/>
  <c r="O330" i="1"/>
  <c r="N331" i="1"/>
  <c r="O331" i="1"/>
  <c r="N332" i="1"/>
  <c r="N333" i="1"/>
  <c r="O333" i="1"/>
  <c r="N335" i="1"/>
  <c r="O335" i="1"/>
  <c r="N336" i="1"/>
  <c r="O336" i="1"/>
  <c r="N337" i="1"/>
  <c r="O337" i="1"/>
  <c r="N338" i="1"/>
  <c r="O338" i="1"/>
  <c r="N339" i="1"/>
  <c r="O339" i="1"/>
  <c r="N340" i="1"/>
  <c r="O340" i="1"/>
  <c r="N341" i="1"/>
  <c r="O341" i="1"/>
  <c r="N343" i="1"/>
  <c r="O343" i="1"/>
  <c r="N345" i="1"/>
  <c r="O345" i="1"/>
  <c r="N347" i="1"/>
  <c r="O347" i="1"/>
  <c r="N348" i="1"/>
  <c r="O348" i="1"/>
  <c r="N349" i="1"/>
  <c r="O349" i="1"/>
  <c r="N350" i="1"/>
  <c r="O350" i="1"/>
  <c r="N351" i="1"/>
  <c r="O351" i="1"/>
  <c r="N352" i="1"/>
  <c r="O352" i="1"/>
  <c r="J478" i="7"/>
  <c r="K478" i="7"/>
  <c r="N354" i="1"/>
  <c r="O354" i="1"/>
  <c r="R478" i="7"/>
  <c r="AW478" i="7"/>
  <c r="N355" i="1"/>
  <c r="O355" i="1"/>
  <c r="N357" i="1"/>
  <c r="O357" i="1"/>
  <c r="N358" i="1"/>
  <c r="O358" i="1"/>
  <c r="N359" i="1"/>
  <c r="O359" i="1"/>
  <c r="N360" i="1"/>
  <c r="O360" i="1"/>
  <c r="N361" i="1"/>
  <c r="O361" i="1"/>
  <c r="N362" i="1"/>
  <c r="O362" i="1"/>
  <c r="N365" i="1"/>
  <c r="O365" i="1"/>
  <c r="N366" i="1"/>
  <c r="O366" i="1"/>
  <c r="N367" i="1"/>
  <c r="O367" i="1"/>
  <c r="N368" i="1"/>
  <c r="O368" i="1"/>
  <c r="N369" i="1"/>
  <c r="O369" i="1"/>
  <c r="N370" i="1"/>
  <c r="O370" i="1"/>
  <c r="N371" i="1"/>
  <c r="O371" i="1"/>
  <c r="N372" i="1"/>
  <c r="O372" i="1"/>
  <c r="N373" i="1"/>
  <c r="O373" i="1"/>
  <c r="N374" i="1"/>
  <c r="O374" i="1"/>
  <c r="N375" i="1"/>
  <c r="O375" i="1"/>
  <c r="N376" i="1"/>
  <c r="O376" i="1"/>
  <c r="N378" i="1"/>
  <c r="N379" i="1"/>
  <c r="O379" i="1"/>
  <c r="N380" i="1"/>
  <c r="O380" i="1"/>
  <c r="N381" i="1"/>
  <c r="N385" i="1"/>
  <c r="O385" i="1"/>
  <c r="N386" i="1"/>
  <c r="O386" i="1"/>
  <c r="N388" i="1"/>
  <c r="O388" i="1"/>
  <c r="N390" i="1"/>
  <c r="O390" i="1"/>
  <c r="N392" i="1"/>
  <c r="O392" i="1"/>
  <c r="N393" i="1"/>
  <c r="O393" i="1"/>
  <c r="N394" i="1"/>
  <c r="O394" i="1"/>
  <c r="N395" i="1"/>
  <c r="O395" i="1"/>
  <c r="N397" i="1"/>
  <c r="O397" i="1"/>
  <c r="N398" i="1"/>
  <c r="O398" i="1"/>
  <c r="N399" i="1"/>
  <c r="O399" i="1"/>
  <c r="N401" i="1"/>
  <c r="O401" i="1"/>
  <c r="N403" i="1"/>
  <c r="O403" i="1"/>
  <c r="J485" i="7"/>
  <c r="K485" i="7"/>
  <c r="N441" i="1"/>
  <c r="O441" i="1"/>
  <c r="R485" i="7"/>
  <c r="AW485" i="7"/>
  <c r="N442" i="1"/>
  <c r="O442" i="1"/>
  <c r="N443" i="1"/>
  <c r="O443" i="1"/>
  <c r="N444" i="1"/>
  <c r="O444" i="1"/>
  <c r="N445" i="1"/>
  <c r="O445" i="1"/>
  <c r="N446" i="1"/>
  <c r="O446" i="1"/>
  <c r="N447" i="1"/>
  <c r="O447" i="1"/>
  <c r="N448" i="1"/>
  <c r="O448" i="1"/>
  <c r="N449" i="1"/>
  <c r="O449" i="1"/>
  <c r="N450" i="1"/>
  <c r="O450" i="1"/>
  <c r="N451" i="1"/>
  <c r="O451" i="1"/>
  <c r="N452" i="1"/>
  <c r="O452" i="1"/>
  <c r="N453" i="1"/>
  <c r="O453" i="1"/>
  <c r="N454" i="1"/>
  <c r="O454" i="1"/>
  <c r="N455" i="1"/>
  <c r="O455" i="1"/>
  <c r="N456" i="1"/>
  <c r="O456" i="1"/>
  <c r="N457" i="1"/>
  <c r="O457" i="1"/>
  <c r="J538" i="7"/>
  <c r="K538" i="7"/>
  <c r="N458" i="1"/>
  <c r="O458" i="1"/>
  <c r="R538" i="7"/>
  <c r="AW538" i="7"/>
  <c r="N459" i="1"/>
  <c r="O459" i="1"/>
  <c r="N460" i="1"/>
  <c r="O460" i="1"/>
  <c r="N461" i="1"/>
  <c r="O461" i="1"/>
  <c r="N462" i="1"/>
  <c r="O462" i="1"/>
  <c r="N463" i="1"/>
  <c r="O463" i="1"/>
  <c r="N464" i="1"/>
  <c r="O464" i="1"/>
  <c r="N465" i="1"/>
  <c r="O465" i="1"/>
  <c r="N466" i="1"/>
  <c r="O466" i="1"/>
  <c r="N467" i="1"/>
  <c r="O467" i="1"/>
  <c r="N468" i="1"/>
  <c r="O468" i="1"/>
  <c r="N535" i="1"/>
  <c r="O535" i="1"/>
  <c r="N536" i="1"/>
  <c r="O536" i="1"/>
  <c r="N537" i="1"/>
  <c r="O537" i="1"/>
  <c r="N538" i="1"/>
  <c r="O538" i="1"/>
  <c r="N539" i="1"/>
  <c r="O539" i="1"/>
  <c r="N540" i="1"/>
  <c r="O540" i="1"/>
  <c r="N541" i="1"/>
  <c r="O541" i="1"/>
  <c r="N542" i="1"/>
  <c r="O542" i="1"/>
  <c r="N545" i="1"/>
  <c r="O545" i="1"/>
  <c r="N546" i="1"/>
  <c r="O546" i="1"/>
  <c r="N547" i="1"/>
  <c r="O547" i="1"/>
  <c r="N548" i="1"/>
  <c r="O548" i="1"/>
  <c r="N551" i="1"/>
  <c r="O551" i="1"/>
  <c r="N553" i="1"/>
  <c r="O553" i="1"/>
  <c r="N554" i="1"/>
  <c r="O554" i="1"/>
  <c r="N572" i="1"/>
  <c r="O572" i="1"/>
  <c r="N573" i="1"/>
  <c r="O573" i="1"/>
  <c r="N575" i="1"/>
  <c r="O575" i="1"/>
  <c r="N576" i="1"/>
  <c r="O576" i="1"/>
  <c r="B5" i="2"/>
  <c r="B7" i="2"/>
  <c r="B9" i="2"/>
  <c r="B10" i="2"/>
  <c r="B11" i="2"/>
  <c r="B12" i="2"/>
  <c r="B16" i="2"/>
  <c r="BD387" i="7"/>
  <c r="BF387" i="7" s="1"/>
  <c r="E141" i="7"/>
  <c r="E142" i="7" s="1"/>
  <c r="BD142" i="7" s="1"/>
  <c r="BF142" i="7" s="1"/>
  <c r="BD260" i="7"/>
  <c r="BF260" i="7" s="1"/>
  <c r="BD382" i="7"/>
  <c r="BF382" i="7" s="1"/>
  <c r="C304" i="7"/>
  <c r="C483" i="7" s="1"/>
  <c r="C475" i="7" s="1"/>
  <c r="BD154" i="7"/>
  <c r="BF154" i="7" s="1"/>
  <c r="BG154" i="7" s="1"/>
  <c r="E33" i="7"/>
  <c r="BD33" i="7" s="1"/>
  <c r="BF33" i="7" s="1"/>
  <c r="BD32" i="7"/>
  <c r="BF32" i="7" s="1"/>
  <c r="BD22" i="7"/>
  <c r="BF22" i="7" s="1"/>
  <c r="BD56" i="7"/>
  <c r="BF56" i="7" s="1"/>
  <c r="BD42" i="7"/>
  <c r="BF42" i="7" s="1"/>
  <c r="BD61" i="7"/>
  <c r="BF61" i="7" s="1"/>
  <c r="BD286" i="7"/>
  <c r="BF286" i="7" s="1"/>
  <c r="E269" i="7"/>
  <c r="E270" i="7" s="1"/>
  <c r="BD270" i="7" s="1"/>
  <c r="BF270" i="7" s="1"/>
  <c r="BD241" i="7"/>
  <c r="BF241" i="7" s="1"/>
  <c r="BD49" i="7"/>
  <c r="BF49" i="7" s="1"/>
  <c r="E122" i="7"/>
  <c r="BD122" i="7" s="1"/>
  <c r="BF122" i="7" s="1"/>
  <c r="E14" i="7"/>
  <c r="E15" i="7" s="1"/>
  <c r="BD15" i="7" s="1"/>
  <c r="BF15" i="7" s="1"/>
  <c r="BD18" i="7"/>
  <c r="BF18" i="7" s="1"/>
  <c r="BD298" i="7"/>
  <c r="BF298" i="7" s="1"/>
  <c r="BG298" i="7" s="1"/>
  <c r="E406" i="7"/>
  <c r="BD406" i="7" s="1"/>
  <c r="BF406" i="7" s="1"/>
  <c r="W8" i="15"/>
  <c r="W16" i="15"/>
  <c r="W23" i="15"/>
  <c r="W31" i="15"/>
  <c r="W39" i="15"/>
  <c r="W45" i="15"/>
  <c r="W53" i="15"/>
  <c r="W66" i="15"/>
  <c r="W74" i="15"/>
  <c r="W80" i="15"/>
  <c r="W85" i="15"/>
  <c r="W93" i="15"/>
  <c r="W99" i="15"/>
  <c r="W105" i="15"/>
  <c r="W113" i="15"/>
  <c r="W118" i="15"/>
  <c r="W124" i="15"/>
  <c r="W130" i="15"/>
  <c r="W135" i="15"/>
  <c r="W141" i="15"/>
  <c r="W149" i="15"/>
  <c r="W163" i="15"/>
  <c r="W169" i="15"/>
  <c r="W172" i="15"/>
  <c r="W181" i="15"/>
  <c r="W183" i="15"/>
  <c r="W194" i="15"/>
  <c r="W199" i="15"/>
  <c r="W9" i="15"/>
  <c r="W17" i="15"/>
  <c r="W24" i="15"/>
  <c r="W32" i="15"/>
  <c r="W40" i="15"/>
  <c r="W46" i="15"/>
  <c r="W54" i="15"/>
  <c r="W59" i="15"/>
  <c r="W67" i="15"/>
  <c r="W81" i="15"/>
  <c r="W86" i="15"/>
  <c r="W94" i="15"/>
  <c r="W100" i="15"/>
  <c r="W106" i="15"/>
  <c r="W119" i="15"/>
  <c r="W131" i="15"/>
  <c r="W136" i="15"/>
  <c r="W142" i="15"/>
  <c r="W150" i="15"/>
  <c r="W164" i="15"/>
  <c r="W3" i="15"/>
  <c r="W11" i="15"/>
  <c r="W19" i="15"/>
  <c r="W26" i="15"/>
  <c r="W34" i="15"/>
  <c r="W48" i="15"/>
  <c r="W55" i="15"/>
  <c r="W61" i="15"/>
  <c r="W69" i="15"/>
  <c r="W75" i="15"/>
  <c r="W83" i="15"/>
  <c r="W88" i="15"/>
  <c r="W96" i="15"/>
  <c r="W108" i="15"/>
  <c r="W121" i="15"/>
  <c r="W125" i="15"/>
  <c r="W138" i="15"/>
  <c r="W144" i="15"/>
  <c r="W152" i="15"/>
  <c r="W158" i="15"/>
  <c r="W166" i="15"/>
  <c r="W182" i="15"/>
  <c r="W189" i="15"/>
  <c r="W5" i="15"/>
  <c r="W13" i="15"/>
  <c r="W20" i="15"/>
  <c r="W28" i="15"/>
  <c r="W36" i="15"/>
  <c r="W42" i="15"/>
  <c r="W50" i="15"/>
  <c r="W57" i="15"/>
  <c r="W63" i="15"/>
  <c r="W71" i="15"/>
  <c r="W77" i="15"/>
  <c r="W90" i="15"/>
  <c r="W102" i="15"/>
  <c r="W110" i="15"/>
  <c r="W115" i="15"/>
  <c r="W127" i="15"/>
  <c r="W146" i="15"/>
  <c r="W154" i="15"/>
  <c r="W160" i="15"/>
  <c r="W174" i="15"/>
  <c r="W178" i="15"/>
  <c r="W4" i="15"/>
  <c r="W35" i="15"/>
  <c r="W49" i="15"/>
  <c r="W62" i="15"/>
  <c r="W98" i="15"/>
  <c r="W111" i="15"/>
  <c r="W132" i="15"/>
  <c r="W153" i="15"/>
  <c r="W162" i="15"/>
  <c r="W6" i="15"/>
  <c r="W21" i="15"/>
  <c r="W37" i="15"/>
  <c r="W51" i="15"/>
  <c r="W64" i="15"/>
  <c r="W76" i="15"/>
  <c r="W87" i="15"/>
  <c r="W101" i="15"/>
  <c r="W112" i="15"/>
  <c r="W122" i="15"/>
  <c r="W155" i="15"/>
  <c r="W165" i="15"/>
  <c r="W171" i="15"/>
  <c r="W187" i="15"/>
  <c r="W195" i="15"/>
  <c r="W7" i="15"/>
  <c r="W22" i="15"/>
  <c r="W38" i="15"/>
  <c r="W52" i="15"/>
  <c r="W65" i="15"/>
  <c r="W78" i="15"/>
  <c r="W89" i="15"/>
  <c r="W123" i="15"/>
  <c r="W140" i="15"/>
  <c r="W156" i="15"/>
  <c r="W173" i="15"/>
  <c r="W177" i="15"/>
  <c r="W184" i="15"/>
  <c r="W188" i="15"/>
  <c r="W196" i="15"/>
  <c r="W12" i="15"/>
  <c r="W27" i="15"/>
  <c r="W41" i="15"/>
  <c r="W56" i="15"/>
  <c r="W70" i="15"/>
  <c r="W82" i="15"/>
  <c r="W92" i="15"/>
  <c r="W103" i="15"/>
  <c r="W114" i="15"/>
  <c r="W133" i="15"/>
  <c r="W145" i="15"/>
  <c r="W168" i="15"/>
  <c r="W180" i="15"/>
  <c r="W191" i="15"/>
  <c r="W198" i="15"/>
  <c r="W29" i="15"/>
  <c r="W58" i="15"/>
  <c r="W79" i="15"/>
  <c r="W97" i="15"/>
  <c r="W116" i="15"/>
  <c r="W129" i="15"/>
  <c r="W159" i="15"/>
  <c r="W175" i="15"/>
  <c r="W193" i="15"/>
  <c r="W2" i="15"/>
  <c r="W30" i="15"/>
  <c r="W84" i="15"/>
  <c r="W117" i="15"/>
  <c r="W143" i="15"/>
  <c r="W161" i="15"/>
  <c r="W176" i="15"/>
  <c r="W185" i="15"/>
  <c r="W10" i="15"/>
  <c r="W33" i="15"/>
  <c r="W60" i="15"/>
  <c r="W120" i="15"/>
  <c r="W147" i="15"/>
  <c r="W197" i="15"/>
  <c r="W14" i="15"/>
  <c r="W68" i="15"/>
  <c r="W104" i="15"/>
  <c r="W148" i="15"/>
  <c r="W167" i="15"/>
  <c r="W186" i="15"/>
  <c r="W200" i="15"/>
  <c r="W15" i="15"/>
  <c r="W43" i="15"/>
  <c r="W72" i="15"/>
  <c r="W107" i="15"/>
  <c r="W134" i="15"/>
  <c r="W151" i="15"/>
  <c r="W170" i="15"/>
  <c r="W201" i="15"/>
  <c r="W18" i="15"/>
  <c r="W44" i="15"/>
  <c r="W73" i="15"/>
  <c r="W91" i="15"/>
  <c r="W109" i="15"/>
  <c r="W137" i="15"/>
  <c r="W179" i="15"/>
  <c r="W47" i="15"/>
  <c r="W95" i="15"/>
  <c r="W126" i="15"/>
  <c r="W139" i="15"/>
  <c r="W190" i="15"/>
  <c r="W192" i="15"/>
  <c r="W25" i="15"/>
  <c r="W128" i="15"/>
  <c r="W157" i="15"/>
  <c r="AU259" i="7"/>
  <c r="BD176" i="7"/>
  <c r="BF176" i="7" s="1"/>
  <c r="BG176" i="7" s="1"/>
  <c r="E166" i="7"/>
  <c r="BD166" i="7" s="1"/>
  <c r="BF166" i="7" s="1"/>
  <c r="E128" i="7"/>
  <c r="BD128" i="7" s="1"/>
  <c r="BF128" i="7" s="1"/>
  <c r="E302" i="7"/>
  <c r="BD302" i="7" s="1"/>
  <c r="BF302" i="7" s="1"/>
  <c r="BG302" i="7" s="1"/>
  <c r="BF345" i="7"/>
  <c r="BG345" i="7" s="1"/>
  <c r="BD242" i="7"/>
  <c r="BF242" i="7" s="1"/>
  <c r="E243" i="7"/>
  <c r="E244" i="7" s="1"/>
  <c r="BD86" i="7"/>
  <c r="BF86" i="7" s="1"/>
  <c r="E87" i="7"/>
  <c r="E88" i="7" s="1"/>
  <c r="BD364" i="7"/>
  <c r="BF364" i="7" s="1"/>
  <c r="BG364" i="7" s="1"/>
  <c r="E73" i="7"/>
  <c r="BD72" i="7"/>
  <c r="BF72" i="7" s="1"/>
  <c r="BD274" i="7"/>
  <c r="BF274" i="7" s="1"/>
  <c r="E275" i="7"/>
  <c r="BD275" i="7" s="1"/>
  <c r="BF275" i="7" s="1"/>
  <c r="E262" i="7"/>
  <c r="BD262" i="7" s="1"/>
  <c r="BF262" i="7" s="1"/>
  <c r="BD261" i="7"/>
  <c r="BF261" i="7" s="1"/>
  <c r="BD318" i="7"/>
  <c r="BF318" i="7" s="1"/>
  <c r="BG318" i="7" s="1"/>
  <c r="E319" i="7"/>
  <c r="E320" i="7" s="1"/>
  <c r="E482" i="7" s="1"/>
  <c r="E115" i="7"/>
  <c r="BD115" i="7" s="1"/>
  <c r="BF115" i="7" s="1"/>
  <c r="BG115" i="7" s="1"/>
  <c r="AU397" i="7"/>
  <c r="E399" i="7"/>
  <c r="BD399" i="7" s="1"/>
  <c r="BF399" i="7" s="1"/>
  <c r="C418" i="7"/>
  <c r="AU415" i="7" s="1"/>
  <c r="BD80" i="7"/>
  <c r="BF80" i="7" s="1"/>
  <c r="BD113" i="7"/>
  <c r="BF113" i="7" s="1"/>
  <c r="BG113" i="7" s="1"/>
  <c r="E82" i="7"/>
  <c r="BD82" i="7" s="1"/>
  <c r="BF82" i="7" s="1"/>
  <c r="BD333" i="7"/>
  <c r="BF333" i="7" s="1"/>
  <c r="E249" i="7"/>
  <c r="K482" i="7"/>
  <c r="K321" i="7" s="1"/>
  <c r="K322" i="7" s="1"/>
  <c r="K323" i="7" s="1"/>
  <c r="BD334" i="7"/>
  <c r="BF334" i="7" s="1"/>
  <c r="E335" i="7"/>
  <c r="BD335" i="7" s="1"/>
  <c r="BF335" i="7" s="1"/>
  <c r="BD229" i="7"/>
  <c r="BF229" i="7" s="1"/>
  <c r="BD247" i="7"/>
  <c r="BF247" i="7" s="1"/>
  <c r="C476" i="7"/>
  <c r="C360" i="7"/>
  <c r="AU345" i="7" s="1"/>
  <c r="AU246" i="7"/>
  <c r="E384" i="7"/>
  <c r="BD384" i="7" s="1"/>
  <c r="BF384" i="7" s="1"/>
  <c r="BD383" i="7"/>
  <c r="BF383" i="7" s="1"/>
  <c r="E347" i="7"/>
  <c r="E348" i="7" s="1"/>
  <c r="E349" i="7" s="1"/>
  <c r="BD346" i="7"/>
  <c r="BF346" i="7" s="1"/>
  <c r="BG346" i="7" s="1"/>
  <c r="E534" i="7"/>
  <c r="BD534" i="7" s="1"/>
  <c r="BF534" i="7" s="1"/>
  <c r="BG534" i="7" s="1"/>
  <c r="C369" i="7"/>
  <c r="C370" i="7" s="1"/>
  <c r="C371" i="7" s="1"/>
  <c r="C372" i="7" s="1"/>
  <c r="BF477" i="7"/>
  <c r="BG477" i="7" s="1"/>
  <c r="BF415" i="7"/>
  <c r="K46" i="8"/>
  <c r="E486" i="7"/>
  <c r="E538" i="7"/>
  <c r="BD538" i="7" s="1"/>
  <c r="BF538" i="7" s="1"/>
  <c r="BG538" i="7" s="1"/>
  <c r="G52" i="8"/>
  <c r="AU317" i="7"/>
  <c r="BF168" i="7"/>
  <c r="BG168" i="7" s="1"/>
  <c r="G89" i="8" l="1"/>
  <c r="G55" i="8"/>
  <c r="J92" i="8"/>
  <c r="K92" i="8" s="1"/>
  <c r="J2" i="8"/>
  <c r="K2" i="8" s="1"/>
  <c r="J49" i="8"/>
  <c r="K49" i="8" s="1"/>
  <c r="J52" i="8"/>
  <c r="K52" i="8" s="1"/>
  <c r="G46" i="8"/>
  <c r="J55" i="8"/>
  <c r="K55" i="8" s="1"/>
  <c r="E479" i="7"/>
  <c r="BD479" i="7" s="1"/>
  <c r="BF479" i="7" s="1"/>
  <c r="R537" i="7"/>
  <c r="G11" i="8"/>
  <c r="F61" i="8"/>
  <c r="F28" i="8"/>
  <c r="E546" i="7"/>
  <c r="BD546" i="7" s="1"/>
  <c r="BF546" i="7" s="1"/>
  <c r="BG546" i="7" s="1"/>
  <c r="J28" i="8"/>
  <c r="K28" i="8" s="1"/>
  <c r="J72" i="8"/>
  <c r="K72" i="8" s="1"/>
  <c r="J537" i="7"/>
  <c r="G14" i="8"/>
  <c r="K14" i="8"/>
  <c r="K22" i="8"/>
  <c r="K4" i="8"/>
  <c r="J61" i="8"/>
  <c r="K61" i="8" s="1"/>
  <c r="F22" i="8"/>
  <c r="G4" i="8"/>
  <c r="G22" i="8"/>
  <c r="F4" i="8"/>
  <c r="J31" i="8"/>
  <c r="K31" i="8" s="1"/>
  <c r="J110" i="8"/>
  <c r="K110" i="8" s="1"/>
  <c r="F31" i="8"/>
  <c r="F46" i="8"/>
  <c r="F92" i="8"/>
  <c r="F2" i="8"/>
  <c r="G110" i="8"/>
  <c r="G49" i="8"/>
  <c r="F11" i="8"/>
  <c r="E545" i="7"/>
  <c r="BD545" i="7" s="1"/>
  <c r="BF545" i="7" s="1"/>
  <c r="F14" i="8"/>
  <c r="F103" i="8"/>
  <c r="J47" i="8"/>
  <c r="K47" i="8" s="1"/>
  <c r="K83" i="8"/>
  <c r="F89" i="8"/>
  <c r="F38" i="8"/>
  <c r="J33" i="8"/>
  <c r="K33" i="8" s="1"/>
  <c r="G33" i="8"/>
  <c r="J109" i="8"/>
  <c r="K109" i="8" s="1"/>
  <c r="J3" i="8"/>
  <c r="K3" i="8" s="1"/>
  <c r="F109" i="8"/>
  <c r="F112" i="8"/>
  <c r="F93" i="8"/>
  <c r="F47" i="8"/>
  <c r="G112" i="8"/>
  <c r="G93" i="8"/>
  <c r="F3" i="8"/>
  <c r="R484" i="7"/>
  <c r="R305" i="7" s="1"/>
  <c r="R306" i="7" s="1"/>
  <c r="R307" i="7" s="1"/>
  <c r="R308" i="7" s="1"/>
  <c r="R309" i="7" s="1"/>
  <c r="R310" i="7" s="1"/>
  <c r="R311" i="7" s="1"/>
  <c r="R312" i="7" s="1"/>
  <c r="R313" i="7" s="1"/>
  <c r="R314" i="7" s="1"/>
  <c r="R315" i="7" s="1"/>
  <c r="R316" i="7" s="1"/>
  <c r="R475" i="7"/>
  <c r="C565" i="7"/>
  <c r="C566" i="7" s="1"/>
  <c r="C567" i="7" s="1"/>
  <c r="C568" i="7" s="1"/>
  <c r="C569" i="7" s="1"/>
  <c r="C570" i="7" s="1"/>
  <c r="C571" i="7" s="1"/>
  <c r="C572" i="7" s="1"/>
  <c r="C573" i="7" s="1"/>
  <c r="C574" i="7" s="1"/>
  <c r="I193" i="8"/>
  <c r="F193" i="8" s="1"/>
  <c r="BF508" i="7"/>
  <c r="BG508" i="7" s="1"/>
  <c r="E407" i="7"/>
  <c r="E408" i="7" s="1"/>
  <c r="E409" i="7" s="1"/>
  <c r="BF285" i="7"/>
  <c r="G120" i="8"/>
  <c r="J105" i="8"/>
  <c r="K105" i="8" s="1"/>
  <c r="J118" i="8"/>
  <c r="K118" i="8" s="1"/>
  <c r="G102" i="8"/>
  <c r="F102" i="8"/>
  <c r="G118" i="8"/>
  <c r="J120" i="8"/>
  <c r="K120" i="8" s="1"/>
  <c r="J484" i="7"/>
  <c r="J305" i="7" s="1"/>
  <c r="J306" i="7" s="1"/>
  <c r="J307" i="7" s="1"/>
  <c r="J308" i="7" s="1"/>
  <c r="J309" i="7" s="1"/>
  <c r="J310" i="7" s="1"/>
  <c r="J311" i="7" s="1"/>
  <c r="J312" i="7" s="1"/>
  <c r="J313" i="7" s="1"/>
  <c r="J314" i="7" s="1"/>
  <c r="J315" i="7" s="1"/>
  <c r="J316" i="7" s="1"/>
  <c r="J475" i="7"/>
  <c r="BD155" i="7"/>
  <c r="BF155" i="7" s="1"/>
  <c r="BG155" i="7" s="1"/>
  <c r="E156" i="7"/>
  <c r="E123" i="7"/>
  <c r="K89" i="8"/>
  <c r="BF280" i="7"/>
  <c r="BF258" i="7"/>
  <c r="BF221" i="7"/>
  <c r="BF140" i="7"/>
  <c r="BF526" i="7"/>
  <c r="BG526" i="7" s="1"/>
  <c r="BF184" i="7"/>
  <c r="C548" i="7"/>
  <c r="C549" i="7" s="1"/>
  <c r="C550" i="7" s="1"/>
  <c r="C551" i="7" s="1"/>
  <c r="C552" i="7" s="1"/>
  <c r="C553" i="7" s="1"/>
  <c r="C554" i="7" s="1"/>
  <c r="C555" i="7" s="1"/>
  <c r="C556" i="7" s="1"/>
  <c r="C557" i="7" s="1"/>
  <c r="BD407" i="7"/>
  <c r="BF407" i="7" s="1"/>
  <c r="BF541" i="7"/>
  <c r="BF263" i="7"/>
  <c r="BF104" i="7"/>
  <c r="BG104" i="7" s="1"/>
  <c r="BF53" i="7"/>
  <c r="BF419" i="7"/>
  <c r="G105" i="8"/>
  <c r="J38" i="8"/>
  <c r="K38" i="8" s="1"/>
  <c r="J42" i="8"/>
  <c r="K42" i="8" s="1"/>
  <c r="K97" i="8"/>
  <c r="K84" i="8"/>
  <c r="G119" i="8"/>
  <c r="J103" i="8"/>
  <c r="K103" i="8" s="1"/>
  <c r="G84" i="8"/>
  <c r="J27" i="8"/>
  <c r="K27" i="8" s="1"/>
  <c r="G27" i="8"/>
  <c r="J70" i="8"/>
  <c r="K70" i="8" s="1"/>
  <c r="G70" i="8"/>
  <c r="F84" i="8"/>
  <c r="G42" i="8"/>
  <c r="J119" i="8"/>
  <c r="K119" i="8" s="1"/>
  <c r="K126" i="8"/>
  <c r="E20" i="7"/>
  <c r="BD20" i="7" s="1"/>
  <c r="BF20" i="7" s="1"/>
  <c r="BD19" i="7"/>
  <c r="BF19" i="7" s="1"/>
  <c r="BF175" i="7"/>
  <c r="BG175" i="7" s="1"/>
  <c r="BF362" i="7"/>
  <c r="BF344" i="7"/>
  <c r="BF327" i="7"/>
  <c r="C484" i="7"/>
  <c r="C305" i="7" s="1"/>
  <c r="C306" i="7" s="1"/>
  <c r="C307" i="7" s="1"/>
  <c r="C308" i="7" s="1"/>
  <c r="C309" i="7" s="1"/>
  <c r="C310" i="7" s="1"/>
  <c r="C311" i="7" s="1"/>
  <c r="C312" i="7" s="1"/>
  <c r="C313" i="7" s="1"/>
  <c r="C314" i="7" s="1"/>
  <c r="C315" i="7" s="1"/>
  <c r="C316" i="7" s="1"/>
  <c r="BD347" i="7"/>
  <c r="BF347" i="7" s="1"/>
  <c r="BG347" i="7" s="1"/>
  <c r="G145" i="8"/>
  <c r="BF518" i="7"/>
  <c r="BF510" i="7"/>
  <c r="BG510" i="7" s="1"/>
  <c r="BF502" i="7"/>
  <c r="BF101" i="7"/>
  <c r="BG101" i="7" s="1"/>
  <c r="F145" i="8"/>
  <c r="BF240" i="7"/>
  <c r="C231" i="7"/>
  <c r="C232" i="7" s="1"/>
  <c r="C233" i="7" s="1"/>
  <c r="C234" i="7" s="1"/>
  <c r="C235" i="7" s="1"/>
  <c r="C236" i="7" s="1"/>
  <c r="C237" i="7" s="1"/>
  <c r="C238" i="7" s="1"/>
  <c r="C239" i="7" s="1"/>
  <c r="AU240" i="7" s="1"/>
  <c r="E366" i="7"/>
  <c r="BD365" i="7"/>
  <c r="BF365" i="7" s="1"/>
  <c r="BG365" i="7" s="1"/>
  <c r="BF329" i="7"/>
  <c r="BF219" i="7"/>
  <c r="BF189" i="7"/>
  <c r="E271" i="7"/>
  <c r="BD271" i="7" s="1"/>
  <c r="BF271" i="7" s="1"/>
  <c r="BF379" i="7"/>
  <c r="BF376" i="7"/>
  <c r="BF273" i="7"/>
  <c r="BF264" i="7"/>
  <c r="BF203" i="7"/>
  <c r="BF181" i="7"/>
  <c r="BG181" i="7" s="1"/>
  <c r="BF135" i="7"/>
  <c r="BF121" i="7"/>
  <c r="BF103" i="7"/>
  <c r="BG103" i="7" s="1"/>
  <c r="BF532" i="7"/>
  <c r="BG532" i="7" s="1"/>
  <c r="BF524" i="7"/>
  <c r="BF500" i="7"/>
  <c r="BF397" i="7"/>
  <c r="BF248" i="7"/>
  <c r="BF201" i="7"/>
  <c r="BF179" i="7"/>
  <c r="BG179" i="7" s="1"/>
  <c r="BD87" i="7"/>
  <c r="BF87" i="7" s="1"/>
  <c r="BD14" i="7"/>
  <c r="BF14" i="7" s="1"/>
  <c r="BF215" i="7"/>
  <c r="BF152" i="7"/>
  <c r="BF139" i="7"/>
  <c r="BF110" i="7"/>
  <c r="BF66" i="7"/>
  <c r="BG66" i="7" s="1"/>
  <c r="BF30" i="7"/>
  <c r="BF380" i="7"/>
  <c r="BF325" i="7"/>
  <c r="BF299" i="7"/>
  <c r="BG299" i="7" s="1"/>
  <c r="BF165" i="7"/>
  <c r="BF99" i="7"/>
  <c r="BF520" i="7"/>
  <c r="BF512" i="7"/>
  <c r="BG512" i="7" s="1"/>
  <c r="BF208" i="7"/>
  <c r="BF191" i="7"/>
  <c r="BF174" i="7"/>
  <c r="BG174" i="7" s="1"/>
  <c r="BF13" i="7"/>
  <c r="BD319" i="7"/>
  <c r="BF319" i="7" s="1"/>
  <c r="BG319" i="7" s="1"/>
  <c r="E336" i="7"/>
  <c r="E337" i="7" s="1"/>
  <c r="BD269" i="7"/>
  <c r="BF269" i="7" s="1"/>
  <c r="BF97" i="7"/>
  <c r="BF62" i="7"/>
  <c r="BF404" i="7"/>
  <c r="BD244" i="7"/>
  <c r="BF244" i="7" s="1"/>
  <c r="E245" i="7"/>
  <c r="BD245" i="7" s="1"/>
  <c r="BF245" i="7" s="1"/>
  <c r="K475" i="7"/>
  <c r="K484" i="7"/>
  <c r="K305" i="7" s="1"/>
  <c r="K306" i="7" s="1"/>
  <c r="K307" i="7" s="1"/>
  <c r="K308" i="7" s="1"/>
  <c r="K309" i="7" s="1"/>
  <c r="K310" i="7" s="1"/>
  <c r="K311" i="7" s="1"/>
  <c r="K312" i="7" s="1"/>
  <c r="K313" i="7" s="1"/>
  <c r="K314" i="7" s="1"/>
  <c r="K315" i="7" s="1"/>
  <c r="K316" i="7" s="1"/>
  <c r="E24" i="7"/>
  <c r="BD23" i="7"/>
  <c r="BF23" i="7" s="1"/>
  <c r="R482" i="7"/>
  <c r="R321" i="7" s="1"/>
  <c r="R322" i="7" s="1"/>
  <c r="R323" i="7" s="1"/>
  <c r="R476" i="7"/>
  <c r="E44" i="7"/>
  <c r="BD43" i="7"/>
  <c r="BF43" i="7" s="1"/>
  <c r="E321" i="7"/>
  <c r="BD482" i="7"/>
  <c r="BF482" i="7" s="1"/>
  <c r="BG482" i="7" s="1"/>
  <c r="BD409" i="7"/>
  <c r="BF409" i="7" s="1"/>
  <c r="E410" i="7"/>
  <c r="BD410" i="7" s="1"/>
  <c r="BF410" i="7" s="1"/>
  <c r="E250" i="7"/>
  <c r="BD249" i="7"/>
  <c r="BF249" i="7" s="1"/>
  <c r="C278" i="7"/>
  <c r="AU273" i="7" s="1"/>
  <c r="BD287" i="7"/>
  <c r="BF287" i="7" s="1"/>
  <c r="E288" i="7"/>
  <c r="BD288" i="7" s="1"/>
  <c r="BF288" i="7" s="1"/>
  <c r="BD230" i="7"/>
  <c r="BF230" i="7" s="1"/>
  <c r="E231" i="7"/>
  <c r="E89" i="7"/>
  <c r="BD89" i="7" s="1"/>
  <c r="BF89" i="7" s="1"/>
  <c r="BD88" i="7"/>
  <c r="BF88" i="7" s="1"/>
  <c r="J476" i="7"/>
  <c r="J482" i="7"/>
  <c r="J321" i="7" s="1"/>
  <c r="J322" i="7" s="1"/>
  <c r="J323" i="7" s="1"/>
  <c r="BF388" i="7"/>
  <c r="BF225" i="7"/>
  <c r="BF134" i="7"/>
  <c r="BF109" i="7"/>
  <c r="BG109" i="7" s="1"/>
  <c r="BF529" i="7"/>
  <c r="BG529" i="7" s="1"/>
  <c r="BF505" i="7"/>
  <c r="BF400" i="7"/>
  <c r="BF377" i="7"/>
  <c r="BF324" i="7"/>
  <c r="BF282" i="7"/>
  <c r="BF226" i="7"/>
  <c r="BF220" i="7"/>
  <c r="BF214" i="7"/>
  <c r="BF161" i="7"/>
  <c r="BF114" i="7"/>
  <c r="BG114" i="7" s="1"/>
  <c r="BF85" i="7"/>
  <c r="BF71" i="7"/>
  <c r="BF29" i="7"/>
  <c r="BF402" i="7"/>
  <c r="BF405" i="7"/>
  <c r="BF411" i="7"/>
  <c r="F204" i="8"/>
  <c r="BD243" i="7"/>
  <c r="BF243" i="7" s="1"/>
  <c r="BF217" i="7"/>
  <c r="BF199" i="7"/>
  <c r="BF193" i="7"/>
  <c r="BF132" i="7"/>
  <c r="BF95" i="7"/>
  <c r="BF58" i="7"/>
  <c r="E143" i="7"/>
  <c r="BD408" i="7"/>
  <c r="BF408" i="7" s="1"/>
  <c r="E16" i="7"/>
  <c r="BD16" i="7" s="1"/>
  <c r="BF16" i="7" s="1"/>
  <c r="BD141" i="7"/>
  <c r="BF141" i="7" s="1"/>
  <c r="E83" i="7"/>
  <c r="E276" i="7"/>
  <c r="BF389" i="7"/>
  <c r="BF328" i="7"/>
  <c r="BF297" i="7"/>
  <c r="BG297" i="7" s="1"/>
  <c r="BF256" i="7"/>
  <c r="BF224" i="7"/>
  <c r="BF223" i="7"/>
  <c r="BF182" i="7"/>
  <c r="BF162" i="7"/>
  <c r="BF138" i="7"/>
  <c r="BF107" i="7"/>
  <c r="BG107" i="7" s="1"/>
  <c r="BF5" i="7"/>
  <c r="BF496" i="7"/>
  <c r="BG496" i="7" s="1"/>
  <c r="BF416" i="7"/>
  <c r="E385" i="7"/>
  <c r="BD385" i="7" s="1"/>
  <c r="BF385" i="7" s="1"/>
  <c r="BF530" i="7"/>
  <c r="BG530" i="7" s="1"/>
  <c r="BF522" i="7"/>
  <c r="BG522" i="7" s="1"/>
  <c r="BF514" i="7"/>
  <c r="BG514" i="7" s="1"/>
  <c r="BF506" i="7"/>
  <c r="BF498" i="7"/>
  <c r="BF392" i="7"/>
  <c r="BF332" i="7"/>
  <c r="BF331" i="7"/>
  <c r="BF257" i="7"/>
  <c r="BF218" i="7"/>
  <c r="BF209" i="7"/>
  <c r="BF200" i="7"/>
  <c r="BF185" i="7"/>
  <c r="BF169" i="7"/>
  <c r="BG169" i="7" s="1"/>
  <c r="BF159" i="7"/>
  <c r="BF151" i="7"/>
  <c r="BF133" i="7"/>
  <c r="BF130" i="7"/>
  <c r="BF102" i="7"/>
  <c r="BG102" i="7" s="1"/>
  <c r="BF93" i="7"/>
  <c r="BF63" i="7"/>
  <c r="BF54" i="7"/>
  <c r="BF41" i="7"/>
  <c r="BF21" i="7"/>
  <c r="BF11" i="7"/>
  <c r="BG11" i="7" s="1"/>
  <c r="E303" i="7"/>
  <c r="BF509" i="7"/>
  <c r="BG509" i="7" s="1"/>
  <c r="BF197" i="7"/>
  <c r="BF148" i="7"/>
  <c r="BF544" i="7"/>
  <c r="BF420" i="7"/>
  <c r="BF401" i="7"/>
  <c r="BF396" i="7"/>
  <c r="BF390" i="7"/>
  <c r="BF268" i="7"/>
  <c r="BF255" i="7"/>
  <c r="BF227" i="7"/>
  <c r="BF222" i="7"/>
  <c r="BF216" i="7"/>
  <c r="BF207" i="7"/>
  <c r="BF204" i="7"/>
  <c r="BF192" i="7"/>
  <c r="BF183" i="7"/>
  <c r="BF180" i="7"/>
  <c r="BG180" i="7" s="1"/>
  <c r="BF167" i="7"/>
  <c r="BG167" i="7" s="1"/>
  <c r="BF160" i="7"/>
  <c r="BF131" i="7"/>
  <c r="BF116" i="7"/>
  <c r="BF91" i="7"/>
  <c r="BF59" i="7"/>
  <c r="BF55" i="7"/>
  <c r="BF52" i="7"/>
  <c r="BF48" i="7"/>
  <c r="BF39" i="7"/>
  <c r="BF12" i="7"/>
  <c r="BF9" i="7"/>
  <c r="BF3" i="7"/>
  <c r="BF403" i="7"/>
  <c r="F244" i="8"/>
  <c r="E34" i="7"/>
  <c r="BF523" i="7"/>
  <c r="BG523" i="7" s="1"/>
  <c r="BF507" i="7"/>
  <c r="BG507" i="7" s="1"/>
  <c r="BF373" i="7"/>
  <c r="BF326" i="7"/>
  <c r="BF289" i="7"/>
  <c r="BG289" i="7" s="1"/>
  <c r="BF246" i="7"/>
  <c r="BF213" i="7"/>
  <c r="BF163" i="7"/>
  <c r="BF149" i="7"/>
  <c r="BF137" i="7"/>
  <c r="BF112" i="7"/>
  <c r="BG112" i="7" s="1"/>
  <c r="BF70" i="7"/>
  <c r="BF28" i="7"/>
  <c r="BF413" i="7"/>
  <c r="BF547" i="7"/>
  <c r="BG547" i="7" s="1"/>
  <c r="K226" i="8"/>
  <c r="G272" i="8"/>
  <c r="G168" i="8"/>
  <c r="J136" i="8"/>
  <c r="K136" i="8" s="1"/>
  <c r="J148" i="8"/>
  <c r="K148" i="8" s="1"/>
  <c r="K145" i="8"/>
  <c r="J244" i="8"/>
  <c r="K244" i="8" s="1"/>
  <c r="F167" i="8"/>
  <c r="F246" i="8"/>
  <c r="G173" i="8"/>
  <c r="J216" i="8"/>
  <c r="K216" i="8" s="1"/>
  <c r="F173" i="8"/>
  <c r="J181" i="8"/>
  <c r="K181" i="8" s="1"/>
  <c r="F141" i="8"/>
  <c r="J204" i="8"/>
  <c r="K204" i="8" s="1"/>
  <c r="G196" i="8"/>
  <c r="J171" i="8"/>
  <c r="K171" i="8" s="1"/>
  <c r="G207" i="8"/>
  <c r="J141" i="8"/>
  <c r="K141" i="8" s="1"/>
  <c r="K112" i="8"/>
  <c r="J173" i="8"/>
  <c r="K173" i="8" s="1"/>
  <c r="J246" i="8"/>
  <c r="K246" i="8" s="1"/>
  <c r="G181" i="8"/>
  <c r="K122" i="8"/>
  <c r="K207" i="8"/>
  <c r="K272" i="8"/>
  <c r="K139" i="8"/>
  <c r="K259" i="8"/>
  <c r="BF412" i="7"/>
  <c r="BF394" i="7"/>
  <c r="BF205" i="7"/>
  <c r="BF68" i="7"/>
  <c r="Y1" i="15"/>
  <c r="T35" i="15" s="1"/>
  <c r="G58" i="4"/>
  <c r="G57" i="4"/>
  <c r="F4" i="4"/>
  <c r="F57" i="4" s="1"/>
  <c r="BF146" i="7"/>
  <c r="BF64" i="7"/>
  <c r="BF60" i="7"/>
  <c r="BF164" i="7"/>
  <c r="BF267" i="7"/>
  <c r="BF188" i="7"/>
  <c r="BF301" i="7"/>
  <c r="BG301" i="7" s="1"/>
  <c r="BF391" i="7"/>
  <c r="BF127" i="7"/>
  <c r="BF198" i="7"/>
  <c r="BF525" i="7"/>
  <c r="BF501" i="7"/>
  <c r="BF153" i="7"/>
  <c r="BG153" i="7" s="1"/>
  <c r="BF511" i="7"/>
  <c r="BG511" i="7" s="1"/>
  <c r="BF170" i="7"/>
  <c r="BG170" i="7" s="1"/>
  <c r="BF136" i="7"/>
  <c r="BF259" i="7"/>
  <c r="BG259" i="7" s="1"/>
  <c r="BF96" i="7"/>
  <c r="BF94" i="7"/>
  <c r="BF7" i="7"/>
  <c r="BF281" i="7"/>
  <c r="BF375" i="7"/>
  <c r="BF330" i="7"/>
  <c r="BF57" i="7"/>
  <c r="BF50" i="7"/>
  <c r="BF516" i="7"/>
  <c r="BF317" i="7"/>
  <c r="BG317" i="7" s="1"/>
  <c r="BF90" i="7"/>
  <c r="BF51" i="7"/>
  <c r="BF528" i="7"/>
  <c r="BG528" i="7" s="1"/>
  <c r="BF343" i="7"/>
  <c r="BF118" i="7"/>
  <c r="BF98" i="7"/>
  <c r="BF27" i="7"/>
  <c r="BF8" i="7"/>
  <c r="BF212" i="7"/>
  <c r="BF17" i="7"/>
  <c r="BF2" i="7"/>
  <c r="BF504" i="7"/>
  <c r="BF290" i="7"/>
  <c r="BG290" i="7" s="1"/>
  <c r="BF206" i="7"/>
  <c r="BF194" i="7"/>
  <c r="BF190" i="7"/>
  <c r="BF150" i="7"/>
  <c r="BF129" i="7"/>
  <c r="BF108" i="7"/>
  <c r="BG108" i="7" s="1"/>
  <c r="BF513" i="7"/>
  <c r="BG513" i="7" s="1"/>
  <c r="BF398" i="7"/>
  <c r="BF65" i="7"/>
  <c r="BG65" i="7" s="1"/>
  <c r="BF31" i="7"/>
  <c r="BF6" i="7"/>
  <c r="BF100" i="7"/>
  <c r="BG100" i="7" s="1"/>
  <c r="BF69" i="7"/>
  <c r="BF10" i="7"/>
  <c r="BG10" i="7" s="1"/>
  <c r="BF531" i="7"/>
  <c r="BG531" i="7" s="1"/>
  <c r="BF519" i="7"/>
  <c r="BF386" i="7"/>
  <c r="BF211" i="7"/>
  <c r="BF126" i="7"/>
  <c r="F140" i="8"/>
  <c r="G148" i="8"/>
  <c r="F172" i="8"/>
  <c r="F269" i="8"/>
  <c r="F131" i="8"/>
  <c r="G190" i="8"/>
  <c r="J264" i="8"/>
  <c r="K264" i="8" s="1"/>
  <c r="G216" i="8"/>
  <c r="F272" i="8"/>
  <c r="F184" i="8"/>
  <c r="J160" i="8"/>
  <c r="K160" i="8" s="1"/>
  <c r="G160" i="8"/>
  <c r="G136" i="8"/>
  <c r="F208" i="8"/>
  <c r="J271" i="8"/>
  <c r="K271" i="8" s="1"/>
  <c r="G72" i="8"/>
  <c r="G269" i="8"/>
  <c r="J168" i="8"/>
  <c r="K168" i="8" s="1"/>
  <c r="J208" i="8"/>
  <c r="K208" i="8" s="1"/>
  <c r="F229" i="8"/>
  <c r="J184" i="8"/>
  <c r="K184" i="8" s="1"/>
  <c r="G229" i="8"/>
  <c r="J269" i="8"/>
  <c r="K269" i="8" s="1"/>
  <c r="F271" i="8"/>
  <c r="F88" i="8"/>
  <c r="J88" i="8"/>
  <c r="K88" i="8" s="1"/>
  <c r="K167" i="8"/>
  <c r="F207" i="8"/>
  <c r="J196" i="8"/>
  <c r="K196" i="8" s="1"/>
  <c r="F39" i="8"/>
  <c r="G44" i="8"/>
  <c r="J147" i="8"/>
  <c r="K147" i="8" s="1"/>
  <c r="J155" i="8"/>
  <c r="K155" i="8" s="1"/>
  <c r="J131" i="8"/>
  <c r="K131" i="8" s="1"/>
  <c r="F147" i="8"/>
  <c r="F126" i="8"/>
  <c r="G155" i="8"/>
  <c r="G171" i="8"/>
  <c r="J198" i="8"/>
  <c r="K198" i="8" s="1"/>
  <c r="G126" i="8"/>
  <c r="F198" i="8"/>
  <c r="J174" i="8"/>
  <c r="K174" i="8" s="1"/>
  <c r="G174" i="8"/>
  <c r="J190" i="8"/>
  <c r="K190" i="8" s="1"/>
  <c r="G198" i="8"/>
  <c r="G83" i="8"/>
  <c r="P3" i="6"/>
  <c r="Y8" i="6" s="1"/>
  <c r="Q3" i="6"/>
  <c r="Y9" i="6" s="1"/>
  <c r="F83" i="8"/>
  <c r="G228" i="8"/>
  <c r="F228" i="8"/>
  <c r="J228" i="8"/>
  <c r="K228" i="8" s="1"/>
  <c r="G233" i="8"/>
  <c r="J233" i="8"/>
  <c r="K233" i="8" s="1"/>
  <c r="F233" i="8"/>
  <c r="G223" i="8"/>
  <c r="F223" i="8"/>
  <c r="J223" i="8"/>
  <c r="K223" i="8" s="1"/>
  <c r="F74" i="8"/>
  <c r="F259" i="8"/>
  <c r="G259" i="8"/>
  <c r="F162" i="8"/>
  <c r="F122" i="8"/>
  <c r="F267" i="8"/>
  <c r="G225" i="8"/>
  <c r="G122" i="8"/>
  <c r="J225" i="8"/>
  <c r="K225" i="8" s="1"/>
  <c r="J267" i="8"/>
  <c r="K267" i="8" s="1"/>
  <c r="J162" i="8"/>
  <c r="K162" i="8" s="1"/>
  <c r="G267" i="8"/>
  <c r="G264" i="8"/>
  <c r="G167" i="8"/>
  <c r="AW539" i="7"/>
  <c r="J140" i="8"/>
  <c r="K140" i="8" s="1"/>
  <c r="G164" i="8"/>
  <c r="J229" i="8"/>
  <c r="K229" i="8" s="1"/>
  <c r="J39" i="8"/>
  <c r="K39" i="8" s="1"/>
  <c r="F76" i="8"/>
  <c r="J164" i="8"/>
  <c r="K164" i="8" s="1"/>
  <c r="J172" i="8"/>
  <c r="K172" i="8" s="1"/>
  <c r="J255" i="8"/>
  <c r="K255" i="8" s="1"/>
  <c r="F255" i="8"/>
  <c r="G255" i="8"/>
  <c r="F43" i="8"/>
  <c r="J43" i="8"/>
  <c r="K43" i="8" s="1"/>
  <c r="G43" i="8"/>
  <c r="G128" i="8"/>
  <c r="F128" i="8"/>
  <c r="J128" i="8"/>
  <c r="K128" i="8" s="1"/>
  <c r="F191" i="8"/>
  <c r="G191" i="8"/>
  <c r="J191" i="8"/>
  <c r="K191" i="8" s="1"/>
  <c r="F253" i="8"/>
  <c r="J253" i="8"/>
  <c r="K253" i="8" s="1"/>
  <c r="G253" i="8"/>
  <c r="J76" i="8"/>
  <c r="K76" i="8" s="1"/>
  <c r="F87" i="8"/>
  <c r="J74" i="8"/>
  <c r="K74" i="8" s="1"/>
  <c r="F226" i="8"/>
  <c r="G263" i="8"/>
  <c r="J263" i="8"/>
  <c r="K263" i="8" s="1"/>
  <c r="F263" i="8"/>
  <c r="F130" i="8"/>
  <c r="G130" i="8"/>
  <c r="J130" i="8"/>
  <c r="K130" i="8" s="1"/>
  <c r="G151" i="8"/>
  <c r="F151" i="8"/>
  <c r="J151" i="8"/>
  <c r="K151" i="8" s="1"/>
  <c r="J258" i="8"/>
  <c r="K258" i="8" s="1"/>
  <c r="F258" i="8"/>
  <c r="G258" i="8"/>
  <c r="G23" i="8"/>
  <c r="F23" i="8"/>
  <c r="J23" i="8"/>
  <c r="K23" i="8" s="1"/>
  <c r="J36" i="8"/>
  <c r="K36" i="8" s="1"/>
  <c r="F36" i="8"/>
  <c r="G36" i="8"/>
  <c r="J87" i="8"/>
  <c r="K87" i="8" s="1"/>
  <c r="G261" i="8"/>
  <c r="J261" i="8"/>
  <c r="K261" i="8" s="1"/>
  <c r="F261" i="8"/>
  <c r="G197" i="8"/>
  <c r="F197" i="8"/>
  <c r="J197" i="8"/>
  <c r="K197" i="8" s="1"/>
  <c r="J152" i="8"/>
  <c r="K152" i="8" s="1"/>
  <c r="G152" i="8"/>
  <c r="F152" i="8"/>
  <c r="K539" i="7"/>
  <c r="F247" i="8"/>
  <c r="G247" i="8"/>
  <c r="J247" i="8"/>
  <c r="K247" i="8" s="1"/>
  <c r="G133" i="8"/>
  <c r="F133" i="8"/>
  <c r="J133" i="8"/>
  <c r="K133" i="8" s="1"/>
  <c r="F254" i="8"/>
  <c r="J254" i="8"/>
  <c r="K254" i="8" s="1"/>
  <c r="G254" i="8"/>
  <c r="J195" i="8"/>
  <c r="K195" i="8" s="1"/>
  <c r="G195" i="8"/>
  <c r="F195" i="8"/>
  <c r="F97" i="8"/>
  <c r="J262" i="8"/>
  <c r="K262" i="8" s="1"/>
  <c r="G192" i="8"/>
  <c r="G226" i="8"/>
  <c r="J44" i="8"/>
  <c r="K44" i="8" s="1"/>
  <c r="G97" i="8"/>
  <c r="J252" i="8"/>
  <c r="K252" i="8" s="1"/>
  <c r="G139" i="8"/>
  <c r="F139" i="8"/>
  <c r="C339" i="7"/>
  <c r="E350" i="7"/>
  <c r="BD349" i="7"/>
  <c r="BF349" i="7" s="1"/>
  <c r="BG349" i="7" s="1"/>
  <c r="BD250" i="7"/>
  <c r="BF250" i="7" s="1"/>
  <c r="E251" i="7"/>
  <c r="BD73" i="7"/>
  <c r="BF73" i="7" s="1"/>
  <c r="E74" i="7"/>
  <c r="BD320" i="7"/>
  <c r="BF320" i="7" s="1"/>
  <c r="BG320" i="7" s="1"/>
  <c r="E476" i="7"/>
  <c r="BD476" i="7" s="1"/>
  <c r="BF476" i="7" s="1"/>
  <c r="BG476" i="7" s="1"/>
  <c r="BD44" i="7"/>
  <c r="BF44" i="7" s="1"/>
  <c r="E45" i="7"/>
  <c r="AU363" i="7"/>
  <c r="BD348" i="7"/>
  <c r="BF348" i="7" s="1"/>
  <c r="BG348" i="7" s="1"/>
  <c r="BD336" i="7"/>
  <c r="BF336" i="7" s="1"/>
  <c r="J266" i="8"/>
  <c r="K266" i="8" s="1"/>
  <c r="F266" i="8"/>
  <c r="BF517" i="7"/>
  <c r="BF202" i="7"/>
  <c r="K11" i="8"/>
  <c r="BF361" i="7"/>
  <c r="BF515" i="7"/>
  <c r="BF279" i="7"/>
  <c r="BF210" i="7"/>
  <c r="BF521" i="7"/>
  <c r="BF381" i="7"/>
  <c r="BF374" i="7"/>
  <c r="BF300" i="7"/>
  <c r="BG300" i="7" s="1"/>
  <c r="BF265" i="7"/>
  <c r="BG265" i="7" s="1"/>
  <c r="BF499" i="7"/>
  <c r="BF395" i="7"/>
  <c r="BF378" i="7"/>
  <c r="BF172" i="7"/>
  <c r="BF145" i="7"/>
  <c r="BF117" i="7"/>
  <c r="BF105" i="7"/>
  <c r="BG105" i="7" s="1"/>
  <c r="BF40" i="7"/>
  <c r="BF4" i="7"/>
  <c r="BF178" i="7"/>
  <c r="BG178" i="7" s="1"/>
  <c r="BF67" i="7"/>
  <c r="BF195" i="7"/>
  <c r="BF173" i="7"/>
  <c r="BG173" i="7" s="1"/>
  <c r="BF106" i="7"/>
  <c r="BG106" i="7" s="1"/>
  <c r="BF228" i="7"/>
  <c r="BF187" i="7"/>
  <c r="BF81" i="7"/>
  <c r="BF414" i="7"/>
  <c r="BF111" i="7"/>
  <c r="BF177" i="7"/>
  <c r="BG177" i="7" s="1"/>
  <c r="E417" i="7"/>
  <c r="J108" i="8"/>
  <c r="K108" i="8" s="1"/>
  <c r="F108" i="8"/>
  <c r="F66" i="8"/>
  <c r="G66" i="8"/>
  <c r="J66" i="8"/>
  <c r="K66" i="8" s="1"/>
  <c r="G53" i="8"/>
  <c r="J53" i="8"/>
  <c r="K53" i="8" s="1"/>
  <c r="F53" i="8"/>
  <c r="F41" i="8"/>
  <c r="J41" i="8"/>
  <c r="K41" i="8" s="1"/>
  <c r="G41" i="8"/>
  <c r="F21" i="8"/>
  <c r="G21" i="8"/>
  <c r="J21" i="8"/>
  <c r="K21" i="8" s="1"/>
  <c r="J251" i="8"/>
  <c r="K251" i="8" s="1"/>
  <c r="F251" i="8"/>
  <c r="G251" i="8"/>
  <c r="F217" i="8"/>
  <c r="G217" i="8"/>
  <c r="J217" i="8"/>
  <c r="K217" i="8" s="1"/>
  <c r="I194" i="8"/>
  <c r="F99" i="8"/>
  <c r="G99" i="8"/>
  <c r="J99" i="8"/>
  <c r="K99" i="8" s="1"/>
  <c r="J45" i="8"/>
  <c r="K45" i="8" s="1"/>
  <c r="F45" i="8"/>
  <c r="G45" i="8"/>
  <c r="BD486" i="7"/>
  <c r="BF486" i="7" s="1"/>
  <c r="BG486" i="7" s="1"/>
  <c r="G268" i="8"/>
  <c r="F268" i="8"/>
  <c r="J268" i="8"/>
  <c r="K268" i="8" s="1"/>
  <c r="F81" i="8"/>
  <c r="J81" i="8"/>
  <c r="K81" i="8" s="1"/>
  <c r="G81" i="8"/>
  <c r="J539" i="7"/>
  <c r="F252" i="8"/>
  <c r="I114" i="8"/>
  <c r="G101" i="8"/>
  <c r="F101" i="8"/>
  <c r="J101" i="8"/>
  <c r="K101" i="8" s="1"/>
  <c r="J62" i="8"/>
  <c r="K62" i="8" s="1"/>
  <c r="F62" i="8"/>
  <c r="G62" i="8"/>
  <c r="J51" i="8"/>
  <c r="K51" i="8" s="1"/>
  <c r="F51" i="8"/>
  <c r="G34" i="8"/>
  <c r="F34" i="8"/>
  <c r="J34" i="8"/>
  <c r="K34" i="8" s="1"/>
  <c r="G29" i="8"/>
  <c r="F29" i="8"/>
  <c r="J29" i="8"/>
  <c r="K29" i="8" s="1"/>
  <c r="F149" i="8"/>
  <c r="G149" i="8"/>
  <c r="J149" i="8"/>
  <c r="K149" i="8" s="1"/>
  <c r="F123" i="8"/>
  <c r="J123" i="8"/>
  <c r="K123" i="8" s="1"/>
  <c r="G123" i="8"/>
  <c r="G270" i="8"/>
  <c r="F270" i="8"/>
  <c r="J257" i="8"/>
  <c r="K257" i="8" s="1"/>
  <c r="G257" i="8"/>
  <c r="F257" i="8"/>
  <c r="F161" i="8"/>
  <c r="J161" i="8"/>
  <c r="K161" i="8" s="1"/>
  <c r="F143" i="8"/>
  <c r="J143" i="8"/>
  <c r="K143" i="8" s="1"/>
  <c r="F121" i="8"/>
  <c r="J121" i="8"/>
  <c r="K121" i="8" s="1"/>
  <c r="G37" i="8"/>
  <c r="F37" i="8"/>
  <c r="J37" i="8"/>
  <c r="K37" i="8" s="1"/>
  <c r="G30" i="8"/>
  <c r="F30" i="8"/>
  <c r="J30" i="8"/>
  <c r="K30" i="8" s="1"/>
  <c r="F262" i="8"/>
  <c r="J270" i="8"/>
  <c r="K270" i="8" s="1"/>
  <c r="J192" i="8"/>
  <c r="K192" i="8" s="1"/>
  <c r="G161" i="8"/>
  <c r="K93" i="8"/>
  <c r="E480" i="7" l="1"/>
  <c r="E481" i="7" s="1"/>
  <c r="BD481" i="7" s="1"/>
  <c r="BF481" i="7" s="1"/>
  <c r="BG481" i="7" s="1"/>
  <c r="K542" i="7"/>
  <c r="K543" i="7" s="1"/>
  <c r="BG361" i="7"/>
  <c r="BG257" i="7"/>
  <c r="G193" i="8"/>
  <c r="BG264" i="7"/>
  <c r="BG545" i="7"/>
  <c r="J193" i="8"/>
  <c r="K193" i="8" s="1"/>
  <c r="E537" i="7"/>
  <c r="BD537" i="7" s="1"/>
  <c r="BF537" i="7" s="1"/>
  <c r="BG537" i="7" s="1"/>
  <c r="C575" i="7"/>
  <c r="C558" i="7"/>
  <c r="AU267" i="7"/>
  <c r="BG375" i="7"/>
  <c r="E124" i="7"/>
  <c r="BD123" i="7"/>
  <c r="BF123" i="7" s="1"/>
  <c r="BG123" i="7" s="1"/>
  <c r="BG258" i="7"/>
  <c r="E157" i="7"/>
  <c r="BD157" i="7" s="1"/>
  <c r="BF157" i="7" s="1"/>
  <c r="BG157" i="7" s="1"/>
  <c r="BD156" i="7"/>
  <c r="BF156" i="7" s="1"/>
  <c r="BG156" i="7" s="1"/>
  <c r="BG324" i="7"/>
  <c r="BG329" i="7"/>
  <c r="BG263" i="7"/>
  <c r="BG328" i="7"/>
  <c r="BG401" i="7"/>
  <c r="BG227" i="7"/>
  <c r="BG223" i="7"/>
  <c r="BG226" i="7"/>
  <c r="BG525" i="7"/>
  <c r="BG256" i="7"/>
  <c r="BG225" i="7"/>
  <c r="BG325" i="7"/>
  <c r="BG255" i="7"/>
  <c r="BG505" i="7"/>
  <c r="BG400" i="7"/>
  <c r="BG544" i="7"/>
  <c r="BG402" i="7"/>
  <c r="BG412" i="7"/>
  <c r="BG524" i="7"/>
  <c r="BG506" i="7"/>
  <c r="BG222" i="7"/>
  <c r="BG224" i="7"/>
  <c r="BG411" i="7"/>
  <c r="BG403" i="7"/>
  <c r="E272" i="7"/>
  <c r="BD272" i="7" s="1"/>
  <c r="BF272" i="7" s="1"/>
  <c r="AU300" i="7"/>
  <c r="E367" i="7"/>
  <c r="BD366" i="7"/>
  <c r="BF366" i="7" s="1"/>
  <c r="BG366" i="7" s="1"/>
  <c r="AU228" i="7"/>
  <c r="E338" i="7"/>
  <c r="BD337" i="7"/>
  <c r="BF337" i="7" s="1"/>
  <c r="BG419" i="7"/>
  <c r="BG420" i="7"/>
  <c r="E322" i="7"/>
  <c r="BD321" i="7"/>
  <c r="BF321" i="7" s="1"/>
  <c r="BG321" i="7" s="1"/>
  <c r="E25" i="7"/>
  <c r="BD24" i="7"/>
  <c r="BF24" i="7" s="1"/>
  <c r="BG24" i="7" s="1"/>
  <c r="E35" i="7"/>
  <c r="BD34" i="7"/>
  <c r="BF34" i="7" s="1"/>
  <c r="BG34" i="7" s="1"/>
  <c r="E144" i="7"/>
  <c r="BD144" i="7" s="1"/>
  <c r="BF144" i="7" s="1"/>
  <c r="BG144" i="7" s="1"/>
  <c r="BD143" i="7"/>
  <c r="BF143" i="7" s="1"/>
  <c r="BG143" i="7" s="1"/>
  <c r="BD231" i="7"/>
  <c r="BF231" i="7" s="1"/>
  <c r="E232" i="7"/>
  <c r="E304" i="7"/>
  <c r="BD303" i="7"/>
  <c r="BF303" i="7" s="1"/>
  <c r="BG303" i="7" s="1"/>
  <c r="E277" i="7"/>
  <c r="BD276" i="7"/>
  <c r="BF276" i="7" s="1"/>
  <c r="E84" i="7"/>
  <c r="BD84" i="7" s="1"/>
  <c r="BF84" i="7" s="1"/>
  <c r="BD83" i="7"/>
  <c r="BF83" i="7" s="1"/>
  <c r="BG83" i="7" s="1"/>
  <c r="T192" i="15"/>
  <c r="B192" i="15" s="1"/>
  <c r="BG262" i="7"/>
  <c r="BG260" i="7"/>
  <c r="T166" i="15"/>
  <c r="Q166" i="15" s="1"/>
  <c r="T199" i="15"/>
  <c r="K199" i="15" s="1"/>
  <c r="T53" i="15"/>
  <c r="B53" i="15" s="1"/>
  <c r="T47" i="15"/>
  <c r="C47" i="15" s="1"/>
  <c r="T73" i="15"/>
  <c r="V73" i="15" s="1"/>
  <c r="G73" i="15" s="1"/>
  <c r="T74" i="15"/>
  <c r="B74" i="15" s="1"/>
  <c r="T135" i="15"/>
  <c r="T200" i="15"/>
  <c r="T145" i="15"/>
  <c r="T110" i="15"/>
  <c r="T146" i="15"/>
  <c r="T154" i="15"/>
  <c r="T127" i="15"/>
  <c r="T155" i="15"/>
  <c r="T165" i="15"/>
  <c r="T4" i="15"/>
  <c r="T93" i="15"/>
  <c r="T161" i="15"/>
  <c r="T125" i="15"/>
  <c r="T68" i="15"/>
  <c r="T106" i="15"/>
  <c r="T201" i="15"/>
  <c r="T126" i="15"/>
  <c r="T28" i="15"/>
  <c r="T149" i="15"/>
  <c r="T157" i="15"/>
  <c r="T118" i="15"/>
  <c r="T99" i="15"/>
  <c r="T83" i="15"/>
  <c r="T97" i="15"/>
  <c r="T98" i="15"/>
  <c r="T13" i="15"/>
  <c r="T175" i="15"/>
  <c r="T180" i="15"/>
  <c r="T139" i="15"/>
  <c r="T12" i="15"/>
  <c r="T160" i="15"/>
  <c r="T23" i="15"/>
  <c r="T100" i="15"/>
  <c r="T90" i="15"/>
  <c r="T198" i="15"/>
  <c r="T77" i="15"/>
  <c r="T60" i="15"/>
  <c r="T133" i="15"/>
  <c r="T128" i="15"/>
  <c r="T8" i="15"/>
  <c r="T41" i="15"/>
  <c r="T121" i="15"/>
  <c r="T168" i="15"/>
  <c r="T197" i="15"/>
  <c r="T186" i="15"/>
  <c r="T105" i="15"/>
  <c r="T64" i="15"/>
  <c r="T141" i="15"/>
  <c r="T116" i="15"/>
  <c r="T42" i="15"/>
  <c r="T37" i="15"/>
  <c r="T14" i="15"/>
  <c r="T52" i="15"/>
  <c r="T187" i="15"/>
  <c r="T76" i="15"/>
  <c r="T142" i="15"/>
  <c r="T95" i="15"/>
  <c r="T196" i="15"/>
  <c r="T189" i="15"/>
  <c r="T46" i="15"/>
  <c r="T152" i="15"/>
  <c r="T84" i="15"/>
  <c r="T138" i="15"/>
  <c r="T147" i="15"/>
  <c r="T44" i="15"/>
  <c r="T80" i="15"/>
  <c r="T69" i="15"/>
  <c r="T151" i="15"/>
  <c r="T163" i="15"/>
  <c r="T48" i="15"/>
  <c r="T27" i="15"/>
  <c r="T39" i="15"/>
  <c r="T65" i="15"/>
  <c r="T177" i="15"/>
  <c r="T120" i="15"/>
  <c r="T75" i="15"/>
  <c r="T153" i="15"/>
  <c r="T114" i="15"/>
  <c r="T3" i="15"/>
  <c r="T26" i="15"/>
  <c r="T96" i="15"/>
  <c r="T111" i="15"/>
  <c r="T115" i="15"/>
  <c r="T9" i="15"/>
  <c r="T144" i="15"/>
  <c r="T78" i="15"/>
  <c r="T88" i="15"/>
  <c r="T43" i="15"/>
  <c r="T171" i="15"/>
  <c r="T176" i="15"/>
  <c r="T162" i="15"/>
  <c r="T181" i="15"/>
  <c r="T158" i="15"/>
  <c r="T21" i="15"/>
  <c r="T159" i="15"/>
  <c r="T193" i="15"/>
  <c r="T185" i="15"/>
  <c r="T33" i="15"/>
  <c r="T32" i="15"/>
  <c r="T55" i="15"/>
  <c r="T56" i="15"/>
  <c r="T178" i="15"/>
  <c r="T15" i="15"/>
  <c r="T54" i="15"/>
  <c r="T45" i="15"/>
  <c r="T49" i="15"/>
  <c r="T119" i="15"/>
  <c r="T107" i="15"/>
  <c r="T62" i="15"/>
  <c r="T59" i="15"/>
  <c r="T91" i="15"/>
  <c r="T18" i="15"/>
  <c r="T86" i="15"/>
  <c r="T16" i="15"/>
  <c r="T58" i="15"/>
  <c r="T183" i="15"/>
  <c r="T132" i="15"/>
  <c r="T170" i="15"/>
  <c r="T123" i="15"/>
  <c r="T66" i="15"/>
  <c r="T130" i="15"/>
  <c r="T94" i="15"/>
  <c r="T102" i="15"/>
  <c r="T63" i="15"/>
  <c r="T122" i="15"/>
  <c r="T190" i="15"/>
  <c r="T108" i="15"/>
  <c r="T51" i="15"/>
  <c r="T25" i="15"/>
  <c r="T140" i="15"/>
  <c r="T104" i="15"/>
  <c r="T79" i="15"/>
  <c r="T89" i="15"/>
  <c r="T103" i="15"/>
  <c r="T191" i="15"/>
  <c r="T20" i="15"/>
  <c r="T179" i="15"/>
  <c r="T17" i="15"/>
  <c r="T184" i="15"/>
  <c r="T137" i="15"/>
  <c r="T50" i="15"/>
  <c r="T92" i="15"/>
  <c r="T131" i="15"/>
  <c r="P131" i="15" s="1"/>
  <c r="T148" i="15"/>
  <c r="T2" i="15"/>
  <c r="V2" i="15" s="1"/>
  <c r="T85" i="15"/>
  <c r="Q85" i="15" s="1"/>
  <c r="T112" i="15"/>
  <c r="L112" i="15" s="1"/>
  <c r="T72" i="15"/>
  <c r="E72" i="15" s="1"/>
  <c r="T67" i="15"/>
  <c r="E67" i="15" s="1"/>
  <c r="T113" i="15"/>
  <c r="B113" i="15" s="1"/>
  <c r="T188" i="15"/>
  <c r="L188" i="15" s="1"/>
  <c r="T36" i="15"/>
  <c r="B36" i="15" s="1"/>
  <c r="T31" i="15"/>
  <c r="Q31" i="15" s="1"/>
  <c r="T156" i="15"/>
  <c r="B156" i="15" s="1"/>
  <c r="T11" i="15"/>
  <c r="N11" i="15" s="1"/>
  <c r="T6" i="15"/>
  <c r="N6" i="15" s="1"/>
  <c r="T38" i="15"/>
  <c r="T182" i="15"/>
  <c r="Q182" i="15" s="1"/>
  <c r="T34" i="15"/>
  <c r="D34" i="15" s="1"/>
  <c r="T195" i="15"/>
  <c r="C195" i="15" s="1"/>
  <c r="T167" i="15"/>
  <c r="E167" i="15" s="1"/>
  <c r="T134" i="15"/>
  <c r="D134" i="15" s="1"/>
  <c r="T70" i="15"/>
  <c r="T129" i="15"/>
  <c r="E129" i="15" s="1"/>
  <c r="T109" i="15"/>
  <c r="V109" i="15" s="1"/>
  <c r="T82" i="15"/>
  <c r="R82" i="15" s="1"/>
  <c r="T5" i="15"/>
  <c r="C5" i="15" s="1"/>
  <c r="T81" i="15"/>
  <c r="D81" i="15" s="1"/>
  <c r="T10" i="15"/>
  <c r="M10" i="15" s="1"/>
  <c r="T71" i="15"/>
  <c r="Q71" i="15" s="1"/>
  <c r="T57" i="15"/>
  <c r="N57" i="15" s="1"/>
  <c r="T7" i="15"/>
  <c r="E7" i="15" s="1"/>
  <c r="T87" i="15"/>
  <c r="V87" i="15" s="1"/>
  <c r="T124" i="15"/>
  <c r="Q124" i="15" s="1"/>
  <c r="T61" i="15"/>
  <c r="L61" i="15" s="1"/>
  <c r="T24" i="15"/>
  <c r="K24" i="15" s="1"/>
  <c r="T22" i="15"/>
  <c r="K22" i="15" s="1"/>
  <c r="T164" i="15"/>
  <c r="D164" i="15" s="1"/>
  <c r="T150" i="15"/>
  <c r="L150" i="15" s="1"/>
  <c r="T173" i="15"/>
  <c r="L173" i="15" s="1"/>
  <c r="T172" i="15"/>
  <c r="B172" i="15" s="1"/>
  <c r="T174" i="15"/>
  <c r="P174" i="15" s="1"/>
  <c r="T136" i="15"/>
  <c r="T40" i="15"/>
  <c r="Q40" i="15" s="1"/>
  <c r="T169" i="15"/>
  <c r="V169" i="15" s="1"/>
  <c r="T29" i="15"/>
  <c r="R29" i="15" s="1"/>
  <c r="T194" i="15"/>
  <c r="D194" i="15" s="1"/>
  <c r="T117" i="15"/>
  <c r="R117" i="15" s="1"/>
  <c r="T101" i="15"/>
  <c r="K101" i="15" s="1"/>
  <c r="T30" i="15"/>
  <c r="M30" i="15" s="1"/>
  <c r="T143" i="15"/>
  <c r="C143" i="15" s="1"/>
  <c r="T19" i="15"/>
  <c r="N19" i="15" s="1"/>
  <c r="BG261" i="7"/>
  <c r="BG408" i="7"/>
  <c r="E166" i="15"/>
  <c r="F58" i="4"/>
  <c r="D35" i="15"/>
  <c r="L35" i="15"/>
  <c r="Q35" i="15"/>
  <c r="P35" i="15"/>
  <c r="E35" i="15"/>
  <c r="M35" i="15"/>
  <c r="R35" i="15"/>
  <c r="C35" i="15"/>
  <c r="K35" i="15"/>
  <c r="N35" i="15"/>
  <c r="V35" i="15"/>
  <c r="B35" i="15"/>
  <c r="BG81" i="7"/>
  <c r="BG407" i="7"/>
  <c r="BG331" i="7"/>
  <c r="BG330" i="7"/>
  <c r="BG117" i="7"/>
  <c r="BG281" i="7"/>
  <c r="BG282" i="7"/>
  <c r="BG376" i="7"/>
  <c r="BG158" i="7"/>
  <c r="BG145" i="7"/>
  <c r="BG343" i="7"/>
  <c r="BG344" i="7"/>
  <c r="BG195" i="7"/>
  <c r="BG172" i="7"/>
  <c r="BG399" i="7"/>
  <c r="BG397" i="7"/>
  <c r="BG398" i="7"/>
  <c r="BG44" i="7"/>
  <c r="AF9" i="6"/>
  <c r="AR8" i="6"/>
  <c r="R8" i="6"/>
  <c r="AG8" i="6"/>
  <c r="L9" i="6"/>
  <c r="T9" i="6"/>
  <c r="S8" i="6"/>
  <c r="BJ9" i="6"/>
  <c r="AU9" i="6"/>
  <c r="U9" i="6"/>
  <c r="AS9" i="6"/>
  <c r="P9" i="6"/>
  <c r="Q9" i="6"/>
  <c r="S9" i="6"/>
  <c r="N9" i="6"/>
  <c r="BC9" i="6"/>
  <c r="Z9" i="6"/>
  <c r="AL9" i="6"/>
  <c r="BN9" i="6"/>
  <c r="AV9" i="6"/>
  <c r="AN9" i="6"/>
  <c r="AI9" i="6"/>
  <c r="BE9" i="6"/>
  <c r="AM9" i="6"/>
  <c r="AO9" i="6"/>
  <c r="AJ9" i="6"/>
  <c r="AD9" i="6"/>
  <c r="BG9" i="6"/>
  <c r="AE9" i="6"/>
  <c r="BA9" i="6"/>
  <c r="BF9" i="6"/>
  <c r="X9" i="6"/>
  <c r="AG9" i="6"/>
  <c r="AC9" i="6"/>
  <c r="BH9" i="6"/>
  <c r="R9" i="6"/>
  <c r="AT9" i="6"/>
  <c r="BL9" i="6"/>
  <c r="BO9" i="6"/>
  <c r="AP9" i="6"/>
  <c r="AR9" i="6"/>
  <c r="AW9" i="6"/>
  <c r="AX9" i="6"/>
  <c r="V9" i="6"/>
  <c r="BI9" i="6"/>
  <c r="BK9" i="6"/>
  <c r="W9" i="6"/>
  <c r="BM9" i="6"/>
  <c r="AZ9" i="6"/>
  <c r="BP9" i="6"/>
  <c r="O9" i="6"/>
  <c r="AH9" i="6"/>
  <c r="AB9" i="6"/>
  <c r="M9" i="6"/>
  <c r="AK9" i="6"/>
  <c r="AY9" i="6"/>
  <c r="AQ9" i="6"/>
  <c r="AA9" i="6"/>
  <c r="BD9" i="6"/>
  <c r="BB9" i="6"/>
  <c r="X8" i="6"/>
  <c r="BI8" i="6"/>
  <c r="U8" i="6"/>
  <c r="Z8" i="6"/>
  <c r="AX8" i="6"/>
  <c r="AJ8" i="6"/>
  <c r="AK8" i="6"/>
  <c r="AA8" i="6"/>
  <c r="BN8" i="6"/>
  <c r="BB8" i="6"/>
  <c r="BO8" i="6"/>
  <c r="AS8" i="6"/>
  <c r="AO8" i="6"/>
  <c r="AF8" i="6"/>
  <c r="L8" i="6"/>
  <c r="T8" i="6"/>
  <c r="BG8" i="6"/>
  <c r="BH8" i="6"/>
  <c r="M8" i="6"/>
  <c r="BJ8" i="6"/>
  <c r="AT8" i="6"/>
  <c r="BP8" i="6"/>
  <c r="P8" i="6"/>
  <c r="BM8" i="6"/>
  <c r="BF8" i="6"/>
  <c r="AL8" i="6"/>
  <c r="AM8" i="6"/>
  <c r="W8" i="6"/>
  <c r="AN8" i="6"/>
  <c r="AD8" i="6"/>
  <c r="BD8" i="6"/>
  <c r="BE8" i="6"/>
  <c r="V8" i="6"/>
  <c r="AQ8" i="6"/>
  <c r="AB8" i="6"/>
  <c r="O8" i="6"/>
  <c r="AH8" i="6"/>
  <c r="AW8" i="6"/>
  <c r="BA8" i="6"/>
  <c r="BL8" i="6"/>
  <c r="AP8" i="6"/>
  <c r="AE8" i="6"/>
  <c r="Q8" i="6"/>
  <c r="AC8" i="6"/>
  <c r="AZ8" i="6"/>
  <c r="BK8" i="6"/>
  <c r="BC8" i="6"/>
  <c r="AI8" i="6"/>
  <c r="AU8" i="6"/>
  <c r="AY8" i="6"/>
  <c r="N8" i="6"/>
  <c r="AV8" i="6"/>
  <c r="BD417" i="7"/>
  <c r="BF417" i="7" s="1"/>
  <c r="E418" i="7"/>
  <c r="BD418" i="7" s="1"/>
  <c r="BF418" i="7" s="1"/>
  <c r="BG501" i="7"/>
  <c r="BG502" i="7"/>
  <c r="BG504" i="7"/>
  <c r="BG500" i="7"/>
  <c r="BG499" i="7"/>
  <c r="BG498" i="7"/>
  <c r="BG518" i="7"/>
  <c r="BG520" i="7"/>
  <c r="BG516" i="7"/>
  <c r="BG519" i="7"/>
  <c r="BG515" i="7"/>
  <c r="BD45" i="7"/>
  <c r="BF45" i="7" s="1"/>
  <c r="BG45" i="7" s="1"/>
  <c r="E46" i="7"/>
  <c r="BG147" i="7"/>
  <c r="BG406" i="7"/>
  <c r="BG55" i="7"/>
  <c r="BD74" i="7"/>
  <c r="BF74" i="7" s="1"/>
  <c r="BG74" i="7" s="1"/>
  <c r="E75" i="7"/>
  <c r="BG192" i="7"/>
  <c r="BG503" i="7"/>
  <c r="BG410" i="7"/>
  <c r="C340" i="7"/>
  <c r="BG111" i="7"/>
  <c r="BG67" i="7"/>
  <c r="BG378" i="7"/>
  <c r="BG377" i="7"/>
  <c r="BG373" i="7"/>
  <c r="BG374" i="7"/>
  <c r="BG131" i="7"/>
  <c r="BG73" i="7"/>
  <c r="BG204" i="7"/>
  <c r="BG87" i="7"/>
  <c r="BG409" i="7"/>
  <c r="BG413" i="7"/>
  <c r="BG414" i="7"/>
  <c r="BG381" i="7"/>
  <c r="BG15" i="7"/>
  <c r="E252" i="7"/>
  <c r="BD251" i="7"/>
  <c r="BF251" i="7" s="1"/>
  <c r="BD350" i="7"/>
  <c r="BF350" i="7" s="1"/>
  <c r="BG350" i="7" s="1"/>
  <c r="E351" i="7"/>
  <c r="BG388" i="7"/>
  <c r="BG7" i="7"/>
  <c r="BG137" i="7"/>
  <c r="BG29" i="7"/>
  <c r="BG194" i="7"/>
  <c r="BG93" i="7"/>
  <c r="BG99" i="7"/>
  <c r="BG27" i="7"/>
  <c r="BG208" i="7"/>
  <c r="BG98" i="7"/>
  <c r="BG21" i="7"/>
  <c r="BG32" i="7"/>
  <c r="BG97" i="7"/>
  <c r="BG161" i="7"/>
  <c r="BG82" i="7"/>
  <c r="BG221" i="7"/>
  <c r="BG86" i="7"/>
  <c r="BG71" i="7"/>
  <c r="BG196" i="7"/>
  <c r="BG132" i="7"/>
  <c r="BG197" i="7"/>
  <c r="BG121" i="7"/>
  <c r="BG51" i="7"/>
  <c r="BG53" i="7"/>
  <c r="BG85" i="7"/>
  <c r="BG96" i="7"/>
  <c r="BG189" i="7"/>
  <c r="BG207" i="7"/>
  <c r="BG379" i="7"/>
  <c r="BG56" i="7"/>
  <c r="BG119" i="7"/>
  <c r="BG394" i="7"/>
  <c r="BG159" i="7"/>
  <c r="BG150" i="7"/>
  <c r="BG151" i="7"/>
  <c r="BG134" i="7"/>
  <c r="BG541" i="7"/>
  <c r="BG380" i="7"/>
  <c r="BG382" i="7"/>
  <c r="BG127" i="7"/>
  <c r="BG390" i="7"/>
  <c r="BG203" i="7"/>
  <c r="BG391" i="7"/>
  <c r="BG48" i="7"/>
  <c r="BG116" i="7"/>
  <c r="BG148" i="7"/>
  <c r="BG215" i="7"/>
  <c r="BG287" i="7"/>
  <c r="BG13" i="7"/>
  <c r="BG4" i="7"/>
  <c r="BG57" i="7"/>
  <c r="BG213" i="7"/>
  <c r="BG50" i="7"/>
  <c r="BG14" i="7"/>
  <c r="BG59" i="7"/>
  <c r="BG216" i="7"/>
  <c r="BG219" i="7"/>
  <c r="BG288" i="7"/>
  <c r="BG214" i="7"/>
  <c r="BG62" i="7"/>
  <c r="BG8" i="7"/>
  <c r="BG5" i="7"/>
  <c r="BG39" i="7"/>
  <c r="BG2" i="7"/>
  <c r="BG205" i="7"/>
  <c r="BG198" i="7"/>
  <c r="BG209" i="7"/>
  <c r="BG69" i="7"/>
  <c r="BG30" i="7"/>
  <c r="BG193" i="7"/>
  <c r="BG128" i="7"/>
  <c r="BG166" i="7"/>
  <c r="BG90" i="7"/>
  <c r="BG28" i="7"/>
  <c r="BG79" i="7"/>
  <c r="BG286" i="7"/>
  <c r="BG60" i="7"/>
  <c r="BG392" i="7"/>
  <c r="BG54" i="7"/>
  <c r="BG218" i="7"/>
  <c r="BG183" i="7"/>
  <c r="BG64" i="7"/>
  <c r="BG16" i="7"/>
  <c r="BG84" i="7"/>
  <c r="BG199" i="7"/>
  <c r="BG386" i="7"/>
  <c r="BG126" i="7"/>
  <c r="BG164" i="7"/>
  <c r="BG120" i="7"/>
  <c r="BG61" i="7"/>
  <c r="BG141" i="7"/>
  <c r="BG31" i="7"/>
  <c r="BG136" i="7"/>
  <c r="BG6" i="7"/>
  <c r="BG405" i="7"/>
  <c r="BG217" i="7"/>
  <c r="BG139" i="7"/>
  <c r="BG9" i="7"/>
  <c r="BG63" i="7"/>
  <c r="BG211" i="7"/>
  <c r="BG43" i="7"/>
  <c r="BG165" i="7"/>
  <c r="BG152" i="7"/>
  <c r="BG185" i="7"/>
  <c r="BG146" i="7"/>
  <c r="BG68" i="7"/>
  <c r="BG118" i="7"/>
  <c r="BG19" i="7"/>
  <c r="BG160" i="7"/>
  <c r="BG88" i="7"/>
  <c r="BG149" i="7"/>
  <c r="BG206" i="7"/>
  <c r="BG12" i="7"/>
  <c r="BG326" i="7"/>
  <c r="BG138" i="7"/>
  <c r="BG58" i="7"/>
  <c r="BG171" i="7"/>
  <c r="BG384" i="7"/>
  <c r="BG135" i="7"/>
  <c r="BG70" i="7"/>
  <c r="BG184" i="7"/>
  <c r="BG212" i="7"/>
  <c r="BG140" i="7"/>
  <c r="BG33" i="7"/>
  <c r="BG41" i="7"/>
  <c r="BG404" i="7"/>
  <c r="BG190" i="7"/>
  <c r="BG133" i="7"/>
  <c r="BG17" i="7"/>
  <c r="BG393" i="7"/>
  <c r="BG80" i="7"/>
  <c r="BG389" i="7"/>
  <c r="BG285" i="7"/>
  <c r="BG327" i="7"/>
  <c r="BG20" i="7"/>
  <c r="BG95" i="7"/>
  <c r="BG94" i="7"/>
  <c r="BG387" i="7"/>
  <c r="BG162" i="7"/>
  <c r="BG182" i="7"/>
  <c r="BG23" i="7"/>
  <c r="BG163" i="7"/>
  <c r="BG3" i="7"/>
  <c r="BG188" i="7"/>
  <c r="BG52" i="7"/>
  <c r="BG220" i="7"/>
  <c r="BG385" i="7"/>
  <c r="BG201" i="7"/>
  <c r="BG91" i="7"/>
  <c r="BG191" i="7"/>
  <c r="BG122" i="7"/>
  <c r="BG200" i="7"/>
  <c r="BG142" i="7"/>
  <c r="BG383" i="7"/>
  <c r="BG72" i="7"/>
  <c r="BG92" i="7"/>
  <c r="BG129" i="7"/>
  <c r="BG110" i="7"/>
  <c r="BG521" i="7"/>
  <c r="BG202" i="7"/>
  <c r="BG42" i="7"/>
  <c r="BG186" i="7"/>
  <c r="BG187" i="7"/>
  <c r="BG40" i="7"/>
  <c r="BG210" i="7"/>
  <c r="BG517" i="7"/>
  <c r="BG130" i="7"/>
  <c r="BG18" i="7"/>
  <c r="BG89" i="7"/>
  <c r="BG396" i="7"/>
  <c r="BG395" i="7"/>
  <c r="BG279" i="7"/>
  <c r="BG280" i="7"/>
  <c r="BG362" i="7"/>
  <c r="BG266" i="7"/>
  <c r="BG22" i="7"/>
  <c r="BG49" i="7"/>
  <c r="J114" i="8"/>
  <c r="K114" i="8" s="1"/>
  <c r="G114" i="8"/>
  <c r="F114" i="8"/>
  <c r="J194" i="8"/>
  <c r="K194" i="8" s="1"/>
  <c r="F194" i="8"/>
  <c r="G194" i="8"/>
  <c r="E535" i="7"/>
  <c r="E540" i="7" l="1"/>
  <c r="P53" i="15"/>
  <c r="L53" i="15"/>
  <c r="M53" i="15"/>
  <c r="L73" i="15"/>
  <c r="L109" i="15"/>
  <c r="L172" i="15"/>
  <c r="R109" i="15"/>
  <c r="R67" i="15"/>
  <c r="Q109" i="15"/>
  <c r="B67" i="15"/>
  <c r="Q87" i="15"/>
  <c r="I87" i="15" s="1"/>
  <c r="N53" i="15"/>
  <c r="BD480" i="7"/>
  <c r="BF480" i="7" s="1"/>
  <c r="BG480" i="7" s="1"/>
  <c r="D109" i="15"/>
  <c r="N67" i="15"/>
  <c r="P87" i="15"/>
  <c r="H87" i="15" s="1"/>
  <c r="N172" i="15"/>
  <c r="C166" i="15"/>
  <c r="D172" i="15"/>
  <c r="C109" i="15"/>
  <c r="L87" i="15"/>
  <c r="B109" i="15"/>
  <c r="E192" i="15"/>
  <c r="D101" i="15"/>
  <c r="E40" i="15"/>
  <c r="N101" i="15"/>
  <c r="D74" i="15"/>
  <c r="M36" i="15"/>
  <c r="L74" i="15"/>
  <c r="Q19" i="15"/>
  <c r="E74" i="15"/>
  <c r="E29" i="15"/>
  <c r="L101" i="15"/>
  <c r="V29" i="15"/>
  <c r="G29" i="15" s="1"/>
  <c r="K173" i="15"/>
  <c r="B143" i="15"/>
  <c r="P11" i="15"/>
  <c r="B166" i="15"/>
  <c r="Q188" i="15"/>
  <c r="L194" i="15"/>
  <c r="V166" i="15"/>
  <c r="G166" i="15" s="1"/>
  <c r="M34" i="15"/>
  <c r="B5" i="15"/>
  <c r="D166" i="15"/>
  <c r="N166" i="15"/>
  <c r="C34" i="15"/>
  <c r="K166" i="15"/>
  <c r="B112" i="15"/>
  <c r="R57" i="15"/>
  <c r="P166" i="15"/>
  <c r="Q73" i="15"/>
  <c r="I73" i="15" s="1"/>
  <c r="K11" i="15"/>
  <c r="M166" i="15"/>
  <c r="E150" i="15"/>
  <c r="D71" i="15"/>
  <c r="E85" i="15"/>
  <c r="Q199" i="15"/>
  <c r="B29" i="15"/>
  <c r="P61" i="15"/>
  <c r="B101" i="15"/>
  <c r="N29" i="15"/>
  <c r="Q29" i="15"/>
  <c r="M29" i="15"/>
  <c r="L29" i="15"/>
  <c r="C29" i="15"/>
  <c r="M156" i="15"/>
  <c r="K29" i="15"/>
  <c r="P29" i="15"/>
  <c r="M134" i="15"/>
  <c r="D29" i="15"/>
  <c r="B71" i="15"/>
  <c r="P164" i="15"/>
  <c r="L22" i="15"/>
  <c r="B22" i="15"/>
  <c r="V22" i="15"/>
  <c r="G22" i="15" s="1"/>
  <c r="R22" i="15"/>
  <c r="D57" i="15"/>
  <c r="M11" i="15"/>
  <c r="P194" i="15"/>
  <c r="M150" i="15"/>
  <c r="B195" i="15"/>
  <c r="E57" i="15"/>
  <c r="V11" i="15"/>
  <c r="G11" i="15" s="1"/>
  <c r="P19" i="15"/>
  <c r="K40" i="15"/>
  <c r="M112" i="15"/>
  <c r="N74" i="15"/>
  <c r="K57" i="15"/>
  <c r="B194" i="15"/>
  <c r="C19" i="15"/>
  <c r="B24" i="15"/>
  <c r="D40" i="15"/>
  <c r="P112" i="15"/>
  <c r="P74" i="15"/>
  <c r="R81" i="15"/>
  <c r="M57" i="15"/>
  <c r="E11" i="15"/>
  <c r="V194" i="15"/>
  <c r="G194" i="15" s="1"/>
  <c r="K112" i="15"/>
  <c r="C74" i="15"/>
  <c r="B81" i="15"/>
  <c r="C57" i="15"/>
  <c r="V31" i="15"/>
  <c r="I31" i="15" s="1"/>
  <c r="R11" i="15"/>
  <c r="M194" i="15"/>
  <c r="E169" i="15"/>
  <c r="V74" i="15"/>
  <c r="G74" i="15" s="1"/>
  <c r="N36" i="15"/>
  <c r="L57" i="15"/>
  <c r="D11" i="15"/>
  <c r="K194" i="15"/>
  <c r="K150" i="15"/>
  <c r="P2" i="15"/>
  <c r="H2" i="15" s="1"/>
  <c r="C576" i="7"/>
  <c r="C559" i="7"/>
  <c r="E125" i="7"/>
  <c r="BD125" i="7" s="1"/>
  <c r="BF125" i="7" s="1"/>
  <c r="BG125" i="7" s="1"/>
  <c r="BD124" i="7"/>
  <c r="BF124" i="7" s="1"/>
  <c r="BG124" i="7" s="1"/>
  <c r="L34" i="15"/>
  <c r="E34" i="15"/>
  <c r="K5" i="15"/>
  <c r="N188" i="15"/>
  <c r="N192" i="15"/>
  <c r="D192" i="15"/>
  <c r="V188" i="15"/>
  <c r="G188" i="15" s="1"/>
  <c r="M61" i="15"/>
  <c r="K61" i="15"/>
  <c r="K73" i="15"/>
  <c r="M73" i="15"/>
  <c r="L143" i="15"/>
  <c r="V143" i="15"/>
  <c r="G143" i="15" s="1"/>
  <c r="K34" i="15"/>
  <c r="P109" i="15"/>
  <c r="H109" i="15" s="1"/>
  <c r="V5" i="15"/>
  <c r="E5" i="15"/>
  <c r="M87" i="15"/>
  <c r="Q192" i="15"/>
  <c r="V192" i="15"/>
  <c r="G192" i="15" s="1"/>
  <c r="K53" i="15"/>
  <c r="V172" i="15"/>
  <c r="G172" i="15" s="1"/>
  <c r="M172" i="15"/>
  <c r="Q61" i="15"/>
  <c r="E61" i="15"/>
  <c r="R73" i="15"/>
  <c r="C150" i="15"/>
  <c r="C101" i="15"/>
  <c r="V156" i="15"/>
  <c r="G156" i="15" s="1"/>
  <c r="P67" i="15"/>
  <c r="R143" i="15"/>
  <c r="N34" i="15"/>
  <c r="P5" i="15"/>
  <c r="E188" i="15"/>
  <c r="L192" i="15"/>
  <c r="N61" i="15"/>
  <c r="E143" i="15"/>
  <c r="K143" i="15"/>
  <c r="Q143" i="15"/>
  <c r="D143" i="15"/>
  <c r="B34" i="15"/>
  <c r="K109" i="15"/>
  <c r="M5" i="15"/>
  <c r="D5" i="15"/>
  <c r="E87" i="15"/>
  <c r="M192" i="15"/>
  <c r="K192" i="15"/>
  <c r="V53" i="15"/>
  <c r="Q172" i="15"/>
  <c r="C172" i="15"/>
  <c r="V61" i="15"/>
  <c r="B61" i="15"/>
  <c r="D73" i="15"/>
  <c r="R101" i="15"/>
  <c r="C67" i="15"/>
  <c r="P143" i="15"/>
  <c r="Q34" i="15"/>
  <c r="C73" i="15"/>
  <c r="M143" i="15"/>
  <c r="P34" i="15"/>
  <c r="E109" i="15"/>
  <c r="Q5" i="15"/>
  <c r="N5" i="15"/>
  <c r="C87" i="15"/>
  <c r="C192" i="15"/>
  <c r="R192" i="15"/>
  <c r="R53" i="15"/>
  <c r="E172" i="15"/>
  <c r="P172" i="15"/>
  <c r="D61" i="15"/>
  <c r="B73" i="15"/>
  <c r="V101" i="15"/>
  <c r="R131" i="15"/>
  <c r="K67" i="15"/>
  <c r="V67" i="15"/>
  <c r="G67" i="15" s="1"/>
  <c r="P188" i="15"/>
  <c r="N73" i="15"/>
  <c r="N143" i="15"/>
  <c r="V34" i="15"/>
  <c r="R188" i="15"/>
  <c r="N109" i="15"/>
  <c r="L5" i="15"/>
  <c r="R5" i="15"/>
  <c r="R87" i="15"/>
  <c r="N87" i="15"/>
  <c r="P192" i="15"/>
  <c r="D53" i="15"/>
  <c r="R172" i="15"/>
  <c r="K172" i="15"/>
  <c r="R61" i="15"/>
  <c r="P73" i="15"/>
  <c r="H73" i="15" s="1"/>
  <c r="M101" i="15"/>
  <c r="E131" i="15"/>
  <c r="L67" i="15"/>
  <c r="C61" i="15"/>
  <c r="D188" i="15"/>
  <c r="R34" i="15"/>
  <c r="M109" i="15"/>
  <c r="M188" i="15"/>
  <c r="Q164" i="15"/>
  <c r="K188" i="15"/>
  <c r="E73" i="15"/>
  <c r="D150" i="15"/>
  <c r="Q101" i="15"/>
  <c r="D67" i="15"/>
  <c r="M22" i="15"/>
  <c r="E22" i="15"/>
  <c r="K134" i="15"/>
  <c r="P57" i="15"/>
  <c r="B57" i="15"/>
  <c r="C11" i="15"/>
  <c r="C194" i="15"/>
  <c r="R194" i="15"/>
  <c r="D169" i="15"/>
  <c r="L166" i="15"/>
  <c r="V150" i="15"/>
  <c r="G150" i="15" s="1"/>
  <c r="K2" i="15"/>
  <c r="C112" i="15"/>
  <c r="C22" i="15"/>
  <c r="D22" i="15"/>
  <c r="L134" i="15"/>
  <c r="E10" i="15"/>
  <c r="V57" i="15"/>
  <c r="G57" i="15" s="1"/>
  <c r="Q57" i="15"/>
  <c r="L11" i="15"/>
  <c r="Q11" i="15"/>
  <c r="E194" i="15"/>
  <c r="M169" i="15"/>
  <c r="R166" i="15"/>
  <c r="Q150" i="15"/>
  <c r="K156" i="15"/>
  <c r="R2" i="15"/>
  <c r="D112" i="15"/>
  <c r="N22" i="15"/>
  <c r="Q22" i="15"/>
  <c r="N10" i="15"/>
  <c r="P150" i="15"/>
  <c r="B150" i="15"/>
  <c r="L2" i="15"/>
  <c r="V112" i="15"/>
  <c r="G112" i="15" s="1"/>
  <c r="R10" i="15"/>
  <c r="K124" i="15"/>
  <c r="B11" i="15"/>
  <c r="N194" i="15"/>
  <c r="N150" i="15"/>
  <c r="R150" i="15"/>
  <c r="C156" i="15"/>
  <c r="B85" i="15"/>
  <c r="N112" i="15"/>
  <c r="N167" i="15"/>
  <c r="P22" i="15"/>
  <c r="Q167" i="15"/>
  <c r="L167" i="15"/>
  <c r="L31" i="15"/>
  <c r="Q194" i="15"/>
  <c r="N169" i="15"/>
  <c r="Q112" i="15"/>
  <c r="E339" i="7"/>
  <c r="BD338" i="7"/>
  <c r="BF338" i="7" s="1"/>
  <c r="BD367" i="7"/>
  <c r="BF367" i="7" s="1"/>
  <c r="BG367" i="7" s="1"/>
  <c r="E368" i="7"/>
  <c r="E278" i="7"/>
  <c r="BD278" i="7" s="1"/>
  <c r="BF278" i="7" s="1"/>
  <c r="BD277" i="7"/>
  <c r="BF277" i="7" s="1"/>
  <c r="E233" i="7"/>
  <c r="BD232" i="7"/>
  <c r="BF232" i="7" s="1"/>
  <c r="E26" i="7"/>
  <c r="BD26" i="7" s="1"/>
  <c r="BF26" i="7" s="1"/>
  <c r="BG26" i="7" s="1"/>
  <c r="BD25" i="7"/>
  <c r="BF25" i="7" s="1"/>
  <c r="BG25" i="7" s="1"/>
  <c r="BD322" i="7"/>
  <c r="BF322" i="7" s="1"/>
  <c r="BG322" i="7" s="1"/>
  <c r="E323" i="7"/>
  <c r="BD323" i="7" s="1"/>
  <c r="BF323" i="7" s="1"/>
  <c r="BG323" i="7" s="1"/>
  <c r="BD304" i="7"/>
  <c r="BF304" i="7" s="1"/>
  <c r="BG304" i="7" s="1"/>
  <c r="E483" i="7"/>
  <c r="E36" i="7"/>
  <c r="BD35" i="7"/>
  <c r="BF35" i="7" s="1"/>
  <c r="BG35" i="7" s="1"/>
  <c r="N199" i="15"/>
  <c r="Q131" i="15"/>
  <c r="R112" i="15"/>
  <c r="E112" i="15"/>
  <c r="D173" i="15"/>
  <c r="M173" i="15"/>
  <c r="V117" i="15"/>
  <c r="G117" i="15" s="1"/>
  <c r="C6" i="15"/>
  <c r="N117" i="15"/>
  <c r="R199" i="15"/>
  <c r="P129" i="15"/>
  <c r="N129" i="15"/>
  <c r="L7" i="15"/>
  <c r="B167" i="15"/>
  <c r="P134" i="15"/>
  <c r="E134" i="15"/>
  <c r="Q10" i="15"/>
  <c r="B10" i="15"/>
  <c r="N71" i="15"/>
  <c r="N31" i="15"/>
  <c r="C164" i="15"/>
  <c r="N164" i="15"/>
  <c r="L169" i="15"/>
  <c r="L156" i="15"/>
  <c r="B2" i="15"/>
  <c r="K85" i="15"/>
  <c r="D85" i="15"/>
  <c r="M167" i="15"/>
  <c r="P167" i="15"/>
  <c r="B134" i="15"/>
  <c r="L10" i="15"/>
  <c r="V71" i="15"/>
  <c r="I71" i="15" s="1"/>
  <c r="L71" i="15"/>
  <c r="P31" i="15"/>
  <c r="L164" i="15"/>
  <c r="V164" i="15"/>
  <c r="G164" i="15" s="1"/>
  <c r="Q169" i="15"/>
  <c r="I169" i="15" s="1"/>
  <c r="E156" i="15"/>
  <c r="M2" i="15"/>
  <c r="N85" i="15"/>
  <c r="R85" i="15"/>
  <c r="R167" i="15"/>
  <c r="V167" i="15"/>
  <c r="G167" i="15" s="1"/>
  <c r="R134" i="15"/>
  <c r="B31" i="15"/>
  <c r="D31" i="15"/>
  <c r="K10" i="15"/>
  <c r="R71" i="15"/>
  <c r="K71" i="15"/>
  <c r="K164" i="15"/>
  <c r="B169" i="15"/>
  <c r="K31" i="15"/>
  <c r="P156" i="15"/>
  <c r="N2" i="15"/>
  <c r="L85" i="15"/>
  <c r="P85" i="15"/>
  <c r="C167" i="15"/>
  <c r="D167" i="15"/>
  <c r="N134" i="15"/>
  <c r="C10" i="15"/>
  <c r="P71" i="15"/>
  <c r="M164" i="15"/>
  <c r="K169" i="15"/>
  <c r="E101" i="15"/>
  <c r="N156" i="15"/>
  <c r="Q156" i="15"/>
  <c r="C2" i="15"/>
  <c r="Q2" i="15"/>
  <c r="I2" i="15" s="1"/>
  <c r="V85" i="15"/>
  <c r="G85" i="15" s="1"/>
  <c r="M67" i="15"/>
  <c r="Q67" i="15"/>
  <c r="K167" i="15"/>
  <c r="Q134" i="15"/>
  <c r="C134" i="15"/>
  <c r="V10" i="15"/>
  <c r="G10" i="15" s="1"/>
  <c r="D10" i="15"/>
  <c r="C71" i="15"/>
  <c r="C31" i="15"/>
  <c r="R164" i="15"/>
  <c r="B164" i="15"/>
  <c r="P169" i="15"/>
  <c r="H169" i="15" s="1"/>
  <c r="R169" i="15"/>
  <c r="D156" i="15"/>
  <c r="R156" i="15"/>
  <c r="D2" i="15"/>
  <c r="E2" i="15"/>
  <c r="C85" i="15"/>
  <c r="V134" i="15"/>
  <c r="G134" i="15" s="1"/>
  <c r="P10" i="15"/>
  <c r="M31" i="15"/>
  <c r="E164" i="15"/>
  <c r="C169" i="15"/>
  <c r="P101" i="15"/>
  <c r="M85" i="15"/>
  <c r="P72" i="15"/>
  <c r="L6" i="15"/>
  <c r="P6" i="15"/>
  <c r="B129" i="15"/>
  <c r="P7" i="15"/>
  <c r="K117" i="15"/>
  <c r="L72" i="15"/>
  <c r="E173" i="15"/>
  <c r="V173" i="15"/>
  <c r="G173" i="15" s="1"/>
  <c r="B199" i="15"/>
  <c r="E199" i="15"/>
  <c r="B6" i="15"/>
  <c r="Q129" i="15"/>
  <c r="K129" i="15"/>
  <c r="Q7" i="15"/>
  <c r="Q117" i="15"/>
  <c r="M117" i="15"/>
  <c r="D72" i="15"/>
  <c r="N173" i="15"/>
  <c r="C173" i="15"/>
  <c r="P199" i="15"/>
  <c r="R182" i="15"/>
  <c r="K6" i="15"/>
  <c r="R129" i="15"/>
  <c r="C7" i="15"/>
  <c r="L117" i="15"/>
  <c r="E117" i="15"/>
  <c r="C72" i="15"/>
  <c r="V72" i="15"/>
  <c r="G72" i="15" s="1"/>
  <c r="P173" i="15"/>
  <c r="D199" i="15"/>
  <c r="M182" i="15"/>
  <c r="M6" i="15"/>
  <c r="C129" i="15"/>
  <c r="R7" i="15"/>
  <c r="B117" i="15"/>
  <c r="C117" i="15"/>
  <c r="B72" i="15"/>
  <c r="K72" i="15"/>
  <c r="Q173" i="15"/>
  <c r="B173" i="15"/>
  <c r="L199" i="15"/>
  <c r="E6" i="15"/>
  <c r="R6" i="15"/>
  <c r="M129" i="15"/>
  <c r="V7" i="15"/>
  <c r="G7" i="15" s="1"/>
  <c r="B7" i="15"/>
  <c r="D117" i="15"/>
  <c r="Q113" i="15"/>
  <c r="M72" i="15"/>
  <c r="N72" i="15"/>
  <c r="R173" i="15"/>
  <c r="V199" i="15"/>
  <c r="M199" i="15"/>
  <c r="V6" i="15"/>
  <c r="G6" i="15" s="1"/>
  <c r="D6" i="15"/>
  <c r="L129" i="15"/>
  <c r="K7" i="15"/>
  <c r="D7" i="15"/>
  <c r="P117" i="15"/>
  <c r="B174" i="15"/>
  <c r="D113" i="15"/>
  <c r="R72" i="15"/>
  <c r="Q72" i="15"/>
  <c r="M47" i="15"/>
  <c r="C199" i="15"/>
  <c r="R30" i="15"/>
  <c r="Q6" i="15"/>
  <c r="E82" i="15"/>
  <c r="B92" i="15"/>
  <c r="R92" i="15"/>
  <c r="Q92" i="15"/>
  <c r="L92" i="15"/>
  <c r="C92" i="15"/>
  <c r="N92" i="15"/>
  <c r="V92" i="15"/>
  <c r="P92" i="15"/>
  <c r="M92" i="15"/>
  <c r="D92" i="15"/>
  <c r="K92" i="15"/>
  <c r="E92" i="15"/>
  <c r="B47" i="15"/>
  <c r="B30" i="15"/>
  <c r="C30" i="15"/>
  <c r="B182" i="15"/>
  <c r="P182" i="15"/>
  <c r="L82" i="15"/>
  <c r="N124" i="15"/>
  <c r="M174" i="15"/>
  <c r="C174" i="15"/>
  <c r="N113" i="15"/>
  <c r="Q24" i="15"/>
  <c r="P24" i="15"/>
  <c r="E24" i="15"/>
  <c r="V195" i="15"/>
  <c r="G195" i="15" s="1"/>
  <c r="L195" i="15"/>
  <c r="E195" i="15"/>
  <c r="R195" i="15"/>
  <c r="K195" i="15"/>
  <c r="M195" i="15"/>
  <c r="E148" i="15"/>
  <c r="D148" i="15"/>
  <c r="P148" i="15"/>
  <c r="K148" i="15"/>
  <c r="B148" i="15"/>
  <c r="N148" i="15"/>
  <c r="C148" i="15"/>
  <c r="R148" i="15"/>
  <c r="V148" i="15"/>
  <c r="M148" i="15"/>
  <c r="L148" i="15"/>
  <c r="Q148" i="15"/>
  <c r="R20" i="15"/>
  <c r="C20" i="15"/>
  <c r="V20" i="15"/>
  <c r="G20" i="15" s="1"/>
  <c r="L20" i="15"/>
  <c r="K20" i="15"/>
  <c r="E20" i="15"/>
  <c r="P20" i="15"/>
  <c r="M20" i="15"/>
  <c r="D20" i="15"/>
  <c r="Q20" i="15"/>
  <c r="N20" i="15"/>
  <c r="B20" i="15"/>
  <c r="K51" i="15"/>
  <c r="Q51" i="15"/>
  <c r="V51" i="15"/>
  <c r="N51" i="15"/>
  <c r="C51" i="15"/>
  <c r="B51" i="15"/>
  <c r="L51" i="15"/>
  <c r="R51" i="15"/>
  <c r="E51" i="15"/>
  <c r="M51" i="15"/>
  <c r="D51" i="15"/>
  <c r="P51" i="15"/>
  <c r="R66" i="15"/>
  <c r="E66" i="15"/>
  <c r="L66" i="15"/>
  <c r="D66" i="15"/>
  <c r="C66" i="15"/>
  <c r="B66" i="15"/>
  <c r="K66" i="15"/>
  <c r="P66" i="15"/>
  <c r="V66" i="15"/>
  <c r="N66" i="15"/>
  <c r="Q66" i="15"/>
  <c r="M66" i="15"/>
  <c r="E18" i="15"/>
  <c r="C18" i="15"/>
  <c r="B18" i="15"/>
  <c r="L18" i="15"/>
  <c r="P18" i="15"/>
  <c r="N18" i="15"/>
  <c r="M18" i="15"/>
  <c r="D18" i="15"/>
  <c r="Q18" i="15"/>
  <c r="R18" i="15"/>
  <c r="K18" i="15"/>
  <c r="V18" i="15"/>
  <c r="R54" i="15"/>
  <c r="N54" i="15"/>
  <c r="P54" i="15"/>
  <c r="E54" i="15"/>
  <c r="L54" i="15"/>
  <c r="B54" i="15"/>
  <c r="K54" i="15"/>
  <c r="Q54" i="15"/>
  <c r="D54" i="15"/>
  <c r="C54" i="15"/>
  <c r="V54" i="15"/>
  <c r="M54" i="15"/>
  <c r="Q193" i="15"/>
  <c r="V193" i="15"/>
  <c r="P193" i="15"/>
  <c r="R193" i="15"/>
  <c r="B193" i="15"/>
  <c r="L193" i="15"/>
  <c r="K193" i="15"/>
  <c r="N193" i="15"/>
  <c r="M193" i="15"/>
  <c r="C193" i="15"/>
  <c r="D193" i="15"/>
  <c r="E193" i="15"/>
  <c r="L43" i="15"/>
  <c r="V43" i="15"/>
  <c r="G43" i="15" s="1"/>
  <c r="D43" i="15"/>
  <c r="K43" i="15"/>
  <c r="M43" i="15"/>
  <c r="N43" i="15"/>
  <c r="B43" i="15"/>
  <c r="R43" i="15"/>
  <c r="C43" i="15"/>
  <c r="Q43" i="15"/>
  <c r="P43" i="15"/>
  <c r="E43" i="15"/>
  <c r="R26" i="15"/>
  <c r="C26" i="15"/>
  <c r="V26" i="15"/>
  <c r="G26" i="15" s="1"/>
  <c r="E26" i="15"/>
  <c r="Q26" i="15"/>
  <c r="P26" i="15"/>
  <c r="K26" i="15"/>
  <c r="L26" i="15"/>
  <c r="N26" i="15"/>
  <c r="D26" i="15"/>
  <c r="B26" i="15"/>
  <c r="M26" i="15"/>
  <c r="Q39" i="15"/>
  <c r="B39" i="15"/>
  <c r="V39" i="15"/>
  <c r="E39" i="15"/>
  <c r="N39" i="15"/>
  <c r="P39" i="15"/>
  <c r="C39" i="15"/>
  <c r="L39" i="15"/>
  <c r="M39" i="15"/>
  <c r="R39" i="15"/>
  <c r="K39" i="15"/>
  <c r="D39" i="15"/>
  <c r="L147" i="15"/>
  <c r="Q147" i="15"/>
  <c r="M147" i="15"/>
  <c r="C147" i="15"/>
  <c r="V147" i="15"/>
  <c r="K147" i="15"/>
  <c r="D147" i="15"/>
  <c r="E147" i="15"/>
  <c r="P147" i="15"/>
  <c r="B147" i="15"/>
  <c r="R147" i="15"/>
  <c r="N147" i="15"/>
  <c r="L142" i="15"/>
  <c r="V142" i="15"/>
  <c r="G142" i="15" s="1"/>
  <c r="R142" i="15"/>
  <c r="N142" i="15"/>
  <c r="Q142" i="15"/>
  <c r="D142" i="15"/>
  <c r="P142" i="15"/>
  <c r="M142" i="15"/>
  <c r="C142" i="15"/>
  <c r="E142" i="15"/>
  <c r="K142" i="15"/>
  <c r="B142" i="15"/>
  <c r="E141" i="15"/>
  <c r="D141" i="15"/>
  <c r="P141" i="15"/>
  <c r="M141" i="15"/>
  <c r="R141" i="15"/>
  <c r="K141" i="15"/>
  <c r="L141" i="15"/>
  <c r="C141" i="15"/>
  <c r="Q141" i="15"/>
  <c r="B141" i="15"/>
  <c r="N141" i="15"/>
  <c r="V141" i="15"/>
  <c r="V8" i="15"/>
  <c r="G8" i="15" s="1"/>
  <c r="K8" i="15"/>
  <c r="L8" i="15"/>
  <c r="C8" i="15"/>
  <c r="M8" i="15"/>
  <c r="R8" i="15"/>
  <c r="P8" i="15"/>
  <c r="Q8" i="15"/>
  <c r="D8" i="15"/>
  <c r="N8" i="15"/>
  <c r="E8" i="15"/>
  <c r="B8" i="15"/>
  <c r="P23" i="15"/>
  <c r="E23" i="15"/>
  <c r="B23" i="15"/>
  <c r="R23" i="15"/>
  <c r="Q23" i="15"/>
  <c r="L23" i="15"/>
  <c r="V23" i="15"/>
  <c r="C23" i="15"/>
  <c r="M23" i="15"/>
  <c r="D23" i="15"/>
  <c r="N23" i="15"/>
  <c r="K23" i="15"/>
  <c r="M97" i="15"/>
  <c r="Q97" i="15"/>
  <c r="D97" i="15"/>
  <c r="E97" i="15"/>
  <c r="K97" i="15"/>
  <c r="L97" i="15"/>
  <c r="P97" i="15"/>
  <c r="B97" i="15"/>
  <c r="C97" i="15"/>
  <c r="N97" i="15"/>
  <c r="R97" i="15"/>
  <c r="V97" i="15"/>
  <c r="V201" i="15"/>
  <c r="P201" i="15"/>
  <c r="K201" i="15"/>
  <c r="R201" i="15"/>
  <c r="N201" i="15"/>
  <c r="L201" i="15"/>
  <c r="Q201" i="15"/>
  <c r="D201" i="15"/>
  <c r="M201" i="15"/>
  <c r="B201" i="15"/>
  <c r="C201" i="15"/>
  <c r="E201" i="15"/>
  <c r="E155" i="15"/>
  <c r="N155" i="15"/>
  <c r="B155" i="15"/>
  <c r="R155" i="15"/>
  <c r="M155" i="15"/>
  <c r="P155" i="15"/>
  <c r="K155" i="15"/>
  <c r="L155" i="15"/>
  <c r="C155" i="15"/>
  <c r="Q155" i="15"/>
  <c r="D155" i="15"/>
  <c r="V155" i="15"/>
  <c r="D47" i="15"/>
  <c r="N30" i="15"/>
  <c r="E30" i="15"/>
  <c r="Q74" i="15"/>
  <c r="D182" i="15"/>
  <c r="K182" i="15"/>
  <c r="D195" i="15"/>
  <c r="M82" i="15"/>
  <c r="P81" i="15"/>
  <c r="D36" i="15"/>
  <c r="C124" i="15"/>
  <c r="V174" i="15"/>
  <c r="H174" i="15" s="1"/>
  <c r="N174" i="15"/>
  <c r="M19" i="15"/>
  <c r="M24" i="15"/>
  <c r="V24" i="15"/>
  <c r="G24" i="15" s="1"/>
  <c r="B40" i="15"/>
  <c r="L40" i="15"/>
  <c r="R113" i="15"/>
  <c r="B136" i="15"/>
  <c r="V136" i="15"/>
  <c r="N136" i="15"/>
  <c r="M136" i="15"/>
  <c r="C136" i="15"/>
  <c r="D136" i="15"/>
  <c r="L136" i="15"/>
  <c r="P136" i="15"/>
  <c r="K136" i="15"/>
  <c r="Q136" i="15"/>
  <c r="E136" i="15"/>
  <c r="R136" i="15"/>
  <c r="B188" i="15"/>
  <c r="C188" i="15"/>
  <c r="M131" i="15"/>
  <c r="K131" i="15"/>
  <c r="V131" i="15"/>
  <c r="G131" i="15" s="1"/>
  <c r="L131" i="15"/>
  <c r="B131" i="15"/>
  <c r="N131" i="15"/>
  <c r="D131" i="15"/>
  <c r="C131" i="15"/>
  <c r="Q191" i="15"/>
  <c r="B191" i="15"/>
  <c r="C191" i="15"/>
  <c r="N191" i="15"/>
  <c r="E191" i="15"/>
  <c r="K191" i="15"/>
  <c r="M191" i="15"/>
  <c r="L191" i="15"/>
  <c r="V191" i="15"/>
  <c r="P191" i="15"/>
  <c r="R191" i="15"/>
  <c r="D191" i="15"/>
  <c r="K108" i="15"/>
  <c r="C108" i="15"/>
  <c r="D108" i="15"/>
  <c r="Q108" i="15"/>
  <c r="B108" i="15"/>
  <c r="V108" i="15"/>
  <c r="E108" i="15"/>
  <c r="P108" i="15"/>
  <c r="N108" i="15"/>
  <c r="L108" i="15"/>
  <c r="M108" i="15"/>
  <c r="R108" i="15"/>
  <c r="P123" i="15"/>
  <c r="Q123" i="15"/>
  <c r="N123" i="15"/>
  <c r="K123" i="15"/>
  <c r="M123" i="15"/>
  <c r="E123" i="15"/>
  <c r="V123" i="15"/>
  <c r="C123" i="15"/>
  <c r="R123" i="15"/>
  <c r="D123" i="15"/>
  <c r="L123" i="15"/>
  <c r="B123" i="15"/>
  <c r="B91" i="15"/>
  <c r="R91" i="15"/>
  <c r="C91" i="15"/>
  <c r="N91" i="15"/>
  <c r="K91" i="15"/>
  <c r="M91" i="15"/>
  <c r="Q91" i="15"/>
  <c r="D91" i="15"/>
  <c r="V91" i="15"/>
  <c r="E91" i="15"/>
  <c r="L91" i="15"/>
  <c r="P91" i="15"/>
  <c r="E15" i="15"/>
  <c r="K15" i="15"/>
  <c r="N15" i="15"/>
  <c r="P15" i="15"/>
  <c r="V15" i="15"/>
  <c r="R15" i="15"/>
  <c r="C15" i="15"/>
  <c r="M15" i="15"/>
  <c r="L15" i="15"/>
  <c r="D15" i="15"/>
  <c r="Q15" i="15"/>
  <c r="B15" i="15"/>
  <c r="Q159" i="15"/>
  <c r="P159" i="15"/>
  <c r="B159" i="15"/>
  <c r="E159" i="15"/>
  <c r="R159" i="15"/>
  <c r="V159" i="15"/>
  <c r="N159" i="15"/>
  <c r="M159" i="15"/>
  <c r="C159" i="15"/>
  <c r="D159" i="15"/>
  <c r="K159" i="15"/>
  <c r="L159" i="15"/>
  <c r="K88" i="15"/>
  <c r="R88" i="15"/>
  <c r="V88" i="15"/>
  <c r="Q88" i="15"/>
  <c r="D88" i="15"/>
  <c r="L88" i="15"/>
  <c r="E88" i="15"/>
  <c r="M88" i="15"/>
  <c r="N88" i="15"/>
  <c r="P88" i="15"/>
  <c r="C88" i="15"/>
  <c r="B88" i="15"/>
  <c r="P3" i="15"/>
  <c r="V3" i="15"/>
  <c r="N3" i="15"/>
  <c r="R3" i="15"/>
  <c r="L3" i="15"/>
  <c r="B3" i="15"/>
  <c r="D3" i="15"/>
  <c r="M3" i="15"/>
  <c r="C3" i="15"/>
  <c r="Q3" i="15"/>
  <c r="K3" i="15"/>
  <c r="E3" i="15"/>
  <c r="Q27" i="15"/>
  <c r="N27" i="15"/>
  <c r="B27" i="15"/>
  <c r="P27" i="15"/>
  <c r="C27" i="15"/>
  <c r="R27" i="15"/>
  <c r="V27" i="15"/>
  <c r="D27" i="15"/>
  <c r="L27" i="15"/>
  <c r="K27" i="15"/>
  <c r="E27" i="15"/>
  <c r="M27" i="15"/>
  <c r="K138" i="15"/>
  <c r="M138" i="15"/>
  <c r="Q138" i="15"/>
  <c r="B138" i="15"/>
  <c r="R138" i="15"/>
  <c r="C138" i="15"/>
  <c r="N138" i="15"/>
  <c r="P138" i="15"/>
  <c r="E138" i="15"/>
  <c r="D138" i="15"/>
  <c r="L138" i="15"/>
  <c r="V138" i="15"/>
  <c r="N76" i="15"/>
  <c r="E76" i="15"/>
  <c r="P76" i="15"/>
  <c r="D76" i="15"/>
  <c r="V76" i="15"/>
  <c r="L76" i="15"/>
  <c r="R76" i="15"/>
  <c r="K76" i="15"/>
  <c r="Q76" i="15"/>
  <c r="B76" i="15"/>
  <c r="C76" i="15"/>
  <c r="M76" i="15"/>
  <c r="D64" i="15"/>
  <c r="L64" i="15"/>
  <c r="K64" i="15"/>
  <c r="B64" i="15"/>
  <c r="R64" i="15"/>
  <c r="C64" i="15"/>
  <c r="V64" i="15"/>
  <c r="E64" i="15"/>
  <c r="M64" i="15"/>
  <c r="Q64" i="15"/>
  <c r="P64" i="15"/>
  <c r="N64" i="15"/>
  <c r="E128" i="15"/>
  <c r="N128" i="15"/>
  <c r="D128" i="15"/>
  <c r="M128" i="15"/>
  <c r="K128" i="15"/>
  <c r="R128" i="15"/>
  <c r="P128" i="15"/>
  <c r="L128" i="15"/>
  <c r="B128" i="15"/>
  <c r="C128" i="15"/>
  <c r="Q128" i="15"/>
  <c r="V128" i="15"/>
  <c r="M160" i="15"/>
  <c r="L160" i="15"/>
  <c r="E160" i="15"/>
  <c r="V160" i="15"/>
  <c r="D160" i="15"/>
  <c r="B160" i="15"/>
  <c r="K160" i="15"/>
  <c r="P160" i="15"/>
  <c r="R160" i="15"/>
  <c r="C160" i="15"/>
  <c r="N160" i="15"/>
  <c r="Q160" i="15"/>
  <c r="B83" i="15"/>
  <c r="V83" i="15"/>
  <c r="E83" i="15"/>
  <c r="L83" i="15"/>
  <c r="Q83" i="15"/>
  <c r="N83" i="15"/>
  <c r="P83" i="15"/>
  <c r="D83" i="15"/>
  <c r="C83" i="15"/>
  <c r="R83" i="15"/>
  <c r="K83" i="15"/>
  <c r="M83" i="15"/>
  <c r="Q106" i="15"/>
  <c r="N106" i="15"/>
  <c r="R106" i="15"/>
  <c r="M106" i="15"/>
  <c r="K106" i="15"/>
  <c r="C106" i="15"/>
  <c r="D106" i="15"/>
  <c r="E106" i="15"/>
  <c r="L106" i="15"/>
  <c r="B106" i="15"/>
  <c r="P106" i="15"/>
  <c r="V106" i="15"/>
  <c r="K127" i="15"/>
  <c r="N127" i="15"/>
  <c r="E127" i="15"/>
  <c r="M127" i="15"/>
  <c r="L127" i="15"/>
  <c r="D127" i="15"/>
  <c r="Q127" i="15"/>
  <c r="C127" i="15"/>
  <c r="P127" i="15"/>
  <c r="R127" i="15"/>
  <c r="V127" i="15"/>
  <c r="B127" i="15"/>
  <c r="V47" i="15"/>
  <c r="G47" i="15" s="1"/>
  <c r="V182" i="15"/>
  <c r="G182" i="15" s="1"/>
  <c r="L182" i="15"/>
  <c r="P195" i="15"/>
  <c r="B82" i="15"/>
  <c r="Q82" i="15"/>
  <c r="V81" i="15"/>
  <c r="G81" i="15" s="1"/>
  <c r="L81" i="15"/>
  <c r="P36" i="15"/>
  <c r="K36" i="15"/>
  <c r="L124" i="15"/>
  <c r="D174" i="15"/>
  <c r="B19" i="15"/>
  <c r="L24" i="15"/>
  <c r="M40" i="15"/>
  <c r="R40" i="15"/>
  <c r="K113" i="15"/>
  <c r="M113" i="15"/>
  <c r="B87" i="15"/>
  <c r="K87" i="15"/>
  <c r="D87" i="15"/>
  <c r="K38" i="15"/>
  <c r="D38" i="15"/>
  <c r="Q38" i="15"/>
  <c r="M38" i="15"/>
  <c r="B38" i="15"/>
  <c r="L38" i="15"/>
  <c r="N38" i="15"/>
  <c r="E38" i="15"/>
  <c r="C38" i="15"/>
  <c r="P38" i="15"/>
  <c r="R38" i="15"/>
  <c r="V38" i="15"/>
  <c r="Q50" i="15"/>
  <c r="E50" i="15"/>
  <c r="C50" i="15"/>
  <c r="V50" i="15"/>
  <c r="B50" i="15"/>
  <c r="M50" i="15"/>
  <c r="N50" i="15"/>
  <c r="K50" i="15"/>
  <c r="D50" i="15"/>
  <c r="P50" i="15"/>
  <c r="R50" i="15"/>
  <c r="L50" i="15"/>
  <c r="P89" i="15"/>
  <c r="R89" i="15"/>
  <c r="K89" i="15"/>
  <c r="D89" i="15"/>
  <c r="L89" i="15"/>
  <c r="B89" i="15"/>
  <c r="C89" i="15"/>
  <c r="V89" i="15"/>
  <c r="M89" i="15"/>
  <c r="Q89" i="15"/>
  <c r="E89" i="15"/>
  <c r="N89" i="15"/>
  <c r="K122" i="15"/>
  <c r="E122" i="15"/>
  <c r="D122" i="15"/>
  <c r="Q122" i="15"/>
  <c r="R122" i="15"/>
  <c r="C122" i="15"/>
  <c r="B122" i="15"/>
  <c r="M122" i="15"/>
  <c r="V122" i="15"/>
  <c r="N122" i="15"/>
  <c r="P122" i="15"/>
  <c r="L122" i="15"/>
  <c r="P132" i="15"/>
  <c r="K132" i="15"/>
  <c r="N132" i="15"/>
  <c r="L132" i="15"/>
  <c r="E132" i="15"/>
  <c r="C132" i="15"/>
  <c r="R132" i="15"/>
  <c r="B132" i="15"/>
  <c r="D132" i="15"/>
  <c r="V132" i="15"/>
  <c r="Q132" i="15"/>
  <c r="M132" i="15"/>
  <c r="D62" i="15"/>
  <c r="Q62" i="15"/>
  <c r="N62" i="15"/>
  <c r="E62" i="15"/>
  <c r="P62" i="15"/>
  <c r="V62" i="15"/>
  <c r="M62" i="15"/>
  <c r="K62" i="15"/>
  <c r="L62" i="15"/>
  <c r="C62" i="15"/>
  <c r="B62" i="15"/>
  <c r="R62" i="15"/>
  <c r="Q56" i="15"/>
  <c r="E56" i="15"/>
  <c r="D56" i="15"/>
  <c r="V56" i="15"/>
  <c r="N56" i="15"/>
  <c r="P56" i="15"/>
  <c r="K56" i="15"/>
  <c r="R56" i="15"/>
  <c r="L56" i="15"/>
  <c r="C56" i="15"/>
  <c r="B56" i="15"/>
  <c r="M56" i="15"/>
  <c r="P158" i="15"/>
  <c r="N158" i="15"/>
  <c r="Q158" i="15"/>
  <c r="C158" i="15"/>
  <c r="E158" i="15"/>
  <c r="L158" i="15"/>
  <c r="M158" i="15"/>
  <c r="K158" i="15"/>
  <c r="B158" i="15"/>
  <c r="R158" i="15"/>
  <c r="D158" i="15"/>
  <c r="V158" i="15"/>
  <c r="N144" i="15"/>
  <c r="Q144" i="15"/>
  <c r="V144" i="15"/>
  <c r="P144" i="15"/>
  <c r="B144" i="15"/>
  <c r="M144" i="15"/>
  <c r="C144" i="15"/>
  <c r="D144" i="15"/>
  <c r="K144" i="15"/>
  <c r="E144" i="15"/>
  <c r="R144" i="15"/>
  <c r="L144" i="15"/>
  <c r="P153" i="15"/>
  <c r="L153" i="15"/>
  <c r="N153" i="15"/>
  <c r="M153" i="15"/>
  <c r="E153" i="15"/>
  <c r="B153" i="15"/>
  <c r="C153" i="15"/>
  <c r="R153" i="15"/>
  <c r="V153" i="15"/>
  <c r="Q153" i="15"/>
  <c r="D153" i="15"/>
  <c r="K153" i="15"/>
  <c r="E163" i="15"/>
  <c r="V163" i="15"/>
  <c r="M163" i="15"/>
  <c r="Q163" i="15"/>
  <c r="P163" i="15"/>
  <c r="B163" i="15"/>
  <c r="N163" i="15"/>
  <c r="K163" i="15"/>
  <c r="L163" i="15"/>
  <c r="C163" i="15"/>
  <c r="D163" i="15"/>
  <c r="R163" i="15"/>
  <c r="B152" i="15"/>
  <c r="Q152" i="15"/>
  <c r="V152" i="15"/>
  <c r="M152" i="15"/>
  <c r="L152" i="15"/>
  <c r="C152" i="15"/>
  <c r="K152" i="15"/>
  <c r="D152" i="15"/>
  <c r="E152" i="15"/>
  <c r="R152" i="15"/>
  <c r="N152" i="15"/>
  <c r="P152" i="15"/>
  <c r="B52" i="15"/>
  <c r="D52" i="15"/>
  <c r="C52" i="15"/>
  <c r="Q52" i="15"/>
  <c r="L52" i="15"/>
  <c r="P52" i="15"/>
  <c r="M52" i="15"/>
  <c r="R52" i="15"/>
  <c r="N52" i="15"/>
  <c r="K52" i="15"/>
  <c r="V52" i="15"/>
  <c r="E52" i="15"/>
  <c r="B186" i="15"/>
  <c r="R186" i="15"/>
  <c r="M186" i="15"/>
  <c r="V186" i="15"/>
  <c r="D186" i="15"/>
  <c r="L186" i="15"/>
  <c r="P186" i="15"/>
  <c r="E186" i="15"/>
  <c r="N186" i="15"/>
  <c r="C186" i="15"/>
  <c r="Q186" i="15"/>
  <c r="K186" i="15"/>
  <c r="P60" i="15"/>
  <c r="L60" i="15"/>
  <c r="B60" i="15"/>
  <c r="K60" i="15"/>
  <c r="M60" i="15"/>
  <c r="C60" i="15"/>
  <c r="V60" i="15"/>
  <c r="Q60" i="15"/>
  <c r="E60" i="15"/>
  <c r="N60" i="15"/>
  <c r="D60" i="15"/>
  <c r="R60" i="15"/>
  <c r="B139" i="15"/>
  <c r="E139" i="15"/>
  <c r="C139" i="15"/>
  <c r="M139" i="15"/>
  <c r="V139" i="15"/>
  <c r="G139" i="15" s="1"/>
  <c r="L139" i="15"/>
  <c r="K139" i="15"/>
  <c r="R139" i="15"/>
  <c r="D139" i="15"/>
  <c r="Q139" i="15"/>
  <c r="P139" i="15"/>
  <c r="N139" i="15"/>
  <c r="P118" i="15"/>
  <c r="N118" i="15"/>
  <c r="M118" i="15"/>
  <c r="L118" i="15"/>
  <c r="R118" i="15"/>
  <c r="D118" i="15"/>
  <c r="E118" i="15"/>
  <c r="V118" i="15"/>
  <c r="C118" i="15"/>
  <c r="Q118" i="15"/>
  <c r="B118" i="15"/>
  <c r="K118" i="15"/>
  <c r="E125" i="15"/>
  <c r="K125" i="15"/>
  <c r="L125" i="15"/>
  <c r="C125" i="15"/>
  <c r="B125" i="15"/>
  <c r="M125" i="15"/>
  <c r="Q125" i="15"/>
  <c r="V125" i="15"/>
  <c r="D125" i="15"/>
  <c r="P125" i="15"/>
  <c r="R125" i="15"/>
  <c r="N125" i="15"/>
  <c r="Q146" i="15"/>
  <c r="M146" i="15"/>
  <c r="L146" i="15"/>
  <c r="B146" i="15"/>
  <c r="V146" i="15"/>
  <c r="P146" i="15"/>
  <c r="E146" i="15"/>
  <c r="K146" i="15"/>
  <c r="C146" i="15"/>
  <c r="R146" i="15"/>
  <c r="N146" i="15"/>
  <c r="D146" i="15"/>
  <c r="C53" i="15"/>
  <c r="E53" i="15"/>
  <c r="Q53" i="15"/>
  <c r="P103" i="15"/>
  <c r="B103" i="15"/>
  <c r="V103" i="15"/>
  <c r="K103" i="15"/>
  <c r="N103" i="15"/>
  <c r="R103" i="15"/>
  <c r="D103" i="15"/>
  <c r="M103" i="15"/>
  <c r="Q103" i="15"/>
  <c r="L103" i="15"/>
  <c r="E103" i="15"/>
  <c r="C103" i="15"/>
  <c r="Q190" i="15"/>
  <c r="D190" i="15"/>
  <c r="C190" i="15"/>
  <c r="E190" i="15"/>
  <c r="M190" i="15"/>
  <c r="B190" i="15"/>
  <c r="V190" i="15"/>
  <c r="N190" i="15"/>
  <c r="L190" i="15"/>
  <c r="K190" i="15"/>
  <c r="R190" i="15"/>
  <c r="P190" i="15"/>
  <c r="D170" i="15"/>
  <c r="C170" i="15"/>
  <c r="E170" i="15"/>
  <c r="Q170" i="15"/>
  <c r="N170" i="15"/>
  <c r="B170" i="15"/>
  <c r="M170" i="15"/>
  <c r="R170" i="15"/>
  <c r="V170" i="15"/>
  <c r="P170" i="15"/>
  <c r="L170" i="15"/>
  <c r="K170" i="15"/>
  <c r="V59" i="15"/>
  <c r="N59" i="15"/>
  <c r="M59" i="15"/>
  <c r="D59" i="15"/>
  <c r="L59" i="15"/>
  <c r="R59" i="15"/>
  <c r="K59" i="15"/>
  <c r="P59" i="15"/>
  <c r="B59" i="15"/>
  <c r="E59" i="15"/>
  <c r="C59" i="15"/>
  <c r="Q59" i="15"/>
  <c r="Q178" i="15"/>
  <c r="E178" i="15"/>
  <c r="K178" i="15"/>
  <c r="R178" i="15"/>
  <c r="C178" i="15"/>
  <c r="L178" i="15"/>
  <c r="B178" i="15"/>
  <c r="N178" i="15"/>
  <c r="P178" i="15"/>
  <c r="M178" i="15"/>
  <c r="D178" i="15"/>
  <c r="V178" i="15"/>
  <c r="R21" i="15"/>
  <c r="V21" i="15"/>
  <c r="N21" i="15"/>
  <c r="E21" i="15"/>
  <c r="D21" i="15"/>
  <c r="M21" i="15"/>
  <c r="K21" i="15"/>
  <c r="B21" i="15"/>
  <c r="P21" i="15"/>
  <c r="Q21" i="15"/>
  <c r="C21" i="15"/>
  <c r="L21" i="15"/>
  <c r="N114" i="15"/>
  <c r="D114" i="15"/>
  <c r="K114" i="15"/>
  <c r="V114" i="15"/>
  <c r="E114" i="15"/>
  <c r="M114" i="15"/>
  <c r="B114" i="15"/>
  <c r="P114" i="15"/>
  <c r="L114" i="15"/>
  <c r="R114" i="15"/>
  <c r="C114" i="15"/>
  <c r="Q114" i="15"/>
  <c r="E48" i="15"/>
  <c r="V48" i="15"/>
  <c r="K48" i="15"/>
  <c r="Q48" i="15"/>
  <c r="R48" i="15"/>
  <c r="L48" i="15"/>
  <c r="M48" i="15"/>
  <c r="B48" i="15"/>
  <c r="C48" i="15"/>
  <c r="P48" i="15"/>
  <c r="N48" i="15"/>
  <c r="D48" i="15"/>
  <c r="Q84" i="15"/>
  <c r="M84" i="15"/>
  <c r="D84" i="15"/>
  <c r="V84" i="15"/>
  <c r="N84" i="15"/>
  <c r="C84" i="15"/>
  <c r="E84" i="15"/>
  <c r="B84" i="15"/>
  <c r="P84" i="15"/>
  <c r="R84" i="15"/>
  <c r="K84" i="15"/>
  <c r="L84" i="15"/>
  <c r="R187" i="15"/>
  <c r="D187" i="15"/>
  <c r="B187" i="15"/>
  <c r="M187" i="15"/>
  <c r="E187" i="15"/>
  <c r="V187" i="15"/>
  <c r="C187" i="15"/>
  <c r="N187" i="15"/>
  <c r="P187" i="15"/>
  <c r="K187" i="15"/>
  <c r="Q187" i="15"/>
  <c r="L187" i="15"/>
  <c r="B105" i="15"/>
  <c r="N105" i="15"/>
  <c r="V105" i="15"/>
  <c r="Q105" i="15"/>
  <c r="E105" i="15"/>
  <c r="D105" i="15"/>
  <c r="R105" i="15"/>
  <c r="L105" i="15"/>
  <c r="P105" i="15"/>
  <c r="K105" i="15"/>
  <c r="M105" i="15"/>
  <c r="C105" i="15"/>
  <c r="B133" i="15"/>
  <c r="R133" i="15"/>
  <c r="M133" i="15"/>
  <c r="Q133" i="15"/>
  <c r="K133" i="15"/>
  <c r="V133" i="15"/>
  <c r="N133" i="15"/>
  <c r="E133" i="15"/>
  <c r="C133" i="15"/>
  <c r="P133" i="15"/>
  <c r="L133" i="15"/>
  <c r="D133" i="15"/>
  <c r="B12" i="15"/>
  <c r="M12" i="15"/>
  <c r="C12" i="15"/>
  <c r="D12" i="15"/>
  <c r="L12" i="15"/>
  <c r="P12" i="15"/>
  <c r="E12" i="15"/>
  <c r="Q12" i="15"/>
  <c r="N12" i="15"/>
  <c r="K12" i="15"/>
  <c r="V12" i="15"/>
  <c r="R12" i="15"/>
  <c r="R99" i="15"/>
  <c r="E99" i="15"/>
  <c r="N99" i="15"/>
  <c r="Q99" i="15"/>
  <c r="L99" i="15"/>
  <c r="P99" i="15"/>
  <c r="V99" i="15"/>
  <c r="K99" i="15"/>
  <c r="C99" i="15"/>
  <c r="B99" i="15"/>
  <c r="D99" i="15"/>
  <c r="M99" i="15"/>
  <c r="C68" i="15"/>
  <c r="N68" i="15"/>
  <c r="V68" i="15"/>
  <c r="K68" i="15"/>
  <c r="P68" i="15"/>
  <c r="D68" i="15"/>
  <c r="M68" i="15"/>
  <c r="B68" i="15"/>
  <c r="R68" i="15"/>
  <c r="E68" i="15"/>
  <c r="L68" i="15"/>
  <c r="Q68" i="15"/>
  <c r="K154" i="15"/>
  <c r="P154" i="15"/>
  <c r="E154" i="15"/>
  <c r="D154" i="15"/>
  <c r="N154" i="15"/>
  <c r="V154" i="15"/>
  <c r="C154" i="15"/>
  <c r="B154" i="15"/>
  <c r="Q154" i="15"/>
  <c r="R154" i="15"/>
  <c r="M154" i="15"/>
  <c r="L154" i="15"/>
  <c r="N47" i="15"/>
  <c r="Q30" i="15"/>
  <c r="L47" i="15"/>
  <c r="E47" i="15"/>
  <c r="K30" i="15"/>
  <c r="R74" i="15"/>
  <c r="K74" i="15"/>
  <c r="C182" i="15"/>
  <c r="N195" i="15"/>
  <c r="N82" i="15"/>
  <c r="P82" i="15"/>
  <c r="N81" i="15"/>
  <c r="C81" i="15"/>
  <c r="E36" i="15"/>
  <c r="R36" i="15"/>
  <c r="E124" i="15"/>
  <c r="M124" i="15"/>
  <c r="L174" i="15"/>
  <c r="V19" i="15"/>
  <c r="C24" i="15"/>
  <c r="V40" i="15"/>
  <c r="G40" i="15" s="1"/>
  <c r="C40" i="15"/>
  <c r="V113" i="15"/>
  <c r="G113" i="15" s="1"/>
  <c r="E113" i="15"/>
  <c r="N7" i="15"/>
  <c r="M7" i="15"/>
  <c r="V129" i="15"/>
  <c r="G129" i="15" s="1"/>
  <c r="D129" i="15"/>
  <c r="M137" i="15"/>
  <c r="E137" i="15"/>
  <c r="C137" i="15"/>
  <c r="D137" i="15"/>
  <c r="B137" i="15"/>
  <c r="P137" i="15"/>
  <c r="N137" i="15"/>
  <c r="K137" i="15"/>
  <c r="V137" i="15"/>
  <c r="L137" i="15"/>
  <c r="Q137" i="15"/>
  <c r="R137" i="15"/>
  <c r="M79" i="15"/>
  <c r="B79" i="15"/>
  <c r="E79" i="15"/>
  <c r="N79" i="15"/>
  <c r="V79" i="15"/>
  <c r="K79" i="15"/>
  <c r="P79" i="15"/>
  <c r="C79" i="15"/>
  <c r="D79" i="15"/>
  <c r="L79" i="15"/>
  <c r="R79" i="15"/>
  <c r="Q79" i="15"/>
  <c r="P63" i="15"/>
  <c r="V63" i="15"/>
  <c r="G63" i="15" s="1"/>
  <c r="D63" i="15"/>
  <c r="L63" i="15"/>
  <c r="C63" i="15"/>
  <c r="Q63" i="15"/>
  <c r="K63" i="15"/>
  <c r="R63" i="15"/>
  <c r="N63" i="15"/>
  <c r="B63" i="15"/>
  <c r="M63" i="15"/>
  <c r="E63" i="15"/>
  <c r="R183" i="15"/>
  <c r="V183" i="15"/>
  <c r="G183" i="15" s="1"/>
  <c r="L183" i="15"/>
  <c r="B183" i="15"/>
  <c r="K183" i="15"/>
  <c r="M183" i="15"/>
  <c r="P183" i="15"/>
  <c r="D183" i="15"/>
  <c r="N183" i="15"/>
  <c r="C183" i="15"/>
  <c r="E183" i="15"/>
  <c r="Q183" i="15"/>
  <c r="E107" i="15"/>
  <c r="Q107" i="15"/>
  <c r="R107" i="15"/>
  <c r="V107" i="15"/>
  <c r="K107" i="15"/>
  <c r="B107" i="15"/>
  <c r="N107" i="15"/>
  <c r="P107" i="15"/>
  <c r="D107" i="15"/>
  <c r="M107" i="15"/>
  <c r="C107" i="15"/>
  <c r="L107" i="15"/>
  <c r="C55" i="15"/>
  <c r="L55" i="15"/>
  <c r="P55" i="15"/>
  <c r="K55" i="15"/>
  <c r="D55" i="15"/>
  <c r="B55" i="15"/>
  <c r="Q55" i="15"/>
  <c r="N55" i="15"/>
  <c r="V55" i="15"/>
  <c r="E55" i="15"/>
  <c r="M55" i="15"/>
  <c r="R55" i="15"/>
  <c r="V181" i="15"/>
  <c r="D181" i="15"/>
  <c r="E181" i="15"/>
  <c r="K181" i="15"/>
  <c r="M181" i="15"/>
  <c r="P181" i="15"/>
  <c r="N181" i="15"/>
  <c r="B181" i="15"/>
  <c r="R181" i="15"/>
  <c r="Q181" i="15"/>
  <c r="L181" i="15"/>
  <c r="C181" i="15"/>
  <c r="C9" i="15"/>
  <c r="Q9" i="15"/>
  <c r="R9" i="15"/>
  <c r="B9" i="15"/>
  <c r="V9" i="15"/>
  <c r="K9" i="15"/>
  <c r="E9" i="15"/>
  <c r="D9" i="15"/>
  <c r="L9" i="15"/>
  <c r="M9" i="15"/>
  <c r="P9" i="15"/>
  <c r="N9" i="15"/>
  <c r="D75" i="15"/>
  <c r="M75" i="15"/>
  <c r="K75" i="15"/>
  <c r="L75" i="15"/>
  <c r="B75" i="15"/>
  <c r="R75" i="15"/>
  <c r="C75" i="15"/>
  <c r="P75" i="15"/>
  <c r="V75" i="15"/>
  <c r="Q75" i="15"/>
  <c r="E75" i="15"/>
  <c r="N75" i="15"/>
  <c r="V151" i="15"/>
  <c r="L151" i="15"/>
  <c r="C151" i="15"/>
  <c r="Q151" i="15"/>
  <c r="R151" i="15"/>
  <c r="P151" i="15"/>
  <c r="M151" i="15"/>
  <c r="K151" i="15"/>
  <c r="E151" i="15"/>
  <c r="D151" i="15"/>
  <c r="N151" i="15"/>
  <c r="B151" i="15"/>
  <c r="B46" i="15"/>
  <c r="D46" i="15"/>
  <c r="K46" i="15"/>
  <c r="N46" i="15"/>
  <c r="R46" i="15"/>
  <c r="E46" i="15"/>
  <c r="M46" i="15"/>
  <c r="P46" i="15"/>
  <c r="V46" i="15"/>
  <c r="C46" i="15"/>
  <c r="Q46" i="15"/>
  <c r="L46" i="15"/>
  <c r="M14" i="15"/>
  <c r="E14" i="15"/>
  <c r="P14" i="15"/>
  <c r="R14" i="15"/>
  <c r="K14" i="15"/>
  <c r="N14" i="15"/>
  <c r="B14" i="15"/>
  <c r="Q14" i="15"/>
  <c r="C14" i="15"/>
  <c r="V14" i="15"/>
  <c r="D14" i="15"/>
  <c r="L14" i="15"/>
  <c r="M197" i="15"/>
  <c r="K197" i="15"/>
  <c r="C197" i="15"/>
  <c r="E197" i="15"/>
  <c r="R197" i="15"/>
  <c r="Q197" i="15"/>
  <c r="L197" i="15"/>
  <c r="V197" i="15"/>
  <c r="D197" i="15"/>
  <c r="P197" i="15"/>
  <c r="N197" i="15"/>
  <c r="B197" i="15"/>
  <c r="C77" i="15"/>
  <c r="P77" i="15"/>
  <c r="N77" i="15"/>
  <c r="D77" i="15"/>
  <c r="L77" i="15"/>
  <c r="R77" i="15"/>
  <c r="M77" i="15"/>
  <c r="V77" i="15"/>
  <c r="K77" i="15"/>
  <c r="Q77" i="15"/>
  <c r="B77" i="15"/>
  <c r="E77" i="15"/>
  <c r="N180" i="15"/>
  <c r="B180" i="15"/>
  <c r="P180" i="15"/>
  <c r="C180" i="15"/>
  <c r="V180" i="15"/>
  <c r="Q180" i="15"/>
  <c r="R180" i="15"/>
  <c r="K180" i="15"/>
  <c r="M180" i="15"/>
  <c r="L180" i="15"/>
  <c r="D180" i="15"/>
  <c r="E180" i="15"/>
  <c r="E157" i="15"/>
  <c r="Q157" i="15"/>
  <c r="P157" i="15"/>
  <c r="C157" i="15"/>
  <c r="N157" i="15"/>
  <c r="L157" i="15"/>
  <c r="R157" i="15"/>
  <c r="K157" i="15"/>
  <c r="V157" i="15"/>
  <c r="M157" i="15"/>
  <c r="B157" i="15"/>
  <c r="D157" i="15"/>
  <c r="Q161" i="15"/>
  <c r="N161" i="15"/>
  <c r="L161" i="15"/>
  <c r="P161" i="15"/>
  <c r="K161" i="15"/>
  <c r="C161" i="15"/>
  <c r="M161" i="15"/>
  <c r="E161" i="15"/>
  <c r="B161" i="15"/>
  <c r="R161" i="15"/>
  <c r="D161" i="15"/>
  <c r="V161" i="15"/>
  <c r="V110" i="15"/>
  <c r="P110" i="15"/>
  <c r="N110" i="15"/>
  <c r="E110" i="15"/>
  <c r="M110" i="15"/>
  <c r="L110" i="15"/>
  <c r="D110" i="15"/>
  <c r="R110" i="15"/>
  <c r="Q110" i="15"/>
  <c r="K110" i="15"/>
  <c r="B110" i="15"/>
  <c r="C110" i="15"/>
  <c r="Q47" i="15"/>
  <c r="K47" i="15"/>
  <c r="D30" i="15"/>
  <c r="M74" i="15"/>
  <c r="N182" i="15"/>
  <c r="Q195" i="15"/>
  <c r="K82" i="15"/>
  <c r="D82" i="15"/>
  <c r="K81" i="15"/>
  <c r="M81" i="15"/>
  <c r="C36" i="15"/>
  <c r="L36" i="15"/>
  <c r="P124" i="15"/>
  <c r="V124" i="15"/>
  <c r="I124" i="15" s="1"/>
  <c r="K174" i="15"/>
  <c r="D19" i="15"/>
  <c r="R19" i="15"/>
  <c r="R24" i="15"/>
  <c r="N40" i="15"/>
  <c r="C113" i="15"/>
  <c r="P113" i="15"/>
  <c r="P70" i="15"/>
  <c r="M70" i="15"/>
  <c r="E70" i="15"/>
  <c r="R70" i="15"/>
  <c r="C70" i="15"/>
  <c r="Q70" i="15"/>
  <c r="L70" i="15"/>
  <c r="D70" i="15"/>
  <c r="V70" i="15"/>
  <c r="B70" i="15"/>
  <c r="N70" i="15"/>
  <c r="K70" i="15"/>
  <c r="B184" i="15"/>
  <c r="E184" i="15"/>
  <c r="D184" i="15"/>
  <c r="Q184" i="15"/>
  <c r="C184" i="15"/>
  <c r="V184" i="15"/>
  <c r="P184" i="15"/>
  <c r="M184" i="15"/>
  <c r="K184" i="15"/>
  <c r="R184" i="15"/>
  <c r="N184" i="15"/>
  <c r="L184" i="15"/>
  <c r="R104" i="15"/>
  <c r="E104" i="15"/>
  <c r="V104" i="15"/>
  <c r="P104" i="15"/>
  <c r="Q104" i="15"/>
  <c r="D104" i="15"/>
  <c r="K104" i="15"/>
  <c r="L104" i="15"/>
  <c r="C104" i="15"/>
  <c r="N104" i="15"/>
  <c r="B104" i="15"/>
  <c r="M104" i="15"/>
  <c r="E102" i="15"/>
  <c r="V102" i="15"/>
  <c r="Q102" i="15"/>
  <c r="L102" i="15"/>
  <c r="D102" i="15"/>
  <c r="C102" i="15"/>
  <c r="K102" i="15"/>
  <c r="P102" i="15"/>
  <c r="B102" i="15"/>
  <c r="R102" i="15"/>
  <c r="M102" i="15"/>
  <c r="N102" i="15"/>
  <c r="Q58" i="15"/>
  <c r="L58" i="15"/>
  <c r="E58" i="15"/>
  <c r="D58" i="15"/>
  <c r="B58" i="15"/>
  <c r="M58" i="15"/>
  <c r="C58" i="15"/>
  <c r="N58" i="15"/>
  <c r="V58" i="15"/>
  <c r="K58" i="15"/>
  <c r="R58" i="15"/>
  <c r="P58" i="15"/>
  <c r="B119" i="15"/>
  <c r="M119" i="15"/>
  <c r="L119" i="15"/>
  <c r="V119" i="15"/>
  <c r="Q119" i="15"/>
  <c r="R119" i="15"/>
  <c r="P119" i="15"/>
  <c r="D119" i="15"/>
  <c r="K119" i="15"/>
  <c r="N119" i="15"/>
  <c r="C119" i="15"/>
  <c r="E119" i="15"/>
  <c r="V32" i="15"/>
  <c r="L32" i="15"/>
  <c r="Q32" i="15"/>
  <c r="M32" i="15"/>
  <c r="K32" i="15"/>
  <c r="R32" i="15"/>
  <c r="E32" i="15"/>
  <c r="D32" i="15"/>
  <c r="N32" i="15"/>
  <c r="B32" i="15"/>
  <c r="P32" i="15"/>
  <c r="C32" i="15"/>
  <c r="Q162" i="15"/>
  <c r="R162" i="15"/>
  <c r="E162" i="15"/>
  <c r="P162" i="15"/>
  <c r="C162" i="15"/>
  <c r="K162" i="15"/>
  <c r="V162" i="15"/>
  <c r="B162" i="15"/>
  <c r="D162" i="15"/>
  <c r="M162" i="15"/>
  <c r="L162" i="15"/>
  <c r="N162" i="15"/>
  <c r="C115" i="15"/>
  <c r="Q115" i="15"/>
  <c r="N115" i="15"/>
  <c r="D115" i="15"/>
  <c r="K115" i="15"/>
  <c r="P115" i="15"/>
  <c r="L115" i="15"/>
  <c r="R115" i="15"/>
  <c r="B115" i="15"/>
  <c r="V115" i="15"/>
  <c r="E115" i="15"/>
  <c r="M115" i="15"/>
  <c r="V120" i="15"/>
  <c r="E120" i="15"/>
  <c r="P120" i="15"/>
  <c r="D120" i="15"/>
  <c r="C120" i="15"/>
  <c r="Q120" i="15"/>
  <c r="R120" i="15"/>
  <c r="M120" i="15"/>
  <c r="B120" i="15"/>
  <c r="L120" i="15"/>
  <c r="K120" i="15"/>
  <c r="N120" i="15"/>
  <c r="E69" i="15"/>
  <c r="C69" i="15"/>
  <c r="P69" i="15"/>
  <c r="R69" i="15"/>
  <c r="B69" i="15"/>
  <c r="N69" i="15"/>
  <c r="V69" i="15"/>
  <c r="K69" i="15"/>
  <c r="D69" i="15"/>
  <c r="Q69" i="15"/>
  <c r="L69" i="15"/>
  <c r="M69" i="15"/>
  <c r="C189" i="15"/>
  <c r="M189" i="15"/>
  <c r="V189" i="15"/>
  <c r="E189" i="15"/>
  <c r="N189" i="15"/>
  <c r="L189" i="15"/>
  <c r="P189" i="15"/>
  <c r="R189" i="15"/>
  <c r="Q189" i="15"/>
  <c r="D189" i="15"/>
  <c r="K189" i="15"/>
  <c r="B189" i="15"/>
  <c r="R37" i="15"/>
  <c r="K37" i="15"/>
  <c r="D37" i="15"/>
  <c r="P37" i="15"/>
  <c r="N37" i="15"/>
  <c r="C37" i="15"/>
  <c r="M37" i="15"/>
  <c r="E37" i="15"/>
  <c r="V37" i="15"/>
  <c r="L37" i="15"/>
  <c r="Q37" i="15"/>
  <c r="B37" i="15"/>
  <c r="R168" i="15"/>
  <c r="N168" i="15"/>
  <c r="E168" i="15"/>
  <c r="Q168" i="15"/>
  <c r="P168" i="15"/>
  <c r="D168" i="15"/>
  <c r="B168" i="15"/>
  <c r="M168" i="15"/>
  <c r="V168" i="15"/>
  <c r="C168" i="15"/>
  <c r="L168" i="15"/>
  <c r="K168" i="15"/>
  <c r="E198" i="15"/>
  <c r="K198" i="15"/>
  <c r="B198" i="15"/>
  <c r="N198" i="15"/>
  <c r="R198" i="15"/>
  <c r="V198" i="15"/>
  <c r="M198" i="15"/>
  <c r="D198" i="15"/>
  <c r="C198" i="15"/>
  <c r="Q198" i="15"/>
  <c r="P198" i="15"/>
  <c r="L198" i="15"/>
  <c r="V175" i="15"/>
  <c r="M175" i="15"/>
  <c r="B175" i="15"/>
  <c r="K175" i="15"/>
  <c r="P175" i="15"/>
  <c r="E175" i="15"/>
  <c r="N175" i="15"/>
  <c r="C175" i="15"/>
  <c r="R175" i="15"/>
  <c r="L175" i="15"/>
  <c r="Q175" i="15"/>
  <c r="D175" i="15"/>
  <c r="P149" i="15"/>
  <c r="D149" i="15"/>
  <c r="E149" i="15"/>
  <c r="Q149" i="15"/>
  <c r="B149" i="15"/>
  <c r="R149" i="15"/>
  <c r="L149" i="15"/>
  <c r="N149" i="15"/>
  <c r="C149" i="15"/>
  <c r="M149" i="15"/>
  <c r="K149" i="15"/>
  <c r="V149" i="15"/>
  <c r="C93" i="15"/>
  <c r="N93" i="15"/>
  <c r="E93" i="15"/>
  <c r="V93" i="15"/>
  <c r="D93" i="15"/>
  <c r="R93" i="15"/>
  <c r="P93" i="15"/>
  <c r="M93" i="15"/>
  <c r="B93" i="15"/>
  <c r="K93" i="15"/>
  <c r="L93" i="15"/>
  <c r="Q93" i="15"/>
  <c r="E145" i="15"/>
  <c r="N145" i="15"/>
  <c r="Q145" i="15"/>
  <c r="D145" i="15"/>
  <c r="C145" i="15"/>
  <c r="V145" i="15"/>
  <c r="M145" i="15"/>
  <c r="P145" i="15"/>
  <c r="B145" i="15"/>
  <c r="L145" i="15"/>
  <c r="K145" i="15"/>
  <c r="R145" i="15"/>
  <c r="Q78" i="15"/>
  <c r="V78" i="15"/>
  <c r="E78" i="15"/>
  <c r="D78" i="15"/>
  <c r="R78" i="15"/>
  <c r="B78" i="15"/>
  <c r="M78" i="15"/>
  <c r="N78" i="15"/>
  <c r="C78" i="15"/>
  <c r="K78" i="15"/>
  <c r="L78" i="15"/>
  <c r="P78" i="15"/>
  <c r="R47" i="15"/>
  <c r="P47" i="15"/>
  <c r="P30" i="15"/>
  <c r="L30" i="15"/>
  <c r="E182" i="15"/>
  <c r="C82" i="15"/>
  <c r="V82" i="15"/>
  <c r="G82" i="15" s="1"/>
  <c r="Q81" i="15"/>
  <c r="E81" i="15"/>
  <c r="V36" i="15"/>
  <c r="Q36" i="15"/>
  <c r="B124" i="15"/>
  <c r="D124" i="15"/>
  <c r="Q174" i="15"/>
  <c r="R174" i="15"/>
  <c r="E19" i="15"/>
  <c r="K19" i="15"/>
  <c r="D24" i="15"/>
  <c r="P40" i="15"/>
  <c r="L113" i="15"/>
  <c r="E71" i="15"/>
  <c r="M71" i="15"/>
  <c r="D17" i="15"/>
  <c r="P17" i="15"/>
  <c r="B17" i="15"/>
  <c r="L17" i="15"/>
  <c r="N17" i="15"/>
  <c r="K17" i="15"/>
  <c r="Q17" i="15"/>
  <c r="R17" i="15"/>
  <c r="E17" i="15"/>
  <c r="V17" i="15"/>
  <c r="M17" i="15"/>
  <c r="C17" i="15"/>
  <c r="B140" i="15"/>
  <c r="V140" i="15"/>
  <c r="L140" i="15"/>
  <c r="P140" i="15"/>
  <c r="C140" i="15"/>
  <c r="N140" i="15"/>
  <c r="E140" i="15"/>
  <c r="D140" i="15"/>
  <c r="M140" i="15"/>
  <c r="R140" i="15"/>
  <c r="K140" i="15"/>
  <c r="Q140" i="15"/>
  <c r="E94" i="15"/>
  <c r="V94" i="15"/>
  <c r="P94" i="15"/>
  <c r="M94" i="15"/>
  <c r="D94" i="15"/>
  <c r="K94" i="15"/>
  <c r="C94" i="15"/>
  <c r="R94" i="15"/>
  <c r="B94" i="15"/>
  <c r="N94" i="15"/>
  <c r="L94" i="15"/>
  <c r="Q94" i="15"/>
  <c r="M16" i="15"/>
  <c r="P16" i="15"/>
  <c r="K16" i="15"/>
  <c r="C16" i="15"/>
  <c r="E16" i="15"/>
  <c r="R16" i="15"/>
  <c r="N16" i="15"/>
  <c r="L16" i="15"/>
  <c r="D16" i="15"/>
  <c r="B16" i="15"/>
  <c r="Q16" i="15"/>
  <c r="V16" i="15"/>
  <c r="M49" i="15"/>
  <c r="V49" i="15"/>
  <c r="L49" i="15"/>
  <c r="R49" i="15"/>
  <c r="Q49" i="15"/>
  <c r="K49" i="15"/>
  <c r="P49" i="15"/>
  <c r="N49" i="15"/>
  <c r="D49" i="15"/>
  <c r="C49" i="15"/>
  <c r="B49" i="15"/>
  <c r="E49" i="15"/>
  <c r="C33" i="15"/>
  <c r="E33" i="15"/>
  <c r="N33" i="15"/>
  <c r="Q33" i="15"/>
  <c r="K33" i="15"/>
  <c r="P33" i="15"/>
  <c r="B33" i="15"/>
  <c r="L33" i="15"/>
  <c r="M33" i="15"/>
  <c r="V33" i="15"/>
  <c r="D33" i="15"/>
  <c r="R33" i="15"/>
  <c r="D176" i="15"/>
  <c r="B176" i="15"/>
  <c r="V176" i="15"/>
  <c r="P176" i="15"/>
  <c r="M176" i="15"/>
  <c r="N176" i="15"/>
  <c r="R176" i="15"/>
  <c r="C176" i="15"/>
  <c r="Q176" i="15"/>
  <c r="K176" i="15"/>
  <c r="E176" i="15"/>
  <c r="L176" i="15"/>
  <c r="B111" i="15"/>
  <c r="R111" i="15"/>
  <c r="P111" i="15"/>
  <c r="Q111" i="15"/>
  <c r="D111" i="15"/>
  <c r="E111" i="15"/>
  <c r="V111" i="15"/>
  <c r="C111" i="15"/>
  <c r="K111" i="15"/>
  <c r="N111" i="15"/>
  <c r="M111" i="15"/>
  <c r="L111" i="15"/>
  <c r="Q177" i="15"/>
  <c r="L177" i="15"/>
  <c r="E177" i="15"/>
  <c r="M177" i="15"/>
  <c r="R177" i="15"/>
  <c r="B177" i="15"/>
  <c r="V177" i="15"/>
  <c r="K177" i="15"/>
  <c r="C177" i="15"/>
  <c r="D177" i="15"/>
  <c r="P177" i="15"/>
  <c r="N177" i="15"/>
  <c r="N80" i="15"/>
  <c r="Q80" i="15"/>
  <c r="E80" i="15"/>
  <c r="M80" i="15"/>
  <c r="D80" i="15"/>
  <c r="L80" i="15"/>
  <c r="P80" i="15"/>
  <c r="K80" i="15"/>
  <c r="C80" i="15"/>
  <c r="B80" i="15"/>
  <c r="R80" i="15"/>
  <c r="V80" i="15"/>
  <c r="V196" i="15"/>
  <c r="G196" i="15" s="1"/>
  <c r="K196" i="15"/>
  <c r="N196" i="15"/>
  <c r="L196" i="15"/>
  <c r="P196" i="15"/>
  <c r="R196" i="15"/>
  <c r="B196" i="15"/>
  <c r="Q196" i="15"/>
  <c r="E196" i="15"/>
  <c r="D196" i="15"/>
  <c r="C196" i="15"/>
  <c r="M196" i="15"/>
  <c r="V42" i="15"/>
  <c r="G42" i="15" s="1"/>
  <c r="L42" i="15"/>
  <c r="E42" i="15"/>
  <c r="M42" i="15"/>
  <c r="K42" i="15"/>
  <c r="D42" i="15"/>
  <c r="P42" i="15"/>
  <c r="B42" i="15"/>
  <c r="Q42" i="15"/>
  <c r="R42" i="15"/>
  <c r="C42" i="15"/>
  <c r="N42" i="15"/>
  <c r="V121" i="15"/>
  <c r="N121" i="15"/>
  <c r="E121" i="15"/>
  <c r="R121" i="15"/>
  <c r="K121" i="15"/>
  <c r="L121" i="15"/>
  <c r="B121" i="15"/>
  <c r="P121" i="15"/>
  <c r="Q121" i="15"/>
  <c r="C121" i="15"/>
  <c r="M121" i="15"/>
  <c r="D121" i="15"/>
  <c r="M90" i="15"/>
  <c r="Q90" i="15"/>
  <c r="D90" i="15"/>
  <c r="R90" i="15"/>
  <c r="N90" i="15"/>
  <c r="L90" i="15"/>
  <c r="P90" i="15"/>
  <c r="B90" i="15"/>
  <c r="C90" i="15"/>
  <c r="K90" i="15"/>
  <c r="V90" i="15"/>
  <c r="E90" i="15"/>
  <c r="L13" i="15"/>
  <c r="D13" i="15"/>
  <c r="N13" i="15"/>
  <c r="C13" i="15"/>
  <c r="B13" i="15"/>
  <c r="R13" i="15"/>
  <c r="K13" i="15"/>
  <c r="V13" i="15"/>
  <c r="P13" i="15"/>
  <c r="Q13" i="15"/>
  <c r="E13" i="15"/>
  <c r="M13" i="15"/>
  <c r="N28" i="15"/>
  <c r="R28" i="15"/>
  <c r="Q28" i="15"/>
  <c r="L28" i="15"/>
  <c r="E28" i="15"/>
  <c r="B28" i="15"/>
  <c r="C28" i="15"/>
  <c r="M28" i="15"/>
  <c r="D28" i="15"/>
  <c r="P28" i="15"/>
  <c r="V28" i="15"/>
  <c r="K28" i="15"/>
  <c r="M4" i="15"/>
  <c r="P4" i="15"/>
  <c r="K4" i="15"/>
  <c r="Q4" i="15"/>
  <c r="D4" i="15"/>
  <c r="V4" i="15"/>
  <c r="N4" i="15"/>
  <c r="C4" i="15"/>
  <c r="E4" i="15"/>
  <c r="B4" i="15"/>
  <c r="L4" i="15"/>
  <c r="R4" i="15"/>
  <c r="R200" i="15"/>
  <c r="Q200" i="15"/>
  <c r="M200" i="15"/>
  <c r="B200" i="15"/>
  <c r="K200" i="15"/>
  <c r="P200" i="15"/>
  <c r="N200" i="15"/>
  <c r="D200" i="15"/>
  <c r="V200" i="15"/>
  <c r="E200" i="15"/>
  <c r="L200" i="15"/>
  <c r="C200" i="15"/>
  <c r="V30" i="15"/>
  <c r="G30" i="15" s="1"/>
  <c r="R124" i="15"/>
  <c r="E174" i="15"/>
  <c r="L19" i="15"/>
  <c r="N24" i="15"/>
  <c r="R31" i="15"/>
  <c r="E31" i="15"/>
  <c r="B179" i="15"/>
  <c r="L179" i="15"/>
  <c r="D179" i="15"/>
  <c r="E179" i="15"/>
  <c r="C179" i="15"/>
  <c r="M179" i="15"/>
  <c r="N179" i="15"/>
  <c r="R179" i="15"/>
  <c r="P179" i="15"/>
  <c r="K179" i="15"/>
  <c r="Q179" i="15"/>
  <c r="V179" i="15"/>
  <c r="M25" i="15"/>
  <c r="E25" i="15"/>
  <c r="R25" i="15"/>
  <c r="P25" i="15"/>
  <c r="L25" i="15"/>
  <c r="V25" i="15"/>
  <c r="Q25" i="15"/>
  <c r="K25" i="15"/>
  <c r="B25" i="15"/>
  <c r="D25" i="15"/>
  <c r="N25" i="15"/>
  <c r="C25" i="15"/>
  <c r="L130" i="15"/>
  <c r="K130" i="15"/>
  <c r="P130" i="15"/>
  <c r="C130" i="15"/>
  <c r="V130" i="15"/>
  <c r="D130" i="15"/>
  <c r="B130" i="15"/>
  <c r="E130" i="15"/>
  <c r="R130" i="15"/>
  <c r="N130" i="15"/>
  <c r="M130" i="15"/>
  <c r="Q130" i="15"/>
  <c r="D86" i="15"/>
  <c r="C86" i="15"/>
  <c r="N86" i="15"/>
  <c r="M86" i="15"/>
  <c r="R86" i="15"/>
  <c r="Q86" i="15"/>
  <c r="B86" i="15"/>
  <c r="V86" i="15"/>
  <c r="K86" i="15"/>
  <c r="E86" i="15"/>
  <c r="P86" i="15"/>
  <c r="L86" i="15"/>
  <c r="P45" i="15"/>
  <c r="M45" i="15"/>
  <c r="D45" i="15"/>
  <c r="N45" i="15"/>
  <c r="K45" i="15"/>
  <c r="L45" i="15"/>
  <c r="V45" i="15"/>
  <c r="R45" i="15"/>
  <c r="E45" i="15"/>
  <c r="Q45" i="15"/>
  <c r="C45" i="15"/>
  <c r="B45" i="15"/>
  <c r="M185" i="15"/>
  <c r="C185" i="15"/>
  <c r="E185" i="15"/>
  <c r="B185" i="15"/>
  <c r="D185" i="15"/>
  <c r="K185" i="15"/>
  <c r="R185" i="15"/>
  <c r="V185" i="15"/>
  <c r="P185" i="15"/>
  <c r="N185" i="15"/>
  <c r="Q185" i="15"/>
  <c r="L185" i="15"/>
  <c r="C171" i="15"/>
  <c r="K171" i="15"/>
  <c r="N171" i="15"/>
  <c r="B171" i="15"/>
  <c r="E171" i="15"/>
  <c r="Q171" i="15"/>
  <c r="D171" i="15"/>
  <c r="L171" i="15"/>
  <c r="R171" i="15"/>
  <c r="P171" i="15"/>
  <c r="M171" i="15"/>
  <c r="V171" i="15"/>
  <c r="N96" i="15"/>
  <c r="D96" i="15"/>
  <c r="V96" i="15"/>
  <c r="K96" i="15"/>
  <c r="B96" i="15"/>
  <c r="R96" i="15"/>
  <c r="C96" i="15"/>
  <c r="Q96" i="15"/>
  <c r="L96" i="15"/>
  <c r="E96" i="15"/>
  <c r="M96" i="15"/>
  <c r="P96" i="15"/>
  <c r="C65" i="15"/>
  <c r="B65" i="15"/>
  <c r="L65" i="15"/>
  <c r="Q65" i="15"/>
  <c r="E65" i="15"/>
  <c r="V65" i="15"/>
  <c r="K65" i="15"/>
  <c r="N65" i="15"/>
  <c r="R65" i="15"/>
  <c r="M65" i="15"/>
  <c r="D65" i="15"/>
  <c r="P65" i="15"/>
  <c r="L44" i="15"/>
  <c r="N44" i="15"/>
  <c r="B44" i="15"/>
  <c r="E44" i="15"/>
  <c r="D44" i="15"/>
  <c r="V44" i="15"/>
  <c r="G44" i="15" s="1"/>
  <c r="M44" i="15"/>
  <c r="K44" i="15"/>
  <c r="R44" i="15"/>
  <c r="Q44" i="15"/>
  <c r="C44" i="15"/>
  <c r="P44" i="15"/>
  <c r="Q95" i="15"/>
  <c r="R95" i="15"/>
  <c r="E95" i="15"/>
  <c r="C95" i="15"/>
  <c r="B95" i="15"/>
  <c r="N95" i="15"/>
  <c r="M95" i="15"/>
  <c r="L95" i="15"/>
  <c r="P95" i="15"/>
  <c r="K95" i="15"/>
  <c r="V95" i="15"/>
  <c r="D95" i="15"/>
  <c r="E116" i="15"/>
  <c r="L116" i="15"/>
  <c r="B116" i="15"/>
  <c r="D116" i="15"/>
  <c r="M116" i="15"/>
  <c r="P116" i="15"/>
  <c r="Q116" i="15"/>
  <c r="R116" i="15"/>
  <c r="V116" i="15"/>
  <c r="N116" i="15"/>
  <c r="K116" i="15"/>
  <c r="C116" i="15"/>
  <c r="L41" i="15"/>
  <c r="N41" i="15"/>
  <c r="R41" i="15"/>
  <c r="D41" i="15"/>
  <c r="Q41" i="15"/>
  <c r="P41" i="15"/>
  <c r="K41" i="15"/>
  <c r="V41" i="15"/>
  <c r="B41" i="15"/>
  <c r="M41" i="15"/>
  <c r="E41" i="15"/>
  <c r="C41" i="15"/>
  <c r="D100" i="15"/>
  <c r="Q100" i="15"/>
  <c r="C100" i="15"/>
  <c r="B100" i="15"/>
  <c r="V100" i="15"/>
  <c r="N100" i="15"/>
  <c r="K100" i="15"/>
  <c r="L100" i="15"/>
  <c r="E100" i="15"/>
  <c r="M100" i="15"/>
  <c r="R100" i="15"/>
  <c r="P100" i="15"/>
  <c r="E98" i="15"/>
  <c r="D98" i="15"/>
  <c r="R98" i="15"/>
  <c r="N98" i="15"/>
  <c r="M98" i="15"/>
  <c r="V98" i="15"/>
  <c r="C98" i="15"/>
  <c r="L98" i="15"/>
  <c r="B98" i="15"/>
  <c r="P98" i="15"/>
  <c r="K98" i="15"/>
  <c r="Q98" i="15"/>
  <c r="P126" i="15"/>
  <c r="M126" i="15"/>
  <c r="E126" i="15"/>
  <c r="L126" i="15"/>
  <c r="D126" i="15"/>
  <c r="K126" i="15"/>
  <c r="C126" i="15"/>
  <c r="Q126" i="15"/>
  <c r="B126" i="15"/>
  <c r="N126" i="15"/>
  <c r="V126" i="15"/>
  <c r="R126" i="15"/>
  <c r="D165" i="15"/>
  <c r="R165" i="15"/>
  <c r="C165" i="15"/>
  <c r="L165" i="15"/>
  <c r="N165" i="15"/>
  <c r="Q165" i="15"/>
  <c r="E165" i="15"/>
  <c r="K165" i="15"/>
  <c r="P165" i="15"/>
  <c r="M165" i="15"/>
  <c r="V165" i="15"/>
  <c r="B165" i="15"/>
  <c r="Q135" i="15"/>
  <c r="B135" i="15"/>
  <c r="E135" i="15"/>
  <c r="D135" i="15"/>
  <c r="C135" i="15"/>
  <c r="L135" i="15"/>
  <c r="K135" i="15"/>
  <c r="P135" i="15"/>
  <c r="V135" i="15"/>
  <c r="M135" i="15"/>
  <c r="N135" i="15"/>
  <c r="R135" i="15"/>
  <c r="G2" i="15"/>
  <c r="G87" i="15"/>
  <c r="G169" i="15"/>
  <c r="G109" i="15"/>
  <c r="I109" i="15"/>
  <c r="G35" i="15"/>
  <c r="H35" i="15"/>
  <c r="I35" i="15"/>
  <c r="BG418" i="7"/>
  <c r="BD351" i="7"/>
  <c r="BF351" i="7" s="1"/>
  <c r="BG351" i="7" s="1"/>
  <c r="E352" i="7"/>
  <c r="E47" i="7"/>
  <c r="BD47" i="7" s="1"/>
  <c r="BF47" i="7" s="1"/>
  <c r="BG47" i="7" s="1"/>
  <c r="BD46" i="7"/>
  <c r="BF46" i="7" s="1"/>
  <c r="BG46" i="7" s="1"/>
  <c r="BD252" i="7"/>
  <c r="BF252" i="7" s="1"/>
  <c r="E253" i="7"/>
  <c r="C341" i="7"/>
  <c r="BD75" i="7"/>
  <c r="BF75" i="7" s="1"/>
  <c r="BG75" i="7" s="1"/>
  <c r="E76" i="7"/>
  <c r="BG417" i="7"/>
  <c r="BG416" i="7"/>
  <c r="BG415" i="7"/>
  <c r="BD540" i="7"/>
  <c r="BF540" i="7" s="1"/>
  <c r="BG540" i="7" s="1"/>
  <c r="E536" i="7"/>
  <c r="BD536" i="7" s="1"/>
  <c r="BF536" i="7" s="1"/>
  <c r="BD535" i="7"/>
  <c r="BF535" i="7" s="1"/>
  <c r="BG479" i="7" l="1"/>
  <c r="H53" i="15"/>
  <c r="I166" i="15"/>
  <c r="I29" i="15"/>
  <c r="H29" i="15"/>
  <c r="H166" i="15"/>
  <c r="H61" i="15"/>
  <c r="I199" i="15"/>
  <c r="H22" i="15"/>
  <c r="I22" i="15"/>
  <c r="H194" i="15"/>
  <c r="G31" i="15"/>
  <c r="H74" i="15"/>
  <c r="H19" i="15"/>
  <c r="H11" i="15"/>
  <c r="H31" i="15"/>
  <c r="I74" i="15"/>
  <c r="I11" i="15"/>
  <c r="I194" i="15"/>
  <c r="I47" i="15"/>
  <c r="C577" i="7"/>
  <c r="C560" i="7"/>
  <c r="G61" i="15"/>
  <c r="I195" i="15"/>
  <c r="I192" i="15"/>
  <c r="I67" i="15"/>
  <c r="I57" i="15"/>
  <c r="H112" i="15"/>
  <c r="I112" i="15"/>
  <c r="I156" i="15"/>
  <c r="H34" i="15"/>
  <c r="H192" i="15"/>
  <c r="I143" i="15"/>
  <c r="I150" i="15"/>
  <c r="H67" i="15"/>
  <c r="H57" i="15"/>
  <c r="H143" i="15"/>
  <c r="BG276" i="7"/>
  <c r="H156" i="15"/>
  <c r="H172" i="15"/>
  <c r="H150" i="15"/>
  <c r="I61" i="15"/>
  <c r="H5" i="15"/>
  <c r="I101" i="15"/>
  <c r="I34" i="15"/>
  <c r="G5" i="15"/>
  <c r="G53" i="15"/>
  <c r="G34" i="15"/>
  <c r="I172" i="15"/>
  <c r="I53" i="15"/>
  <c r="H188" i="15"/>
  <c r="I5" i="15"/>
  <c r="G101" i="15"/>
  <c r="I188" i="15"/>
  <c r="H101" i="15"/>
  <c r="BG278" i="7"/>
  <c r="BG275" i="7"/>
  <c r="BG269" i="7"/>
  <c r="BD368" i="7"/>
  <c r="BF368" i="7" s="1"/>
  <c r="BG368" i="7" s="1"/>
  <c r="E369" i="7"/>
  <c r="E340" i="7"/>
  <c r="BD339" i="7"/>
  <c r="BF339" i="7" s="1"/>
  <c r="BG267" i="7"/>
  <c r="BG271" i="7"/>
  <c r="BG270" i="7"/>
  <c r="BD233" i="7"/>
  <c r="BF233" i="7" s="1"/>
  <c r="E234" i="7"/>
  <c r="BG268" i="7"/>
  <c r="BG277" i="7"/>
  <c r="E37" i="7"/>
  <c r="BD36" i="7"/>
  <c r="BF36" i="7" s="1"/>
  <c r="BG36" i="7" s="1"/>
  <c r="BG273" i="7"/>
  <c r="BG274" i="7"/>
  <c r="E484" i="7"/>
  <c r="BD483" i="7"/>
  <c r="BF483" i="7" s="1"/>
  <c r="BG483" i="7" s="1"/>
  <c r="E475" i="7"/>
  <c r="BD475" i="7" s="1"/>
  <c r="BF475" i="7" s="1"/>
  <c r="BG475" i="7" s="1"/>
  <c r="BG272" i="7"/>
  <c r="I131" i="15"/>
  <c r="I10" i="15"/>
  <c r="I167" i="15"/>
  <c r="G199" i="15"/>
  <c r="H36" i="15"/>
  <c r="H47" i="15"/>
  <c r="H7" i="15"/>
  <c r="H164" i="15"/>
  <c r="I164" i="15"/>
  <c r="I129" i="15"/>
  <c r="H199" i="15"/>
  <c r="I72" i="15"/>
  <c r="H72" i="15"/>
  <c r="H167" i="15"/>
  <c r="H10" i="15"/>
  <c r="I85" i="15"/>
  <c r="G174" i="15"/>
  <c r="H117" i="15"/>
  <c r="I117" i="15"/>
  <c r="H85" i="15"/>
  <c r="H173" i="15"/>
  <c r="I7" i="15"/>
  <c r="H134" i="15"/>
  <c r="I134" i="15"/>
  <c r="H6" i="15"/>
  <c r="H71" i="15"/>
  <c r="G71" i="15"/>
  <c r="I173" i="15"/>
  <c r="I6" i="15"/>
  <c r="I174" i="15"/>
  <c r="I43" i="15"/>
  <c r="G19" i="15"/>
  <c r="I19" i="15"/>
  <c r="I3" i="15"/>
  <c r="H82" i="15"/>
  <c r="H182" i="15"/>
  <c r="G124" i="15"/>
  <c r="I81" i="15"/>
  <c r="H129" i="15"/>
  <c r="I42" i="15"/>
  <c r="H124" i="15"/>
  <c r="H113" i="15"/>
  <c r="I113" i="15"/>
  <c r="H42" i="15"/>
  <c r="H88" i="15"/>
  <c r="I94" i="15"/>
  <c r="H8" i="15"/>
  <c r="I8" i="15"/>
  <c r="H44" i="15"/>
  <c r="I82" i="15"/>
  <c r="I30" i="15"/>
  <c r="H177" i="15"/>
  <c r="H100" i="15"/>
  <c r="H139" i="15"/>
  <c r="H195" i="15"/>
  <c r="H30" i="15"/>
  <c r="H198" i="15"/>
  <c r="H131" i="15"/>
  <c r="I183" i="15"/>
  <c r="H26" i="15"/>
  <c r="I20" i="15"/>
  <c r="H81" i="15"/>
  <c r="M203" i="15"/>
  <c r="I142" i="15"/>
  <c r="I146" i="15"/>
  <c r="G146" i="15"/>
  <c r="H146" i="15"/>
  <c r="G179" i="15"/>
  <c r="I179" i="15"/>
  <c r="H179" i="15"/>
  <c r="H46" i="15"/>
  <c r="G46" i="15"/>
  <c r="I46" i="15"/>
  <c r="G56" i="15"/>
  <c r="I56" i="15"/>
  <c r="H56" i="15"/>
  <c r="G92" i="15"/>
  <c r="H92" i="15"/>
  <c r="I92" i="15"/>
  <c r="I36" i="15"/>
  <c r="I24" i="15"/>
  <c r="I165" i="15"/>
  <c r="G165" i="15"/>
  <c r="H165" i="15"/>
  <c r="G95" i="15"/>
  <c r="I95" i="15"/>
  <c r="H95" i="15"/>
  <c r="H49" i="15"/>
  <c r="I49" i="15"/>
  <c r="G49" i="15"/>
  <c r="G94" i="15"/>
  <c r="H94" i="15"/>
  <c r="G17" i="15"/>
  <c r="I17" i="15"/>
  <c r="H17" i="15"/>
  <c r="G37" i="15"/>
  <c r="H37" i="15"/>
  <c r="I37" i="15"/>
  <c r="G32" i="15"/>
  <c r="H32" i="15"/>
  <c r="I32" i="15"/>
  <c r="G58" i="15"/>
  <c r="H58" i="15"/>
  <c r="I58" i="15"/>
  <c r="G70" i="15"/>
  <c r="H70" i="15"/>
  <c r="I70" i="15"/>
  <c r="G197" i="15"/>
  <c r="I197" i="15"/>
  <c r="H197" i="15"/>
  <c r="H84" i="15"/>
  <c r="G84" i="15"/>
  <c r="I84" i="15"/>
  <c r="G114" i="15"/>
  <c r="H114" i="15"/>
  <c r="I114" i="15"/>
  <c r="I178" i="15"/>
  <c r="G178" i="15"/>
  <c r="H178" i="15"/>
  <c r="G52" i="15"/>
  <c r="H52" i="15"/>
  <c r="I52" i="15"/>
  <c r="G144" i="15"/>
  <c r="H144" i="15"/>
  <c r="I144" i="15"/>
  <c r="G76" i="15"/>
  <c r="H76" i="15"/>
  <c r="I76" i="15"/>
  <c r="G15" i="15"/>
  <c r="I15" i="15"/>
  <c r="H15" i="15"/>
  <c r="G91" i="15"/>
  <c r="H91" i="15"/>
  <c r="I91" i="15"/>
  <c r="G23" i="15"/>
  <c r="H23" i="15"/>
  <c r="I23" i="15"/>
  <c r="G39" i="15"/>
  <c r="I39" i="15"/>
  <c r="H39" i="15"/>
  <c r="H43" i="15"/>
  <c r="G54" i="15"/>
  <c r="I54" i="15"/>
  <c r="H54" i="15"/>
  <c r="I21" i="15"/>
  <c r="H21" i="15"/>
  <c r="G21" i="15"/>
  <c r="I153" i="15"/>
  <c r="G153" i="15"/>
  <c r="H153" i="15"/>
  <c r="G176" i="15"/>
  <c r="I176" i="15"/>
  <c r="H176" i="15"/>
  <c r="G75" i="15"/>
  <c r="I75" i="15"/>
  <c r="H75" i="15"/>
  <c r="G79" i="15"/>
  <c r="I79" i="15"/>
  <c r="H79" i="15"/>
  <c r="G59" i="15"/>
  <c r="H59" i="15"/>
  <c r="H38" i="15"/>
  <c r="I38" i="15"/>
  <c r="G38" i="15"/>
  <c r="G3" i="15"/>
  <c r="H3" i="15"/>
  <c r="G155" i="15"/>
  <c r="I155" i="15"/>
  <c r="H155" i="15"/>
  <c r="G25" i="15"/>
  <c r="I25" i="15"/>
  <c r="H25" i="15"/>
  <c r="G121" i="15"/>
  <c r="H121" i="15"/>
  <c r="I121" i="15"/>
  <c r="H78" i="15"/>
  <c r="H93" i="15"/>
  <c r="I93" i="15"/>
  <c r="G93" i="15"/>
  <c r="G119" i="15"/>
  <c r="I119" i="15"/>
  <c r="H119" i="15"/>
  <c r="G68" i="15"/>
  <c r="H68" i="15"/>
  <c r="I68" i="15"/>
  <c r="G99" i="15"/>
  <c r="H99" i="15"/>
  <c r="I99" i="15"/>
  <c r="I12" i="15"/>
  <c r="G12" i="15"/>
  <c r="H12" i="15"/>
  <c r="G105" i="15"/>
  <c r="H105" i="15"/>
  <c r="I105" i="15"/>
  <c r="G190" i="15"/>
  <c r="I190" i="15"/>
  <c r="H190" i="15"/>
  <c r="H103" i="15"/>
  <c r="I103" i="15"/>
  <c r="G103" i="15"/>
  <c r="G163" i="15"/>
  <c r="I163" i="15"/>
  <c r="H163" i="15"/>
  <c r="I62" i="15"/>
  <c r="H62" i="15"/>
  <c r="G62" i="15"/>
  <c r="G132" i="15"/>
  <c r="I132" i="15"/>
  <c r="H132" i="15"/>
  <c r="H128" i="15"/>
  <c r="G128" i="15"/>
  <c r="I128" i="15"/>
  <c r="I136" i="15"/>
  <c r="H136" i="15"/>
  <c r="G136" i="15"/>
  <c r="G116" i="15"/>
  <c r="H116" i="15"/>
  <c r="I116" i="15"/>
  <c r="G104" i="15"/>
  <c r="H104" i="15"/>
  <c r="I104" i="15"/>
  <c r="G48" i="15"/>
  <c r="H48" i="15"/>
  <c r="I48" i="15"/>
  <c r="H201" i="15"/>
  <c r="G201" i="15"/>
  <c r="I201" i="15"/>
  <c r="G148" i="15"/>
  <c r="I148" i="15"/>
  <c r="H148" i="15"/>
  <c r="G171" i="15"/>
  <c r="H171" i="15"/>
  <c r="I171" i="15"/>
  <c r="I130" i="15"/>
  <c r="I111" i="15"/>
  <c r="G111" i="15"/>
  <c r="H111" i="15"/>
  <c r="G184" i="15"/>
  <c r="H184" i="15"/>
  <c r="I184" i="15"/>
  <c r="G97" i="15"/>
  <c r="I97" i="15"/>
  <c r="H97" i="15"/>
  <c r="G36" i="15"/>
  <c r="H24" i="15"/>
  <c r="G100" i="15"/>
  <c r="I100" i="15"/>
  <c r="G13" i="15"/>
  <c r="H13" i="15"/>
  <c r="I13" i="15"/>
  <c r="I196" i="15"/>
  <c r="I80" i="15"/>
  <c r="G80" i="15"/>
  <c r="H80" i="15"/>
  <c r="G16" i="15"/>
  <c r="H16" i="15"/>
  <c r="I16" i="15"/>
  <c r="G189" i="15"/>
  <c r="H189" i="15"/>
  <c r="I189" i="15"/>
  <c r="G69" i="15"/>
  <c r="I69" i="15"/>
  <c r="H69" i="15"/>
  <c r="H120" i="15"/>
  <c r="G14" i="15"/>
  <c r="H14" i="15"/>
  <c r="I14" i="15"/>
  <c r="I63" i="15"/>
  <c r="G154" i="15"/>
  <c r="H154" i="15"/>
  <c r="I154" i="15"/>
  <c r="I133" i="15"/>
  <c r="G133" i="15"/>
  <c r="H133" i="15"/>
  <c r="G187" i="15"/>
  <c r="I187" i="15"/>
  <c r="H187" i="15"/>
  <c r="G127" i="15"/>
  <c r="H127" i="15"/>
  <c r="I127" i="15"/>
  <c r="G64" i="15"/>
  <c r="I64" i="15"/>
  <c r="H64" i="15"/>
  <c r="G88" i="15"/>
  <c r="I88" i="15"/>
  <c r="G147" i="15"/>
  <c r="I147" i="15"/>
  <c r="H147" i="15"/>
  <c r="I26" i="15"/>
  <c r="G66" i="15"/>
  <c r="H66" i="15"/>
  <c r="I66" i="15"/>
  <c r="I123" i="15"/>
  <c r="H123" i="15"/>
  <c r="G123" i="15"/>
  <c r="I86" i="15"/>
  <c r="G86" i="15"/>
  <c r="H86" i="15"/>
  <c r="G28" i="15"/>
  <c r="H28" i="15"/>
  <c r="I28" i="15"/>
  <c r="G90" i="15"/>
  <c r="I90" i="15"/>
  <c r="H90" i="15"/>
  <c r="G177" i="15"/>
  <c r="I177" i="15"/>
  <c r="G78" i="15"/>
  <c r="I78" i="15"/>
  <c r="G145" i="15"/>
  <c r="H145" i="15"/>
  <c r="I145" i="15"/>
  <c r="I198" i="15"/>
  <c r="G198" i="15"/>
  <c r="G102" i="15"/>
  <c r="I102" i="15"/>
  <c r="H102" i="15"/>
  <c r="G110" i="15"/>
  <c r="I110" i="15"/>
  <c r="H110" i="15"/>
  <c r="G157" i="15"/>
  <c r="I157" i="15"/>
  <c r="H157" i="15"/>
  <c r="H180" i="15"/>
  <c r="G180" i="15"/>
  <c r="I180" i="15"/>
  <c r="H151" i="15"/>
  <c r="I151" i="15"/>
  <c r="G151" i="15"/>
  <c r="G55" i="15"/>
  <c r="I55" i="15"/>
  <c r="H55" i="15"/>
  <c r="G170" i="15"/>
  <c r="I170" i="15"/>
  <c r="H170" i="15"/>
  <c r="G118" i="15"/>
  <c r="I118" i="15"/>
  <c r="H118" i="15"/>
  <c r="G186" i="15"/>
  <c r="I186" i="15"/>
  <c r="H186" i="15"/>
  <c r="H158" i="15"/>
  <c r="G158" i="15"/>
  <c r="I158" i="15"/>
  <c r="G89" i="15"/>
  <c r="H89" i="15"/>
  <c r="I89" i="15"/>
  <c r="I50" i="15"/>
  <c r="H50" i="15"/>
  <c r="G50" i="15"/>
  <c r="G83" i="15"/>
  <c r="H83" i="15"/>
  <c r="I83" i="15"/>
  <c r="I159" i="15"/>
  <c r="H159" i="15"/>
  <c r="G159" i="15"/>
  <c r="G108" i="15"/>
  <c r="I108" i="15"/>
  <c r="H108" i="15"/>
  <c r="G141" i="15"/>
  <c r="H141" i="15"/>
  <c r="I141" i="15"/>
  <c r="G18" i="15"/>
  <c r="I18" i="15"/>
  <c r="H18" i="15"/>
  <c r="G135" i="15"/>
  <c r="H135" i="15"/>
  <c r="I135" i="15"/>
  <c r="G130" i="15"/>
  <c r="H130" i="15"/>
  <c r="I162" i="15"/>
  <c r="G162" i="15"/>
  <c r="H162" i="15"/>
  <c r="G185" i="15"/>
  <c r="H185" i="15"/>
  <c r="I185" i="15"/>
  <c r="G9" i="15"/>
  <c r="I9" i="15"/>
  <c r="H9" i="15"/>
  <c r="G137" i="15"/>
  <c r="I137" i="15"/>
  <c r="H137" i="15"/>
  <c r="G125" i="15"/>
  <c r="I125" i="15"/>
  <c r="H125" i="15"/>
  <c r="I40" i="15"/>
  <c r="H40" i="15"/>
  <c r="I182" i="15"/>
  <c r="G126" i="15"/>
  <c r="H126" i="15"/>
  <c r="I126" i="15"/>
  <c r="G96" i="15"/>
  <c r="I96" i="15"/>
  <c r="H96" i="15"/>
  <c r="G45" i="15"/>
  <c r="H45" i="15"/>
  <c r="I45" i="15"/>
  <c r="I4" i="15"/>
  <c r="H4" i="15"/>
  <c r="G4" i="15"/>
  <c r="G33" i="15"/>
  <c r="I33" i="15"/>
  <c r="H33" i="15"/>
  <c r="G140" i="15"/>
  <c r="H140" i="15"/>
  <c r="I140" i="15"/>
  <c r="H175" i="15"/>
  <c r="G175" i="15"/>
  <c r="I175" i="15"/>
  <c r="G168" i="15"/>
  <c r="H168" i="15"/>
  <c r="I168" i="15"/>
  <c r="G120" i="15"/>
  <c r="I120" i="15"/>
  <c r="G161" i="15"/>
  <c r="I161" i="15"/>
  <c r="H161" i="15"/>
  <c r="G77" i="15"/>
  <c r="H77" i="15"/>
  <c r="I77" i="15"/>
  <c r="I107" i="15"/>
  <c r="H107" i="15"/>
  <c r="G107" i="15"/>
  <c r="I59" i="15"/>
  <c r="G60" i="15"/>
  <c r="H60" i="15"/>
  <c r="I60" i="15"/>
  <c r="H152" i="15"/>
  <c r="G152" i="15"/>
  <c r="I152" i="15"/>
  <c r="I191" i="15"/>
  <c r="G191" i="15"/>
  <c r="H191" i="15"/>
  <c r="H142" i="15"/>
  <c r="G51" i="15"/>
  <c r="I51" i="15"/>
  <c r="H51" i="15"/>
  <c r="H20" i="15"/>
  <c r="G122" i="15"/>
  <c r="I122" i="15"/>
  <c r="H122" i="15"/>
  <c r="G27" i="15"/>
  <c r="H27" i="15"/>
  <c r="I27" i="15"/>
  <c r="I115" i="15"/>
  <c r="H115" i="15"/>
  <c r="G115" i="15"/>
  <c r="I181" i="15"/>
  <c r="H181" i="15"/>
  <c r="G181" i="15"/>
  <c r="H63" i="15"/>
  <c r="I41" i="15"/>
  <c r="H41" i="15"/>
  <c r="G41" i="15"/>
  <c r="G98" i="15"/>
  <c r="I98" i="15"/>
  <c r="H98" i="15"/>
  <c r="I44" i="15"/>
  <c r="G65" i="15"/>
  <c r="I65" i="15"/>
  <c r="H65" i="15"/>
  <c r="G200" i="15"/>
  <c r="I200" i="15"/>
  <c r="H200" i="15"/>
  <c r="H196" i="15"/>
  <c r="G149" i="15"/>
  <c r="H149" i="15"/>
  <c r="I149" i="15"/>
  <c r="H183" i="15"/>
  <c r="I139" i="15"/>
  <c r="I106" i="15"/>
  <c r="H106" i="15"/>
  <c r="G106" i="15"/>
  <c r="G160" i="15"/>
  <c r="H160" i="15"/>
  <c r="I160" i="15"/>
  <c r="G138" i="15"/>
  <c r="H138" i="15"/>
  <c r="I138" i="15"/>
  <c r="G193" i="15"/>
  <c r="H193" i="15"/>
  <c r="I193" i="15"/>
  <c r="BG535" i="7"/>
  <c r="BD76" i="7"/>
  <c r="BF76" i="7" s="1"/>
  <c r="BG76" i="7" s="1"/>
  <c r="E77" i="7"/>
  <c r="C342" i="7"/>
  <c r="BD253" i="7"/>
  <c r="BF253" i="7" s="1"/>
  <c r="E254" i="7"/>
  <c r="BD254" i="7" s="1"/>
  <c r="BF254" i="7" s="1"/>
  <c r="E353" i="7"/>
  <c r="BD352" i="7"/>
  <c r="BF352" i="7" s="1"/>
  <c r="BG352" i="7" s="1"/>
  <c r="AU391" i="7"/>
  <c r="E539" i="7"/>
  <c r="BG536" i="7"/>
  <c r="E485" i="7" l="1"/>
  <c r="BD485" i="7" s="1"/>
  <c r="BF485" i="7" s="1"/>
  <c r="BG485" i="7" s="1"/>
  <c r="C578" i="7"/>
  <c r="C579" i="7" s="1"/>
  <c r="C580" i="7" s="1"/>
  <c r="C581" i="7" s="1"/>
  <c r="C582" i="7" s="1"/>
  <c r="C583" i="7" s="1"/>
  <c r="C584" i="7" s="1"/>
  <c r="C561" i="7"/>
  <c r="AU389" i="7"/>
  <c r="E341" i="7"/>
  <c r="BD340" i="7"/>
  <c r="BF340" i="7" s="1"/>
  <c r="BD369" i="7"/>
  <c r="BF369" i="7" s="1"/>
  <c r="BG369" i="7" s="1"/>
  <c r="E370" i="7"/>
  <c r="BD37" i="7"/>
  <c r="BF37" i="7" s="1"/>
  <c r="BG37" i="7" s="1"/>
  <c r="E38" i="7"/>
  <c r="BD38" i="7" s="1"/>
  <c r="BF38" i="7" s="1"/>
  <c r="BG38" i="7" s="1"/>
  <c r="E305" i="7"/>
  <c r="BD484" i="7"/>
  <c r="BF484" i="7" s="1"/>
  <c r="BG484" i="7" s="1"/>
  <c r="BD234" i="7"/>
  <c r="BF234" i="7" s="1"/>
  <c r="E235" i="7"/>
  <c r="BG252" i="7"/>
  <c r="BG249" i="7"/>
  <c r="BG248" i="7"/>
  <c r="BG246" i="7"/>
  <c r="BG254" i="7"/>
  <c r="E354" i="7"/>
  <c r="BD353" i="7"/>
  <c r="BF353" i="7" s="1"/>
  <c r="BG353" i="7" s="1"/>
  <c r="BG250" i="7"/>
  <c r="BG253" i="7"/>
  <c r="BG251" i="7"/>
  <c r="AU332" i="7"/>
  <c r="BD77" i="7"/>
  <c r="BF77" i="7" s="1"/>
  <c r="BG77" i="7" s="1"/>
  <c r="E78" i="7"/>
  <c r="BD78" i="7" s="1"/>
  <c r="BF78" i="7" s="1"/>
  <c r="BG78" i="7" s="1"/>
  <c r="BG247" i="7"/>
  <c r="BD539" i="7"/>
  <c r="BF539" i="7" s="1"/>
  <c r="BG539" i="7" s="1"/>
  <c r="E371" i="7" l="1"/>
  <c r="BD370" i="7"/>
  <c r="BF370" i="7" s="1"/>
  <c r="BG370" i="7" s="1"/>
  <c r="BD341" i="7"/>
  <c r="BF341" i="7" s="1"/>
  <c r="E342" i="7"/>
  <c r="BD342" i="7" s="1"/>
  <c r="BF342" i="7" s="1"/>
  <c r="BD235" i="7"/>
  <c r="BF235" i="7" s="1"/>
  <c r="E236" i="7"/>
  <c r="BD305" i="7"/>
  <c r="BF305" i="7" s="1"/>
  <c r="BG305" i="7" s="1"/>
  <c r="E306" i="7"/>
  <c r="E355" i="7"/>
  <c r="BD354" i="7"/>
  <c r="BF354" i="7" s="1"/>
  <c r="BG354" i="7" s="1"/>
  <c r="C562" i="7" l="1"/>
  <c r="BG336" i="7"/>
  <c r="BG339" i="7"/>
  <c r="BG332" i="7"/>
  <c r="BG342" i="7"/>
  <c r="BG338" i="7"/>
  <c r="BG335" i="7"/>
  <c r="BG334" i="7"/>
  <c r="BG340" i="7"/>
  <c r="BG337" i="7"/>
  <c r="BG341" i="7"/>
  <c r="BG333" i="7"/>
  <c r="E372" i="7"/>
  <c r="BD372" i="7" s="1"/>
  <c r="BF372" i="7" s="1"/>
  <c r="BG372" i="7" s="1"/>
  <c r="BD371" i="7"/>
  <c r="BF371" i="7" s="1"/>
  <c r="BG371" i="7" s="1"/>
  <c r="BD236" i="7"/>
  <c r="BF236" i="7" s="1"/>
  <c r="E237" i="7"/>
  <c r="E307" i="7"/>
  <c r="BD306" i="7"/>
  <c r="BF306" i="7" s="1"/>
  <c r="BG306" i="7" s="1"/>
  <c r="E356" i="7"/>
  <c r="BD355" i="7"/>
  <c r="BF355" i="7" s="1"/>
  <c r="BG355" i="7" s="1"/>
  <c r="C563" i="7" l="1"/>
  <c r="C564" i="7" s="1"/>
  <c r="E308" i="7"/>
  <c r="BD307" i="7"/>
  <c r="BF307" i="7" s="1"/>
  <c r="BG307" i="7" s="1"/>
  <c r="E238" i="7"/>
  <c r="BD237" i="7"/>
  <c r="BF237" i="7" s="1"/>
  <c r="E357" i="7"/>
  <c r="BD356" i="7"/>
  <c r="BF356" i="7" s="1"/>
  <c r="BG356" i="7" s="1"/>
  <c r="AU289" i="7" l="1"/>
  <c r="AU53" i="7"/>
  <c r="AU206" i="7"/>
  <c r="AU112" i="7"/>
  <c r="AU51" i="7"/>
  <c r="AU164" i="7"/>
  <c r="AU186" i="7"/>
  <c r="AU67" i="7"/>
  <c r="AU6" i="7"/>
  <c r="AU204" i="7"/>
  <c r="AU147" i="7"/>
  <c r="AU188" i="7"/>
  <c r="AU108" i="7"/>
  <c r="AU202" i="7"/>
  <c r="AU386" i="7"/>
  <c r="AU8" i="7"/>
  <c r="AU194" i="7"/>
  <c r="AU106" i="7"/>
  <c r="AU216" i="7"/>
  <c r="AU92" i="7"/>
  <c r="AU60" i="7"/>
  <c r="AU129" i="7"/>
  <c r="AU151" i="7"/>
  <c r="AU17" i="7"/>
  <c r="AU379" i="7"/>
  <c r="AU2" i="7"/>
  <c r="AU29" i="7"/>
  <c r="AU137" i="7"/>
  <c r="AU184" i="7"/>
  <c r="AU131" i="7"/>
  <c r="AU102" i="7"/>
  <c r="AU160" i="7"/>
  <c r="AU10" i="7"/>
  <c r="AU192" i="7"/>
  <c r="AU175" i="7"/>
  <c r="AU133" i="7"/>
  <c r="AU178" i="7"/>
  <c r="AU100" i="7"/>
  <c r="AU167" i="7"/>
  <c r="AU381" i="7"/>
  <c r="AU139" i="7"/>
  <c r="AU90" i="7"/>
  <c r="AU63" i="7"/>
  <c r="AU210" i="7"/>
  <c r="AU135" i="7"/>
  <c r="AU169" i="7"/>
  <c r="AU94" i="7"/>
  <c r="AU180" i="7"/>
  <c r="AU116" i="7"/>
  <c r="AU110" i="7"/>
  <c r="AU149" i="7"/>
  <c r="AU12" i="7"/>
  <c r="AU39" i="7"/>
  <c r="AU104" i="7"/>
  <c r="AU208" i="7"/>
  <c r="AU212" i="7"/>
  <c r="AU153" i="7"/>
  <c r="AU285" i="7"/>
  <c r="AU196" i="7"/>
  <c r="AU27" i="7"/>
  <c r="AU69" i="7"/>
  <c r="AU214" i="7"/>
  <c r="AU85" i="7"/>
  <c r="AU126" i="7"/>
  <c r="AU220" i="7"/>
  <c r="AU41" i="7"/>
  <c r="AU145" i="7"/>
  <c r="AU198" i="7"/>
  <c r="AU326" i="7"/>
  <c r="AU162" i="7"/>
  <c r="AU48" i="7"/>
  <c r="AU393" i="7"/>
  <c r="AU171" i="7"/>
  <c r="AU200" i="7"/>
  <c r="AU31" i="7"/>
  <c r="AU79" i="7"/>
  <c r="AU173" i="7"/>
  <c r="AU71" i="7"/>
  <c r="AU55" i="7"/>
  <c r="AU120" i="7"/>
  <c r="AU182" i="7"/>
  <c r="AU98" i="7"/>
  <c r="AU65" i="7"/>
  <c r="AU218" i="7"/>
  <c r="AU190" i="7"/>
  <c r="AU58" i="7"/>
  <c r="AU158" i="7"/>
  <c r="AU404" i="7"/>
  <c r="AU96" i="7"/>
  <c r="AU4" i="7"/>
  <c r="BD238" i="7"/>
  <c r="BF238" i="7" s="1"/>
  <c r="E239" i="7"/>
  <c r="BD239" i="7" s="1"/>
  <c r="BF239" i="7" s="1"/>
  <c r="E309" i="7"/>
  <c r="BD308" i="7"/>
  <c r="BF308" i="7" s="1"/>
  <c r="BG308" i="7" s="1"/>
  <c r="E358" i="7"/>
  <c r="BD357" i="7"/>
  <c r="BF357" i="7" s="1"/>
  <c r="BG357" i="7" s="1"/>
  <c r="BG239" i="7" l="1"/>
  <c r="BG234" i="7"/>
  <c r="BG232" i="7"/>
  <c r="BG235" i="7"/>
  <c r="BG237" i="7"/>
  <c r="BG245" i="7"/>
  <c r="BD309" i="7"/>
  <c r="BF309" i="7" s="1"/>
  <c r="BG309" i="7" s="1"/>
  <c r="E310" i="7"/>
  <c r="BG238" i="7"/>
  <c r="BG231" i="7"/>
  <c r="BG241" i="7"/>
  <c r="BG233" i="7"/>
  <c r="BG240" i="7"/>
  <c r="BG228" i="7"/>
  <c r="BG243" i="7"/>
  <c r="BG229" i="7"/>
  <c r="BG244" i="7"/>
  <c r="BG230" i="7"/>
  <c r="BG242" i="7"/>
  <c r="BG236" i="7"/>
  <c r="BD358" i="7"/>
  <c r="BF358" i="7" s="1"/>
  <c r="BG358" i="7" s="1"/>
  <c r="E359" i="7"/>
  <c r="BD310" i="7" l="1"/>
  <c r="BF310" i="7" s="1"/>
  <c r="BG310" i="7" s="1"/>
  <c r="E311" i="7"/>
  <c r="E542" i="7"/>
  <c r="E360" i="7"/>
  <c r="BD360" i="7" s="1"/>
  <c r="BF360" i="7" s="1"/>
  <c r="BG360" i="7" s="1"/>
  <c r="BD359" i="7"/>
  <c r="BF359" i="7" s="1"/>
  <c r="BG359" i="7" s="1"/>
  <c r="E312" i="7" l="1"/>
  <c r="BD311" i="7"/>
  <c r="BF311" i="7" s="1"/>
  <c r="BG311" i="7" s="1"/>
  <c r="E543" i="7"/>
  <c r="BD543" i="7" s="1"/>
  <c r="BF543" i="7" s="1"/>
  <c r="BD542" i="7"/>
  <c r="BF542" i="7" s="1"/>
  <c r="BD312" i="7" l="1"/>
  <c r="BF312" i="7" s="1"/>
  <c r="BG312" i="7" s="1"/>
  <c r="E313" i="7"/>
  <c r="BG542" i="7"/>
  <c r="BG543" i="7"/>
  <c r="BD313" i="7" l="1"/>
  <c r="BF313" i="7" s="1"/>
  <c r="BG313" i="7" s="1"/>
  <c r="E314" i="7"/>
  <c r="BD314" i="7" l="1"/>
  <c r="BF314" i="7" s="1"/>
  <c r="BG314" i="7" s="1"/>
  <c r="E315" i="7"/>
  <c r="BD315" i="7" l="1"/>
  <c r="BF315" i="7" s="1"/>
  <c r="BG315" i="7" s="1"/>
  <c r="E316" i="7"/>
  <c r="BD316" i="7" s="1"/>
  <c r="BF316" i="7" s="1"/>
  <c r="BG316" i="7" s="1"/>
  <c r="C48" i="8"/>
  <c r="I48" i="8" s="1"/>
  <c r="C116" i="8"/>
  <c r="I116" i="8" s="1"/>
  <c r="C355" i="8"/>
  <c r="I355" i="8" s="1"/>
  <c r="J355" i="8" s="1"/>
  <c r="C434" i="8"/>
  <c r="C393" i="8"/>
  <c r="I393" i="8" s="1"/>
  <c r="C293" i="8"/>
  <c r="C7" i="8"/>
  <c r="I7" i="8" s="1"/>
  <c r="H7" i="8" s="1"/>
  <c r="C398" i="8"/>
  <c r="I398" i="8" s="1"/>
  <c r="F398" i="8" s="1"/>
  <c r="C363" i="8"/>
  <c r="C418" i="8"/>
  <c r="I418" i="8" s="1"/>
  <c r="F418" i="8" s="1"/>
  <c r="C213" i="8"/>
  <c r="I213" i="8" s="1"/>
  <c r="F213" i="8" s="1"/>
  <c r="C376" i="8"/>
  <c r="I376" i="8" s="1"/>
  <c r="H376" i="8" s="1"/>
  <c r="C451" i="8"/>
  <c r="C279" i="8"/>
  <c r="I279" i="8" s="1"/>
  <c r="C372" i="8"/>
  <c r="I372" i="8" s="1"/>
  <c r="F372" i="8" s="1"/>
  <c r="C153" i="8"/>
  <c r="I153" i="8" s="1"/>
  <c r="C221" i="8"/>
  <c r="I221" i="8" s="1"/>
  <c r="J221" i="8" s="1"/>
  <c r="C95" i="8"/>
  <c r="I95" i="8" s="1"/>
  <c r="H95" i="8" s="1"/>
  <c r="C67" i="8"/>
  <c r="I67" i="8" s="1"/>
  <c r="F67" i="8" s="1"/>
  <c r="C311" i="8"/>
  <c r="I311" i="8" s="1"/>
  <c r="C24" i="8"/>
  <c r="I24" i="8" s="1"/>
  <c r="J24" i="8" s="1"/>
  <c r="C319" i="8"/>
  <c r="I319" i="8" s="1"/>
  <c r="C65" i="8"/>
  <c r="I65" i="8" s="1"/>
  <c r="G65" i="8" s="1"/>
  <c r="C64" i="8"/>
  <c r="I64" i="8" s="1"/>
  <c r="F64" i="8" s="1"/>
  <c r="C406" i="8"/>
  <c r="I406" i="8" s="1"/>
  <c r="H406" i="8" s="1"/>
  <c r="C69" i="8"/>
  <c r="I69" i="8" s="1"/>
  <c r="C448" i="8"/>
  <c r="I448" i="8" s="1"/>
  <c r="G448" i="8" s="1"/>
  <c r="C283" i="8"/>
  <c r="I283" i="8" s="1"/>
  <c r="F283" i="8" s="1"/>
  <c r="C328" i="8"/>
  <c r="C245" i="8"/>
  <c r="I245" i="8" s="1"/>
  <c r="C378" i="8"/>
  <c r="C19" i="8"/>
  <c r="I19" i="8" s="1"/>
  <c r="J19" i="8" s="1"/>
  <c r="K19" i="8" s="1"/>
  <c r="C446" i="8"/>
  <c r="C188" i="8"/>
  <c r="I188" i="8" s="1"/>
  <c r="C473" i="8"/>
  <c r="C290" i="8"/>
  <c r="I290" i="8" s="1"/>
  <c r="C357" i="8"/>
  <c r="I357" i="8" s="1"/>
  <c r="G357" i="8" s="1"/>
  <c r="C470" i="8"/>
  <c r="I470" i="8" s="1"/>
  <c r="J470" i="8" s="1"/>
  <c r="K470" i="8" s="1"/>
  <c r="E4" i="4"/>
  <c r="D4" i="4" s="1"/>
  <c r="C318" i="8"/>
  <c r="I318" i="8" s="1"/>
  <c r="C215" i="8"/>
  <c r="I215" i="8" s="1"/>
  <c r="C186" i="8"/>
  <c r="I186" i="8" s="1"/>
  <c r="G186" i="8" s="1"/>
  <c r="C344" i="8"/>
  <c r="C456" i="8"/>
  <c r="I456" i="8" s="1"/>
  <c r="H456" i="8" s="1"/>
  <c r="C333" i="8"/>
  <c r="I333" i="8" s="1"/>
  <c r="C459" i="8"/>
  <c r="I459" i="8" s="1"/>
  <c r="G459" i="8" s="1"/>
  <c r="C411" i="8"/>
  <c r="I411" i="8" s="1"/>
  <c r="C433" i="8"/>
  <c r="I433" i="8" s="1"/>
  <c r="C242" i="8"/>
  <c r="C307" i="8"/>
  <c r="C356" i="8"/>
  <c r="I356" i="8" s="1"/>
  <c r="C211" i="8"/>
  <c r="C288" i="8"/>
  <c r="I288" i="8" s="1"/>
  <c r="F288" i="8" s="1"/>
  <c r="C340" i="8"/>
  <c r="I340" i="8" s="1"/>
  <c r="G340" i="8" s="1"/>
  <c r="C409" i="8"/>
  <c r="C458" i="8"/>
  <c r="C462" i="8"/>
  <c r="C56" i="8"/>
  <c r="C360" i="8"/>
  <c r="I360" i="8" s="1"/>
  <c r="C68" i="8"/>
  <c r="I68" i="8" s="1"/>
  <c r="C416" i="8"/>
  <c r="C445" i="8"/>
  <c r="C310" i="8"/>
  <c r="I310" i="8" s="1"/>
  <c r="H310" i="8" s="1"/>
  <c r="C450" i="8"/>
  <c r="I450" i="8" s="1"/>
  <c r="H450" i="8" s="1"/>
  <c r="C96" i="8"/>
  <c r="I96" i="8" s="1"/>
  <c r="C302" i="8"/>
  <c r="C400" i="8"/>
  <c r="I400" i="8" s="1"/>
  <c r="C381" i="8"/>
  <c r="I381" i="8" s="1"/>
  <c r="H381" i="8" s="1"/>
  <c r="C295" i="8"/>
  <c r="I295" i="8" s="1"/>
  <c r="H295" i="8" s="1"/>
  <c r="C185" i="8"/>
  <c r="I185" i="8" s="1"/>
  <c r="C75" i="8"/>
  <c r="C85" i="8"/>
  <c r="I85" i="8" s="1"/>
  <c r="F85" i="8" s="1"/>
  <c r="C159" i="8"/>
  <c r="C351" i="8"/>
  <c r="I351" i="8" s="1"/>
  <c r="C496" i="8"/>
  <c r="I496" i="8" s="1"/>
  <c r="C275" i="8"/>
  <c r="I275" i="8" s="1"/>
  <c r="C199" i="8"/>
  <c r="I199" i="8" s="1"/>
  <c r="G199" i="8" s="1"/>
  <c r="C18" i="8"/>
  <c r="C301" i="8"/>
  <c r="C423" i="8"/>
  <c r="I423" i="8" s="1"/>
  <c r="F423" i="8" s="1"/>
  <c r="C132" i="8"/>
  <c r="I132" i="8" s="1"/>
  <c r="C365" i="8"/>
  <c r="I365" i="8" s="1"/>
  <c r="J365" i="8" s="1"/>
  <c r="C413" i="8"/>
  <c r="I413" i="8" s="1"/>
  <c r="J413" i="8" s="1"/>
  <c r="C362" i="8"/>
  <c r="I362" i="8" s="1"/>
  <c r="G362" i="8" s="1"/>
  <c r="C150" i="8"/>
  <c r="I150" i="8" s="1"/>
  <c r="C12" i="8"/>
  <c r="I12" i="8" s="1"/>
  <c r="C316" i="8"/>
  <c r="I316" i="8" s="1"/>
  <c r="G316" i="8" s="1"/>
  <c r="D63" i="4"/>
  <c r="Y1" i="5" s="1"/>
  <c r="C312" i="8"/>
  <c r="I312" i="8" s="1"/>
  <c r="C315" i="8"/>
  <c r="I315" i="8" s="1"/>
  <c r="C431" i="8"/>
  <c r="I431" i="8" s="1"/>
  <c r="C425" i="8"/>
  <c r="I425" i="8" s="1"/>
  <c r="F425" i="8" s="1"/>
  <c r="C435" i="8"/>
  <c r="E74" i="4"/>
  <c r="D74" i="4" s="1"/>
  <c r="J74" i="4" s="1"/>
  <c r="H191" i="8"/>
  <c r="E14" i="4"/>
  <c r="D14" i="4" s="1"/>
  <c r="H14" i="4" s="1"/>
  <c r="J14" i="4" s="1"/>
  <c r="E33" i="4"/>
  <c r="D33" i="4" s="1"/>
  <c r="H33" i="4" s="1"/>
  <c r="J33" i="4" s="1"/>
  <c r="H88" i="8"/>
  <c r="H270" i="8"/>
  <c r="D110" i="4"/>
  <c r="H110" i="4" s="1"/>
  <c r="H122" i="8"/>
  <c r="E99" i="4"/>
  <c r="D99" i="4" s="1"/>
  <c r="J99" i="4" s="1"/>
  <c r="C386" i="8"/>
  <c r="I386" i="8" s="1"/>
  <c r="G386" i="8" s="1"/>
  <c r="C444" i="8"/>
  <c r="I444" i="8" s="1"/>
  <c r="C165" i="8"/>
  <c r="I165" i="8" s="1"/>
  <c r="C314" i="8"/>
  <c r="C230" i="8"/>
  <c r="I230" i="8" s="1"/>
  <c r="G230" i="8" s="1"/>
  <c r="C240" i="8"/>
  <c r="I240" i="8" s="1"/>
  <c r="C485" i="8"/>
  <c r="I485" i="8" s="1"/>
  <c r="J485" i="8" s="1"/>
  <c r="C471" i="8"/>
  <c r="C476" i="8"/>
  <c r="I476" i="8" s="1"/>
  <c r="C323" i="8"/>
  <c r="I323" i="8" s="1"/>
  <c r="D108" i="4"/>
  <c r="H108" i="4" s="1"/>
  <c r="C91" i="8"/>
  <c r="I91" i="8" s="1"/>
  <c r="H216" i="8"/>
  <c r="C113" i="8"/>
  <c r="H140" i="8"/>
  <c r="H160" i="8"/>
  <c r="E102" i="4"/>
  <c r="D102" i="4" s="1"/>
  <c r="J102" i="4" s="1"/>
  <c r="H155" i="8"/>
  <c r="C282" i="8"/>
  <c r="I282" i="8" s="1"/>
  <c r="G282" i="8" s="1"/>
  <c r="C338" i="8"/>
  <c r="I338" i="8" s="1"/>
  <c r="C277" i="8"/>
  <c r="I277" i="8" s="1"/>
  <c r="C209" i="8"/>
  <c r="I209" i="8" s="1"/>
  <c r="C371" i="8"/>
  <c r="C421" i="8"/>
  <c r="I421" i="8" s="1"/>
  <c r="F421" i="8" s="1"/>
  <c r="C453" i="8"/>
  <c r="I453" i="8" s="1"/>
  <c r="D109" i="4"/>
  <c r="J109" i="4" s="1"/>
  <c r="C361" i="8"/>
  <c r="C206" i="8"/>
  <c r="I206" i="8" s="1"/>
  <c r="C486" i="8"/>
  <c r="I486" i="8" s="1"/>
  <c r="F486" i="8" s="1"/>
  <c r="C210" i="8"/>
  <c r="I210" i="8" s="1"/>
  <c r="C5" i="8"/>
  <c r="I5" i="8" s="1"/>
  <c r="H174" i="8"/>
  <c r="C32" i="8"/>
  <c r="I32" i="8" s="1"/>
  <c r="C466" i="8"/>
  <c r="I466" i="8" s="1"/>
  <c r="H466" i="8" s="1"/>
  <c r="C354" i="8"/>
  <c r="I354" i="8" s="1"/>
  <c r="F354" i="8" s="1"/>
  <c r="C465" i="8"/>
  <c r="I465" i="8" s="1"/>
  <c r="F465" i="8" s="1"/>
  <c r="H97" i="8"/>
  <c r="C180" i="8"/>
  <c r="I180" i="8" s="1"/>
  <c r="F180" i="8" s="1"/>
  <c r="C339" i="8"/>
  <c r="I339" i="8" s="1"/>
  <c r="G339" i="8" s="1"/>
  <c r="C157" i="8"/>
  <c r="C137" i="8"/>
  <c r="I137" i="8" s="1"/>
  <c r="J137" i="8" s="1"/>
  <c r="C366" i="8"/>
  <c r="I366" i="8" s="1"/>
  <c r="C407" i="8"/>
  <c r="I407" i="8" s="1"/>
  <c r="J407" i="8" s="1"/>
  <c r="K407" i="8" s="1"/>
  <c r="C402" i="8"/>
  <c r="I402" i="8" s="1"/>
  <c r="C359" i="8"/>
  <c r="I359" i="8" s="1"/>
  <c r="C125" i="8"/>
  <c r="I125" i="8" s="1"/>
  <c r="F125" i="8" s="1"/>
  <c r="H31" i="8"/>
  <c r="E43" i="4"/>
  <c r="D43" i="4" s="1"/>
  <c r="H43" i="4" s="1"/>
  <c r="J43" i="4" s="1"/>
  <c r="H2" i="8"/>
  <c r="C440" i="8"/>
  <c r="I440" i="8" s="1"/>
  <c r="C388" i="8"/>
  <c r="I388" i="8" s="1"/>
  <c r="C492" i="8"/>
  <c r="I492" i="8" s="1"/>
  <c r="G492" i="8" s="1"/>
  <c r="C412" i="8"/>
  <c r="I412" i="8" s="1"/>
  <c r="C343" i="8"/>
  <c r="I343" i="8" s="1"/>
  <c r="J343" i="8" s="1"/>
  <c r="C499" i="8"/>
  <c r="I499" i="8" s="1"/>
  <c r="C401" i="8"/>
  <c r="I401" i="8" s="1"/>
  <c r="C494" i="8"/>
  <c r="I494" i="8" s="1"/>
  <c r="C477" i="8"/>
  <c r="I477" i="8" s="1"/>
  <c r="F477" i="8" s="1"/>
  <c r="C391" i="8"/>
  <c r="I391" i="8" s="1"/>
  <c r="F391" i="8" s="1"/>
  <c r="H3" i="8"/>
  <c r="C202" i="8"/>
  <c r="I202" i="8" s="1"/>
  <c r="E94" i="4"/>
  <c r="D94" i="4" s="1"/>
  <c r="J94" i="4" s="1"/>
  <c r="C497" i="8"/>
  <c r="I497" i="8" s="1"/>
  <c r="C484" i="8"/>
  <c r="C106" i="8"/>
  <c r="I106" i="8" s="1"/>
  <c r="C336" i="8"/>
  <c r="I336" i="8" s="1"/>
  <c r="C428" i="8"/>
  <c r="I428" i="8" s="1"/>
  <c r="H428" i="8" s="1"/>
  <c r="H27" i="8"/>
  <c r="C384" i="8"/>
  <c r="C298" i="8"/>
  <c r="I298" i="8" s="1"/>
  <c r="C239" i="8"/>
  <c r="I239" i="8" s="1"/>
  <c r="C347" i="8"/>
  <c r="I347" i="8" s="1"/>
  <c r="J347" i="8" s="1"/>
  <c r="K347" i="8" s="1"/>
  <c r="H228" i="8"/>
  <c r="H143" i="8"/>
  <c r="E77" i="4"/>
  <c r="D77" i="4" s="1"/>
  <c r="J77" i="4" s="1"/>
  <c r="C342" i="8"/>
  <c r="H244" i="8"/>
  <c r="H204" i="8"/>
  <c r="H225" i="8"/>
  <c r="C464" i="8"/>
  <c r="I464" i="8" s="1"/>
  <c r="C321" i="8"/>
  <c r="I321" i="8" s="1"/>
  <c r="C394" i="8"/>
  <c r="C396" i="8"/>
  <c r="I396" i="8" s="1"/>
  <c r="C369" i="8"/>
  <c r="I369" i="8" s="1"/>
  <c r="J369" i="8" s="1"/>
  <c r="C487" i="8"/>
  <c r="I487" i="8" s="1"/>
  <c r="H487" i="8" s="1"/>
  <c r="C13" i="8"/>
  <c r="I13" i="8" s="1"/>
  <c r="C63" i="8"/>
  <c r="I63" i="8" s="1"/>
  <c r="C478" i="8"/>
  <c r="I478" i="8" s="1"/>
  <c r="H52" i="8"/>
  <c r="C313" i="8"/>
  <c r="I313" i="8" s="1"/>
  <c r="C249" i="8"/>
  <c r="I249" i="8" s="1"/>
  <c r="H226" i="8"/>
  <c r="C78" i="8"/>
  <c r="I78" i="8" s="1"/>
  <c r="C500" i="8"/>
  <c r="I500" i="8" s="1"/>
  <c r="H500" i="8" s="1"/>
  <c r="C449" i="8"/>
  <c r="I449" i="8" s="1"/>
  <c r="G449" i="8" s="1"/>
  <c r="C80" i="8"/>
  <c r="C349" i="8"/>
  <c r="I349" i="8" s="1"/>
  <c r="C341" i="8"/>
  <c r="I341" i="8" s="1"/>
  <c r="G341" i="8" s="1"/>
  <c r="C57" i="8"/>
  <c r="I57" i="8" s="1"/>
  <c r="C482" i="8"/>
  <c r="I482" i="8" s="1"/>
  <c r="H482" i="8" s="1"/>
  <c r="C260" i="8"/>
  <c r="I260" i="8" s="1"/>
  <c r="H260" i="8" s="1"/>
  <c r="C273" i="8"/>
  <c r="C454" i="8"/>
  <c r="I454" i="8" s="1"/>
  <c r="F454" i="8" s="1"/>
  <c r="C236" i="8"/>
  <c r="C243" i="8"/>
  <c r="I243" i="8" s="1"/>
  <c r="C127" i="8"/>
  <c r="I127" i="8" s="1"/>
  <c r="C73" i="8"/>
  <c r="I73" i="8" s="1"/>
  <c r="H73" i="8" s="1"/>
  <c r="C241" i="8"/>
  <c r="I241" i="8" s="1"/>
  <c r="J241" i="8" s="1"/>
  <c r="K241" i="8" s="1"/>
  <c r="C352" i="8"/>
  <c r="I352" i="8" s="1"/>
  <c r="C395" i="8"/>
  <c r="I395" i="8" s="1"/>
  <c r="H51" i="8"/>
  <c r="C306" i="8"/>
  <c r="I306" i="8" s="1"/>
  <c r="C250" i="8"/>
  <c r="I250" i="8" s="1"/>
  <c r="G250" i="8" s="1"/>
  <c r="C373" i="8"/>
  <c r="C124" i="8"/>
  <c r="C483" i="8"/>
  <c r="I483" i="8" s="1"/>
  <c r="J483" i="8" s="1"/>
  <c r="C300" i="8"/>
  <c r="I300" i="8" s="1"/>
  <c r="G300" i="8" s="1"/>
  <c r="C6" i="8"/>
  <c r="C474" i="8"/>
  <c r="I474" i="8" s="1"/>
  <c r="F474" i="8" s="1"/>
  <c r="C332" i="8"/>
  <c r="I332" i="8" s="1"/>
  <c r="G332" i="8" s="1"/>
  <c r="C156" i="8"/>
  <c r="I156" i="8" s="1"/>
  <c r="H147" i="8"/>
  <c r="C111" i="8"/>
  <c r="I111" i="8" s="1"/>
  <c r="H111" i="8" s="1"/>
  <c r="C176" i="8"/>
  <c r="I176" i="8" s="1"/>
  <c r="G176" i="8" s="1"/>
  <c r="C475" i="8"/>
  <c r="I475" i="8" s="1"/>
  <c r="F475" i="8" s="1"/>
  <c r="C79" i="8"/>
  <c r="I79" i="8" s="1"/>
  <c r="J79" i="8" s="1"/>
  <c r="K79" i="8" s="1"/>
  <c r="C437" i="8"/>
  <c r="C439" i="8"/>
  <c r="I439" i="8" s="1"/>
  <c r="C408" i="8"/>
  <c r="I408" i="8" s="1"/>
  <c r="J408" i="8" s="1"/>
  <c r="C364" i="8"/>
  <c r="I364" i="8" s="1"/>
  <c r="C9" i="8"/>
  <c r="I9" i="8" s="1"/>
  <c r="G9" i="8" s="1"/>
  <c r="C82" i="8"/>
  <c r="I82" i="8" s="1"/>
  <c r="F82" i="8" s="1"/>
  <c r="C187" i="8"/>
  <c r="I187" i="8" s="1"/>
  <c r="H141" i="8"/>
  <c r="H223" i="8"/>
  <c r="E21" i="4"/>
  <c r="D21" i="4" s="1"/>
  <c r="H21" i="4" s="1"/>
  <c r="J21" i="4" s="1"/>
  <c r="C296" i="8"/>
  <c r="I296" i="8" s="1"/>
  <c r="G296" i="8" s="1"/>
  <c r="C54" i="8"/>
  <c r="I54" i="8" s="1"/>
  <c r="C420" i="8"/>
  <c r="I420" i="8" s="1"/>
  <c r="C86" i="8"/>
  <c r="I86" i="8" s="1"/>
  <c r="J86" i="8" s="1"/>
  <c r="K86" i="8" s="1"/>
  <c r="C222" i="8"/>
  <c r="I222" i="8" s="1"/>
  <c r="C303" i="8"/>
  <c r="I303" i="8" s="1"/>
  <c r="J303" i="8" s="1"/>
  <c r="K303" i="8" s="1"/>
  <c r="C424" i="8"/>
  <c r="I424" i="8" s="1"/>
  <c r="H424" i="8" s="1"/>
  <c r="C430" i="8"/>
  <c r="I430" i="8" s="1"/>
  <c r="C327" i="8"/>
  <c r="C129" i="8"/>
  <c r="I129" i="8" s="1"/>
  <c r="F129" i="8" s="1"/>
  <c r="C334" i="8"/>
  <c r="C115" i="8"/>
  <c r="I115" i="8" s="1"/>
  <c r="J115" i="8" s="1"/>
  <c r="C200" i="8"/>
  <c r="I200" i="8" s="1"/>
  <c r="F200" i="8" s="1"/>
  <c r="C203" i="8"/>
  <c r="C179" i="8"/>
  <c r="I179" i="8" s="1"/>
  <c r="C472" i="8"/>
  <c r="C134" i="8"/>
  <c r="C175" i="8"/>
  <c r="C17" i="8"/>
  <c r="I17" i="8" s="1"/>
  <c r="C460" i="8"/>
  <c r="I460" i="8" s="1"/>
  <c r="C281" i="8"/>
  <c r="C98" i="8"/>
  <c r="I98" i="8" s="1"/>
  <c r="F98" i="8" s="1"/>
  <c r="C107" i="8"/>
  <c r="I107" i="8" s="1"/>
  <c r="F107" i="8" s="1"/>
  <c r="C50" i="8"/>
  <c r="I50" i="8" s="1"/>
  <c r="D107" i="4"/>
  <c r="J107" i="4" s="1"/>
  <c r="C305" i="8"/>
  <c r="C178" i="8"/>
  <c r="I178" i="8" s="1"/>
  <c r="J178" i="8" s="1"/>
  <c r="C8" i="8"/>
  <c r="I8" i="8" s="1"/>
  <c r="C135" i="8"/>
  <c r="I135" i="8" s="1"/>
  <c r="G135" i="8" s="1"/>
  <c r="C237" i="8"/>
  <c r="I237" i="8" s="1"/>
  <c r="C427" i="8"/>
  <c r="I427" i="8" s="1"/>
  <c r="C294" i="8"/>
  <c r="I294" i="8" s="1"/>
  <c r="C367" i="8"/>
  <c r="I367" i="8" s="1"/>
  <c r="C25" i="8"/>
  <c r="I25" i="8" s="1"/>
  <c r="C234" i="8"/>
  <c r="I234" i="8" s="1"/>
  <c r="C90" i="8"/>
  <c r="I90" i="8" s="1"/>
  <c r="J90" i="8" s="1"/>
  <c r="K90" i="8" s="1"/>
  <c r="C292" i="8"/>
  <c r="I292" i="8" s="1"/>
  <c r="C189" i="8"/>
  <c r="I189" i="8" s="1"/>
  <c r="C274" i="8"/>
  <c r="I274" i="8" s="1"/>
  <c r="C480" i="8"/>
  <c r="I480" i="8" s="1"/>
  <c r="C317" i="8"/>
  <c r="I317" i="8" s="1"/>
  <c r="F317" i="8" s="1"/>
  <c r="D64" i="4"/>
  <c r="C214" i="8"/>
  <c r="I214" i="8" s="1"/>
  <c r="C284" i="8"/>
  <c r="I284" i="8" s="1"/>
  <c r="C385" i="8"/>
  <c r="I385" i="8" s="1"/>
  <c r="C490" i="8"/>
  <c r="I490" i="8" s="1"/>
  <c r="C379" i="8"/>
  <c r="I379" i="8" s="1"/>
  <c r="H379" i="8" s="1"/>
  <c r="E100" i="4"/>
  <c r="D100" i="4" s="1"/>
  <c r="J100" i="4" s="1"/>
  <c r="E96" i="4"/>
  <c r="D96" i="4" s="1"/>
  <c r="J96" i="4" s="1"/>
  <c r="E87" i="4"/>
  <c r="D87" i="4" s="1"/>
  <c r="J87" i="4" s="1"/>
  <c r="E91" i="4"/>
  <c r="D91" i="4" s="1"/>
  <c r="J91" i="4" s="1"/>
  <c r="E101" i="4"/>
  <c r="D101" i="4" s="1"/>
  <c r="J101" i="4" s="1"/>
  <c r="C308" i="8"/>
  <c r="I308" i="8" s="1"/>
  <c r="H308" i="8" s="1"/>
  <c r="C285" i="8"/>
  <c r="I285" i="8" s="1"/>
  <c r="F285" i="8" s="1"/>
  <c r="C493" i="8"/>
  <c r="I493" i="8" s="1"/>
  <c r="F493" i="8" s="1"/>
  <c r="C346" i="8"/>
  <c r="I346" i="8" s="1"/>
  <c r="C501" i="8"/>
  <c r="C71" i="8"/>
  <c r="I71" i="8" s="1"/>
  <c r="C403" i="8"/>
  <c r="I403" i="8" s="1"/>
  <c r="G403" i="8" s="1"/>
  <c r="C330" i="8"/>
  <c r="I330" i="8" s="1"/>
  <c r="G330" i="8" s="1"/>
  <c r="C276" i="8"/>
  <c r="I276" i="8" s="1"/>
  <c r="C377" i="8"/>
  <c r="I377" i="8" s="1"/>
  <c r="C170" i="8"/>
  <c r="I170" i="8" s="1"/>
  <c r="H170" i="8" s="1"/>
  <c r="C422" i="8"/>
  <c r="I422" i="8" s="1"/>
  <c r="G422" i="8" s="1"/>
  <c r="C158" i="8"/>
  <c r="I158" i="8" s="1"/>
  <c r="G158" i="8" s="1"/>
  <c r="C429" i="8"/>
  <c r="I429" i="8" s="1"/>
  <c r="C280" i="8"/>
  <c r="I280" i="8" s="1"/>
  <c r="C390" i="8"/>
  <c r="I390" i="8" s="1"/>
  <c r="C238" i="8"/>
  <c r="I238" i="8" s="1"/>
  <c r="J238" i="8" s="1"/>
  <c r="K238" i="8" s="1"/>
  <c r="C345" i="8"/>
  <c r="I345" i="8" s="1"/>
  <c r="H345" i="8" s="1"/>
  <c r="C265" i="8"/>
  <c r="I265" i="8" s="1"/>
  <c r="F265" i="8" s="1"/>
  <c r="E79" i="4"/>
  <c r="D79" i="4" s="1"/>
  <c r="J79" i="4" s="1"/>
  <c r="C231" i="8"/>
  <c r="I231" i="8" s="1"/>
  <c r="J231" i="8" s="1"/>
  <c r="C463" i="8"/>
  <c r="I463" i="8" s="1"/>
  <c r="C201" i="8"/>
  <c r="I201" i="8" s="1"/>
  <c r="H201" i="8" s="1"/>
  <c r="C224" i="8"/>
  <c r="I224" i="8" s="1"/>
  <c r="G224" i="8" s="1"/>
  <c r="C468" i="8"/>
  <c r="I468" i="8" s="1"/>
  <c r="G468" i="8" s="1"/>
  <c r="C436" i="8"/>
  <c r="I436" i="8" s="1"/>
  <c r="F436" i="8" s="1"/>
  <c r="C392" i="8"/>
  <c r="I392" i="8" s="1"/>
  <c r="C146" i="8"/>
  <c r="I146" i="8" s="1"/>
  <c r="C256" i="8"/>
  <c r="I256" i="8" s="1"/>
  <c r="C399" i="8"/>
  <c r="I399" i="8" s="1"/>
  <c r="J399" i="8" s="1"/>
  <c r="C447" i="8"/>
  <c r="I447" i="8" s="1"/>
  <c r="G447" i="8" s="1"/>
  <c r="C26" i="8"/>
  <c r="I26" i="8" s="1"/>
  <c r="G26" i="8" s="1"/>
  <c r="C166" i="8"/>
  <c r="I166" i="8" s="1"/>
  <c r="G166" i="8" s="1"/>
  <c r="C380" i="8"/>
  <c r="I380" i="8" s="1"/>
  <c r="D111" i="4"/>
  <c r="J111" i="4" s="1"/>
  <c r="C154" i="8"/>
  <c r="I154" i="8" s="1"/>
  <c r="J154" i="8" s="1"/>
  <c r="C289" i="8"/>
  <c r="I289" i="8" s="1"/>
  <c r="J289" i="8" s="1"/>
  <c r="K289" i="8" s="1"/>
  <c r="C212" i="8"/>
  <c r="I212" i="8" s="1"/>
  <c r="C248" i="8"/>
  <c r="I248" i="8" s="1"/>
  <c r="J248" i="8" s="1"/>
  <c r="K248" i="8" s="1"/>
  <c r="C491" i="8"/>
  <c r="I491" i="8" s="1"/>
  <c r="C219" i="8"/>
  <c r="I219" i="8" s="1"/>
  <c r="G219" i="8" s="1"/>
  <c r="H41" i="8"/>
  <c r="C35" i="8"/>
  <c r="I35" i="8" s="1"/>
  <c r="C414" i="8"/>
  <c r="I414" i="8" s="1"/>
  <c r="C397" i="8"/>
  <c r="I397" i="8" s="1"/>
  <c r="J397" i="8" s="1"/>
  <c r="K397" i="8" s="1"/>
  <c r="C488" i="8"/>
  <c r="I488" i="8" s="1"/>
  <c r="J488" i="8" s="1"/>
  <c r="C218" i="8"/>
  <c r="I218" i="8" s="1"/>
  <c r="C348" i="8"/>
  <c r="I348" i="8" s="1"/>
  <c r="C40" i="8"/>
  <c r="I40" i="8" s="1"/>
  <c r="H40" i="8" s="1"/>
  <c r="C337" i="8"/>
  <c r="I337" i="8" s="1"/>
  <c r="J337" i="8" s="1"/>
  <c r="C498" i="8"/>
  <c r="C368" i="8"/>
  <c r="I368" i="8" s="1"/>
  <c r="G368" i="8" s="1"/>
  <c r="C438" i="8"/>
  <c r="I438" i="8" s="1"/>
  <c r="C205" i="8"/>
  <c r="I205" i="8" s="1"/>
  <c r="H205" i="8" s="1"/>
  <c r="C489" i="8"/>
  <c r="C329" i="8"/>
  <c r="I329" i="8" s="1"/>
  <c r="H329" i="8" s="1"/>
  <c r="C443" i="8"/>
  <c r="I443" i="8" s="1"/>
  <c r="C299" i="8"/>
  <c r="I299" i="8" s="1"/>
  <c r="J299" i="8" s="1"/>
  <c r="C404" i="8"/>
  <c r="I404" i="8" s="1"/>
  <c r="C405" i="8"/>
  <c r="I405" i="8" s="1"/>
  <c r="F405" i="8" s="1"/>
  <c r="C20" i="8"/>
  <c r="I20" i="8" s="1"/>
  <c r="C353" i="8"/>
  <c r="I353" i="8" s="1"/>
  <c r="C220" i="8"/>
  <c r="I220" i="8" s="1"/>
  <c r="C331" i="8"/>
  <c r="I331" i="8" s="1"/>
  <c r="G331" i="8" s="1"/>
  <c r="C324" i="8"/>
  <c r="I324" i="8" s="1"/>
  <c r="C142" i="8"/>
  <c r="I142" i="8" s="1"/>
  <c r="C389" i="8"/>
  <c r="I389" i="8" s="1"/>
  <c r="F389" i="8" s="1"/>
  <c r="E32" i="4"/>
  <c r="D32" i="4" s="1"/>
  <c r="H32" i="4" s="1"/>
  <c r="J32" i="4" s="1"/>
  <c r="E45" i="4"/>
  <c r="D45" i="4" s="1"/>
  <c r="H45" i="4" s="1"/>
  <c r="J45" i="4" s="1"/>
  <c r="E12" i="4"/>
  <c r="D12" i="4" s="1"/>
  <c r="H12" i="4" s="1"/>
  <c r="J12" i="4" s="1"/>
  <c r="E9" i="4"/>
  <c r="D9" i="4" s="1"/>
  <c r="H9" i="4" s="1"/>
  <c r="J9" i="4" s="1"/>
  <c r="E38" i="4"/>
  <c r="D38" i="4" s="1"/>
  <c r="H38" i="4" s="1"/>
  <c r="J38" i="4" s="1"/>
  <c r="E29" i="4"/>
  <c r="D29" i="4" s="1"/>
  <c r="H29" i="4" s="1"/>
  <c r="J29" i="4" s="1"/>
  <c r="E24" i="4"/>
  <c r="D24" i="4" s="1"/>
  <c r="H24" i="4" s="1"/>
  <c r="J24" i="4" s="1"/>
  <c r="E35" i="4"/>
  <c r="D35" i="4" s="1"/>
  <c r="H35" i="4" s="1"/>
  <c r="J35" i="4" s="1"/>
  <c r="E48" i="4"/>
  <c r="D48" i="4" s="1"/>
  <c r="H48" i="4" s="1"/>
  <c r="J48" i="4" s="1"/>
  <c r="E40" i="4"/>
  <c r="D40" i="4" s="1"/>
  <c r="H40" i="4" s="1"/>
  <c r="J40" i="4" s="1"/>
  <c r="E46" i="4"/>
  <c r="D46" i="4" s="1"/>
  <c r="H46" i="4" s="1"/>
  <c r="E23" i="4"/>
  <c r="D23" i="4" s="1"/>
  <c r="H23" i="4" s="1"/>
  <c r="J23" i="4" s="1"/>
  <c r="E7" i="4"/>
  <c r="D7" i="4" s="1"/>
  <c r="H7" i="4" s="1"/>
  <c r="J7" i="4" s="1"/>
  <c r="E20" i="4"/>
  <c r="D20" i="4" s="1"/>
  <c r="H20" i="4" s="1"/>
  <c r="J20" i="4" s="1"/>
  <c r="E47" i="4"/>
  <c r="D47" i="4" s="1"/>
  <c r="H47" i="4" s="1"/>
  <c r="J47" i="4" s="1"/>
  <c r="E18" i="4"/>
  <c r="D18" i="4" s="1"/>
  <c r="H18" i="4" s="1"/>
  <c r="J18" i="4" s="1"/>
  <c r="E31" i="4"/>
  <c r="D31" i="4" s="1"/>
  <c r="H31" i="4" s="1"/>
  <c r="J31" i="4" s="1"/>
  <c r="E42" i="4"/>
  <c r="D42" i="4" s="1"/>
  <c r="H42" i="4" s="1"/>
  <c r="J42" i="4" s="1"/>
  <c r="E25" i="4"/>
  <c r="D25" i="4" s="1"/>
  <c r="H25" i="4" s="1"/>
  <c r="J25" i="4" s="1"/>
  <c r="E19" i="4"/>
  <c r="D19" i="4" s="1"/>
  <c r="H19" i="4" s="1"/>
  <c r="J19" i="4" s="1"/>
  <c r="E28" i="4"/>
  <c r="D28" i="4" s="1"/>
  <c r="H28" i="4" s="1"/>
  <c r="J28" i="4" s="1"/>
  <c r="E8" i="4"/>
  <c r="D8" i="4" s="1"/>
  <c r="H8" i="4" s="1"/>
  <c r="J8" i="4" s="1"/>
  <c r="E39" i="4"/>
  <c r="D39" i="4" s="1"/>
  <c r="H39" i="4" s="1"/>
  <c r="J39" i="4" s="1"/>
  <c r="C442" i="8"/>
  <c r="I442" i="8" s="1"/>
  <c r="F442" i="8" s="1"/>
  <c r="C325" i="8"/>
  <c r="I325" i="8" s="1"/>
  <c r="F325" i="8" s="1"/>
  <c r="C100" i="8"/>
  <c r="I100" i="8" s="1"/>
  <c r="J100" i="8" s="1"/>
  <c r="C419" i="8"/>
  <c r="I419" i="8" s="1"/>
  <c r="F419" i="8" s="1"/>
  <c r="C297" i="8"/>
  <c r="I297" i="8" s="1"/>
  <c r="C426" i="8"/>
  <c r="C227" i="8"/>
  <c r="C452" i="8"/>
  <c r="I452" i="8" s="1"/>
  <c r="C60" i="8"/>
  <c r="I60" i="8" s="1"/>
  <c r="F60" i="8" s="1"/>
  <c r="C358" i="8"/>
  <c r="I358" i="8" s="1"/>
  <c r="C59" i="8"/>
  <c r="C117" i="8"/>
  <c r="I117" i="8" s="1"/>
  <c r="C232" i="8"/>
  <c r="I232" i="8" s="1"/>
  <c r="G232" i="8" s="1"/>
  <c r="C469" i="8"/>
  <c r="I469" i="8" s="1"/>
  <c r="C415" i="8"/>
  <c r="C309" i="8"/>
  <c r="C104" i="8"/>
  <c r="I104" i="8" s="1"/>
  <c r="J104" i="8" s="1"/>
  <c r="K104" i="8" s="1"/>
  <c r="C441" i="8"/>
  <c r="I441" i="8" s="1"/>
  <c r="C77" i="8"/>
  <c r="I77" i="8" s="1"/>
  <c r="C291" i="8"/>
  <c r="C16" i="8"/>
  <c r="I16" i="8" s="1"/>
  <c r="C58" i="8"/>
  <c r="I58" i="8" s="1"/>
  <c r="J58" i="8" s="1"/>
  <c r="K58" i="8" s="1"/>
  <c r="C455" i="8"/>
  <c r="I455" i="8" s="1"/>
  <c r="C374" i="8"/>
  <c r="C481" i="8"/>
  <c r="I481" i="8" s="1"/>
  <c r="C370" i="8"/>
  <c r="C287" i="8"/>
  <c r="C387" i="8"/>
  <c r="I387" i="8" s="1"/>
  <c r="F387" i="8" s="1"/>
  <c r="C382" i="8"/>
  <c r="I382" i="8" s="1"/>
  <c r="C350" i="8"/>
  <c r="C144" i="8"/>
  <c r="I144" i="8" s="1"/>
  <c r="C94" i="8"/>
  <c r="I94" i="8" s="1"/>
  <c r="C432" i="8"/>
  <c r="I432" i="8" s="1"/>
  <c r="F432" i="8" s="1"/>
  <c r="C15" i="8"/>
  <c r="I15" i="8" s="1"/>
  <c r="J15" i="8" s="1"/>
  <c r="C335" i="8"/>
  <c r="I335" i="8" s="1"/>
  <c r="C417" i="8"/>
  <c r="I417" i="8" s="1"/>
  <c r="C479" i="8"/>
  <c r="C375" i="8"/>
  <c r="C320" i="8"/>
  <c r="I320" i="8" s="1"/>
  <c r="C235" i="8"/>
  <c r="C278" i="8"/>
  <c r="C457" i="8"/>
  <c r="C138" i="8"/>
  <c r="C163" i="8"/>
  <c r="I163" i="8" s="1"/>
  <c r="C182" i="8"/>
  <c r="C183" i="8"/>
  <c r="I183" i="8" s="1"/>
  <c r="C383" i="8"/>
  <c r="H131" i="8"/>
  <c r="H167" i="8"/>
  <c r="H81" i="8"/>
  <c r="H30" i="8"/>
  <c r="H130" i="8"/>
  <c r="H83" i="8"/>
  <c r="H255" i="8"/>
  <c r="H162" i="8"/>
  <c r="H93" i="8"/>
  <c r="H229" i="8"/>
  <c r="H269" i="8"/>
  <c r="H39" i="8"/>
  <c r="H123" i="8"/>
  <c r="H266" i="8"/>
  <c r="H263" i="8"/>
  <c r="H128" i="8"/>
  <c r="H172" i="8"/>
  <c r="H149" i="8"/>
  <c r="H133" i="8"/>
  <c r="H36" i="8"/>
  <c r="H33" i="8"/>
  <c r="H161" i="8"/>
  <c r="H264" i="8"/>
  <c r="H262" i="8"/>
  <c r="H139" i="8"/>
  <c r="H47" i="8"/>
  <c r="H105" i="8"/>
  <c r="H272" i="8"/>
  <c r="H11" i="8"/>
  <c r="H29" i="8"/>
  <c r="H74" i="8"/>
  <c r="H45" i="8"/>
  <c r="H49" i="8"/>
  <c r="H173" i="8"/>
  <c r="H252" i="8"/>
  <c r="H4" i="8"/>
  <c r="H195" i="8"/>
  <c r="H257" i="8"/>
  <c r="H164" i="8"/>
  <c r="H197" i="8"/>
  <c r="H253" i="8"/>
  <c r="H28" i="8"/>
  <c r="H194" i="8"/>
  <c r="H101" i="8"/>
  <c r="H114" i="8"/>
  <c r="H84" i="8"/>
  <c r="H109" i="8"/>
  <c r="H99" i="8"/>
  <c r="H118" i="8"/>
  <c r="H110" i="8"/>
  <c r="H21" i="8"/>
  <c r="H112" i="8"/>
  <c r="H108" i="8"/>
  <c r="H267" i="8"/>
  <c r="H34" i="8"/>
  <c r="H76" i="8"/>
  <c r="H42" i="8"/>
  <c r="H38" i="8"/>
  <c r="H190" i="8"/>
  <c r="H126" i="8"/>
  <c r="H268" i="8"/>
  <c r="H92" i="8"/>
  <c r="H44" i="8"/>
  <c r="H102" i="8"/>
  <c r="H193" i="8"/>
  <c r="H37" i="8"/>
  <c r="H233" i="8"/>
  <c r="H168" i="8"/>
  <c r="H258" i="8"/>
  <c r="H192" i="8"/>
  <c r="H148" i="8"/>
  <c r="H89" i="8"/>
  <c r="H121" i="8"/>
  <c r="H62" i="8"/>
  <c r="H119" i="8"/>
  <c r="H259" i="8"/>
  <c r="H46" i="8"/>
  <c r="H251" i="8"/>
  <c r="H261" i="8"/>
  <c r="H53" i="8"/>
  <c r="H103" i="8"/>
  <c r="H198" i="8"/>
  <c r="H217" i="8"/>
  <c r="H72" i="8"/>
  <c r="C169" i="8"/>
  <c r="I169" i="8" s="1"/>
  <c r="C410" i="8"/>
  <c r="I410" i="8" s="1"/>
  <c r="F410" i="8" s="1"/>
  <c r="C495" i="8"/>
  <c r="I495" i="8" s="1"/>
  <c r="H495" i="8" s="1"/>
  <c r="C10" i="8"/>
  <c r="I10" i="8" s="1"/>
  <c r="C286" i="8"/>
  <c r="I286" i="8" s="1"/>
  <c r="F286" i="8" s="1"/>
  <c r="C326" i="8"/>
  <c r="I326" i="8" s="1"/>
  <c r="G326" i="8" s="1"/>
  <c r="C304" i="8"/>
  <c r="I304" i="8" s="1"/>
  <c r="C322" i="8"/>
  <c r="C177" i="8"/>
  <c r="I177" i="8" s="1"/>
  <c r="C467" i="8"/>
  <c r="I467" i="8" s="1"/>
  <c r="C461" i="8"/>
  <c r="W147" i="5" l="1"/>
  <c r="W154" i="5"/>
  <c r="W145" i="5"/>
  <c r="W146" i="5"/>
  <c r="W155" i="5"/>
  <c r="W149" i="5"/>
  <c r="W144" i="5"/>
  <c r="W148" i="5"/>
  <c r="W156" i="5"/>
  <c r="W152" i="5"/>
  <c r="W150" i="5"/>
  <c r="W151" i="5"/>
  <c r="W157" i="5"/>
  <c r="W153" i="5"/>
  <c r="T141" i="5"/>
  <c r="T149" i="5"/>
  <c r="T145" i="5"/>
  <c r="T156" i="5"/>
  <c r="T144" i="5"/>
  <c r="T154" i="5"/>
  <c r="T146" i="5"/>
  <c r="T151" i="5"/>
  <c r="T152" i="5"/>
  <c r="T155" i="5"/>
  <c r="T157" i="5"/>
  <c r="T148" i="5"/>
  <c r="T150" i="5"/>
  <c r="T153" i="5"/>
  <c r="T147" i="5"/>
  <c r="W141" i="5"/>
  <c r="I273" i="8"/>
  <c r="G273" i="8" s="1"/>
  <c r="O3" i="6"/>
  <c r="BH7" i="6" s="1"/>
  <c r="J357" i="8"/>
  <c r="K357" i="8" s="1"/>
  <c r="W137" i="5"/>
  <c r="W136" i="5"/>
  <c r="W138" i="5"/>
  <c r="W139" i="5"/>
  <c r="W140" i="5"/>
  <c r="W134" i="5"/>
  <c r="W135" i="5"/>
  <c r="T134" i="5"/>
  <c r="T138" i="5"/>
  <c r="T139" i="5"/>
  <c r="T135" i="5"/>
  <c r="T136" i="5"/>
  <c r="T140" i="5"/>
  <c r="T137" i="5"/>
  <c r="E34" i="4"/>
  <c r="D34" i="4" s="1"/>
  <c r="H34" i="4" s="1"/>
  <c r="J34" i="4" s="1"/>
  <c r="W132" i="5"/>
  <c r="W133" i="5"/>
  <c r="K221" i="8"/>
  <c r="F57" i="8"/>
  <c r="J57" i="8"/>
  <c r="K57" i="8" s="1"/>
  <c r="G406" i="8"/>
  <c r="H67" i="8"/>
  <c r="F300" i="8"/>
  <c r="H107" i="4"/>
  <c r="H300" i="8"/>
  <c r="J316" i="8"/>
  <c r="K316" i="8" s="1"/>
  <c r="G364" i="8"/>
  <c r="H364" i="8"/>
  <c r="G202" i="8"/>
  <c r="F202" i="8"/>
  <c r="H202" i="8"/>
  <c r="J202" i="8"/>
  <c r="K202" i="8" s="1"/>
  <c r="F304" i="8"/>
  <c r="G304" i="8"/>
  <c r="F127" i="8"/>
  <c r="J127" i="8"/>
  <c r="K127" i="8" s="1"/>
  <c r="H189" i="8"/>
  <c r="J189" i="8"/>
  <c r="K189" i="8" s="1"/>
  <c r="F189" i="8"/>
  <c r="H107" i="8"/>
  <c r="H109" i="4"/>
  <c r="J381" i="8"/>
  <c r="K381" i="8" s="1"/>
  <c r="F399" i="8"/>
  <c r="G265" i="8"/>
  <c r="H326" i="8"/>
  <c r="H399" i="8"/>
  <c r="J300" i="8"/>
  <c r="K300" i="8" s="1"/>
  <c r="H346" i="8"/>
  <c r="J346" i="8"/>
  <c r="K346" i="8" s="1"/>
  <c r="H411" i="8"/>
  <c r="G411" i="8"/>
  <c r="G377" i="8"/>
  <c r="J377" i="8"/>
  <c r="K377" i="8" s="1"/>
  <c r="J404" i="8"/>
  <c r="K404" i="8" s="1"/>
  <c r="F404" i="8"/>
  <c r="G496" i="8"/>
  <c r="H496" i="8"/>
  <c r="F333" i="8"/>
  <c r="G333" i="8"/>
  <c r="H333" i="8"/>
  <c r="J333" i="8"/>
  <c r="K333" i="8" s="1"/>
  <c r="H360" i="8"/>
  <c r="F360" i="8"/>
  <c r="H306" i="8"/>
  <c r="G306" i="8"/>
  <c r="J12" i="8"/>
  <c r="K12" i="8" s="1"/>
  <c r="F12" i="8"/>
  <c r="G401" i="8"/>
  <c r="F401" i="8"/>
  <c r="G206" i="8"/>
  <c r="H206" i="8"/>
  <c r="F206" i="8"/>
  <c r="F96" i="8"/>
  <c r="J96" i="8"/>
  <c r="K96" i="8" s="1"/>
  <c r="K488" i="8"/>
  <c r="H265" i="8"/>
  <c r="J285" i="8"/>
  <c r="K285" i="8" s="1"/>
  <c r="H488" i="8"/>
  <c r="G465" i="8"/>
  <c r="G365" i="8"/>
  <c r="W143" i="5"/>
  <c r="W131" i="5"/>
  <c r="W142" i="5"/>
  <c r="H111" i="4"/>
  <c r="G308" i="8"/>
  <c r="G354" i="8"/>
  <c r="F365" i="8"/>
  <c r="F448" i="8"/>
  <c r="H405" i="8"/>
  <c r="G399" i="8"/>
  <c r="J265" i="8"/>
  <c r="K265" i="8" s="1"/>
  <c r="H354" i="8"/>
  <c r="J459" i="8"/>
  <c r="K459" i="8" s="1"/>
  <c r="G24" i="8"/>
  <c r="G231" i="8"/>
  <c r="J493" i="8"/>
  <c r="K493" i="8" s="1"/>
  <c r="G107" i="8"/>
  <c r="H475" i="8"/>
  <c r="G487" i="8"/>
  <c r="J354" i="8"/>
  <c r="K354" i="8" s="1"/>
  <c r="J110" i="4"/>
  <c r="F456" i="8"/>
  <c r="G372" i="8"/>
  <c r="F205" i="8"/>
  <c r="F231" i="8"/>
  <c r="G493" i="8"/>
  <c r="G82" i="8"/>
  <c r="J475" i="8"/>
  <c r="K475" i="8" s="1"/>
  <c r="F487" i="8"/>
  <c r="H231" i="8"/>
  <c r="J422" i="8"/>
  <c r="K422" i="8" s="1"/>
  <c r="J487" i="8"/>
  <c r="K487" i="8" s="1"/>
  <c r="J495" i="8"/>
  <c r="K495" i="8" s="1"/>
  <c r="T133" i="5"/>
  <c r="T143" i="5"/>
  <c r="T142" i="5"/>
  <c r="T131" i="5"/>
  <c r="T132" i="5"/>
  <c r="H209" i="8"/>
  <c r="G209" i="8"/>
  <c r="J392" i="8"/>
  <c r="K392" i="8" s="1"/>
  <c r="G392" i="8"/>
  <c r="H392" i="8"/>
  <c r="J294" i="8"/>
  <c r="K294" i="8" s="1"/>
  <c r="G294" i="8"/>
  <c r="F294" i="8"/>
  <c r="J497" i="8"/>
  <c r="K497" i="8" s="1"/>
  <c r="H497" i="8"/>
  <c r="H240" i="8"/>
  <c r="J240" i="8"/>
  <c r="K240" i="8" s="1"/>
  <c r="G367" i="8"/>
  <c r="H367" i="8"/>
  <c r="G163" i="8"/>
  <c r="J163" i="8"/>
  <c r="K163" i="8" s="1"/>
  <c r="H417" i="8"/>
  <c r="F417" i="8"/>
  <c r="H280" i="8"/>
  <c r="F280" i="8"/>
  <c r="G69" i="8"/>
  <c r="J69" i="8"/>
  <c r="F71" i="8"/>
  <c r="G71" i="8"/>
  <c r="H5" i="8"/>
  <c r="G5" i="8"/>
  <c r="F429" i="8"/>
  <c r="G429" i="8"/>
  <c r="J237" i="8"/>
  <c r="K237" i="8" s="1"/>
  <c r="H237" i="8"/>
  <c r="G237" i="8"/>
  <c r="F237" i="8"/>
  <c r="G222" i="8"/>
  <c r="J222" i="8"/>
  <c r="K222" i="8" s="1"/>
  <c r="F222" i="8"/>
  <c r="H222" i="8"/>
  <c r="J212" i="8"/>
  <c r="K212" i="8" s="1"/>
  <c r="G212" i="8"/>
  <c r="G388" i="8"/>
  <c r="F388" i="8"/>
  <c r="H388" i="8"/>
  <c r="J388" i="8"/>
  <c r="K388" i="8" s="1"/>
  <c r="H35" i="8"/>
  <c r="F35" i="8"/>
  <c r="G385" i="8"/>
  <c r="F385" i="8"/>
  <c r="H385" i="8"/>
  <c r="J385" i="8"/>
  <c r="K385" i="8" s="1"/>
  <c r="J323" i="8"/>
  <c r="K323" i="8" s="1"/>
  <c r="H323" i="8"/>
  <c r="F323" i="8"/>
  <c r="F165" i="8"/>
  <c r="J165" i="8"/>
  <c r="K165" i="8" s="1"/>
  <c r="H165" i="8"/>
  <c r="F400" i="8"/>
  <c r="H400" i="8"/>
  <c r="G78" i="8"/>
  <c r="H78" i="8"/>
  <c r="J284" i="8"/>
  <c r="K284" i="8" s="1"/>
  <c r="G284" i="8"/>
  <c r="J274" i="8"/>
  <c r="K274" i="8" s="1"/>
  <c r="F274" i="8"/>
  <c r="G274" i="8"/>
  <c r="H274" i="8"/>
  <c r="H234" i="8"/>
  <c r="J234" i="8"/>
  <c r="K234" i="8" s="1"/>
  <c r="F234" i="8"/>
  <c r="G234" i="8"/>
  <c r="G8" i="8"/>
  <c r="J8" i="8"/>
  <c r="K8" i="8" s="1"/>
  <c r="F8" i="8"/>
  <c r="H8" i="8"/>
  <c r="G478" i="8"/>
  <c r="J478" i="8"/>
  <c r="K478" i="8" s="1"/>
  <c r="H476" i="8"/>
  <c r="J476" i="8"/>
  <c r="K476" i="8" s="1"/>
  <c r="G279" i="8"/>
  <c r="J279" i="8"/>
  <c r="K279" i="8" s="1"/>
  <c r="J94" i="8"/>
  <c r="K94" i="8" s="1"/>
  <c r="G94" i="8"/>
  <c r="H179" i="8"/>
  <c r="F179" i="8"/>
  <c r="G179" i="8"/>
  <c r="J179" i="8"/>
  <c r="K179" i="8" s="1"/>
  <c r="G499" i="8"/>
  <c r="F499" i="8"/>
  <c r="H499" i="8"/>
  <c r="J499" i="8"/>
  <c r="K499" i="8" s="1"/>
  <c r="F188" i="8"/>
  <c r="J188" i="8"/>
  <c r="K188" i="8" s="1"/>
  <c r="G188" i="8"/>
  <c r="H188" i="8"/>
  <c r="J405" i="8"/>
  <c r="K405" i="8" s="1"/>
  <c r="H304" i="8"/>
  <c r="F495" i="8"/>
  <c r="G15" i="8"/>
  <c r="F104" i="8"/>
  <c r="G404" i="8"/>
  <c r="J205" i="8"/>
  <c r="K205" i="8" s="1"/>
  <c r="F248" i="8"/>
  <c r="F224" i="8"/>
  <c r="J201" i="8"/>
  <c r="K201" i="8" s="1"/>
  <c r="G345" i="8"/>
  <c r="J170" i="8"/>
  <c r="K170" i="8" s="1"/>
  <c r="H82" i="8"/>
  <c r="J306" i="8"/>
  <c r="K306" i="8" s="1"/>
  <c r="G407" i="8"/>
  <c r="H339" i="8"/>
  <c r="J486" i="8"/>
  <c r="K486" i="8" s="1"/>
  <c r="J108" i="4"/>
  <c r="G381" i="8"/>
  <c r="H340" i="8"/>
  <c r="H459" i="8"/>
  <c r="H331" i="8"/>
  <c r="F170" i="8"/>
  <c r="F346" i="8"/>
  <c r="J308" i="8"/>
  <c r="K308" i="8" s="1"/>
  <c r="J401" i="8"/>
  <c r="K401" i="8" s="1"/>
  <c r="F407" i="8"/>
  <c r="H486" i="8"/>
  <c r="F413" i="8"/>
  <c r="J85" i="8"/>
  <c r="K85" i="8" s="1"/>
  <c r="J310" i="8"/>
  <c r="K310" i="8" s="1"/>
  <c r="J360" i="8"/>
  <c r="K360" i="8" s="1"/>
  <c r="J340" i="8"/>
  <c r="K340" i="8" s="1"/>
  <c r="F459" i="8"/>
  <c r="H468" i="8"/>
  <c r="F201" i="8"/>
  <c r="H58" i="8"/>
  <c r="J82" i="8"/>
  <c r="K82" i="8" s="1"/>
  <c r="J364" i="8"/>
  <c r="K364" i="8" s="1"/>
  <c r="G127" i="8"/>
  <c r="G57" i="8"/>
  <c r="G347" i="8"/>
  <c r="K154" i="8"/>
  <c r="I498" i="8"/>
  <c r="H224" i="8"/>
  <c r="H377" i="8"/>
  <c r="H493" i="8"/>
  <c r="G189" i="8"/>
  <c r="J107" i="8"/>
  <c r="K107" i="8" s="1"/>
  <c r="F364" i="8"/>
  <c r="G475" i="8"/>
  <c r="H127" i="8"/>
  <c r="H57" i="8"/>
  <c r="H401" i="8"/>
  <c r="J206" i="8"/>
  <c r="K206" i="8" s="1"/>
  <c r="H12" i="8"/>
  <c r="H365" i="8"/>
  <c r="J423" i="8"/>
  <c r="K423" i="8" s="1"/>
  <c r="F381" i="8"/>
  <c r="H288" i="8"/>
  <c r="G410" i="8"/>
  <c r="H404" i="8"/>
  <c r="G248" i="8"/>
  <c r="J224" i="8"/>
  <c r="K224" i="8" s="1"/>
  <c r="G241" i="8"/>
  <c r="F260" i="8"/>
  <c r="J180" i="8"/>
  <c r="K180" i="8" s="1"/>
  <c r="G12" i="8"/>
  <c r="G283" i="8"/>
  <c r="G95" i="8"/>
  <c r="K15" i="8"/>
  <c r="G495" i="8"/>
  <c r="D112" i="4"/>
  <c r="G201" i="8"/>
  <c r="K231" i="8"/>
  <c r="G424" i="8"/>
  <c r="J250" i="8"/>
  <c r="K250" i="8" s="1"/>
  <c r="F306" i="8"/>
  <c r="H241" i="8"/>
  <c r="F316" i="8"/>
  <c r="F496" i="8"/>
  <c r="J283" i="8"/>
  <c r="K283" i="8" s="1"/>
  <c r="J95" i="8"/>
  <c r="K95" i="8" s="1"/>
  <c r="E52" i="4"/>
  <c r="D52" i="4" s="1"/>
  <c r="H52" i="4" s="1"/>
  <c r="J52" i="4" s="1"/>
  <c r="E98" i="4"/>
  <c r="D98" i="4" s="1"/>
  <c r="J98" i="4" s="1"/>
  <c r="E5" i="4"/>
  <c r="D5" i="4" s="1"/>
  <c r="H5" i="4" s="1"/>
  <c r="J5" i="4" s="1"/>
  <c r="H171" i="8"/>
  <c r="H196" i="8"/>
  <c r="H208" i="8"/>
  <c r="E75" i="4"/>
  <c r="D75" i="4" s="1"/>
  <c r="J75" i="4" s="1"/>
  <c r="E93" i="4"/>
  <c r="D93" i="4" s="1"/>
  <c r="J93" i="4" s="1"/>
  <c r="E54" i="4"/>
  <c r="D54" i="4" s="1"/>
  <c r="H54" i="4" s="1"/>
  <c r="J54" i="4" s="1"/>
  <c r="E36" i="4"/>
  <c r="D36" i="4" s="1"/>
  <c r="H36" i="4" s="1"/>
  <c r="J36" i="4" s="1"/>
  <c r="G169" i="8"/>
  <c r="F169" i="8"/>
  <c r="H169" i="8"/>
  <c r="J169" i="8"/>
  <c r="K169" i="8" s="1"/>
  <c r="F144" i="8"/>
  <c r="J144" i="8"/>
  <c r="K144" i="8" s="1"/>
  <c r="H144" i="8"/>
  <c r="G144" i="8"/>
  <c r="J441" i="8"/>
  <c r="K441" i="8" s="1"/>
  <c r="G441" i="8"/>
  <c r="H441" i="8"/>
  <c r="F441" i="8"/>
  <c r="G297" i="8"/>
  <c r="F297" i="8"/>
  <c r="J297" i="8"/>
  <c r="K297" i="8" s="1"/>
  <c r="H297" i="8"/>
  <c r="J220" i="8"/>
  <c r="K220" i="8" s="1"/>
  <c r="G220" i="8"/>
  <c r="H220" i="8"/>
  <c r="F220" i="8"/>
  <c r="J218" i="8"/>
  <c r="K218" i="8" s="1"/>
  <c r="G218" i="8"/>
  <c r="F218" i="8"/>
  <c r="H218" i="8"/>
  <c r="F420" i="8"/>
  <c r="H420" i="8"/>
  <c r="G420" i="8"/>
  <c r="J420" i="8"/>
  <c r="K420" i="8" s="1"/>
  <c r="H335" i="8"/>
  <c r="G335" i="8"/>
  <c r="J335" i="8"/>
  <c r="K335" i="8" s="1"/>
  <c r="F335" i="8"/>
  <c r="H183" i="8"/>
  <c r="G183" i="8"/>
  <c r="J183" i="8"/>
  <c r="K183" i="8" s="1"/>
  <c r="F183" i="8"/>
  <c r="F455" i="8"/>
  <c r="H455" i="8"/>
  <c r="G455" i="8"/>
  <c r="J455" i="8"/>
  <c r="K455" i="8" s="1"/>
  <c r="H117" i="8"/>
  <c r="J117" i="8"/>
  <c r="K117" i="8" s="1"/>
  <c r="G117" i="8"/>
  <c r="F117" i="8"/>
  <c r="G353" i="8"/>
  <c r="H353" i="8"/>
  <c r="F353" i="8"/>
  <c r="J353" i="8"/>
  <c r="K353" i="8" s="1"/>
  <c r="H390" i="8"/>
  <c r="J390" i="8"/>
  <c r="K390" i="8" s="1"/>
  <c r="G390" i="8"/>
  <c r="F390" i="8"/>
  <c r="J54" i="8"/>
  <c r="K54" i="8" s="1"/>
  <c r="H54" i="8"/>
  <c r="G54" i="8"/>
  <c r="F54" i="8"/>
  <c r="G243" i="8"/>
  <c r="J243" i="8"/>
  <c r="K243" i="8" s="1"/>
  <c r="H243" i="8"/>
  <c r="F243" i="8"/>
  <c r="H320" i="8"/>
  <c r="F320" i="8"/>
  <c r="G320" i="8"/>
  <c r="J320" i="8"/>
  <c r="K320" i="8" s="1"/>
  <c r="F382" i="8"/>
  <c r="H382" i="8"/>
  <c r="G382" i="8"/>
  <c r="J382" i="8"/>
  <c r="K382" i="8" s="1"/>
  <c r="G20" i="8"/>
  <c r="J20" i="8"/>
  <c r="K20" i="8" s="1"/>
  <c r="H20" i="8"/>
  <c r="F20" i="8"/>
  <c r="F396" i="8"/>
  <c r="G396" i="8"/>
  <c r="J396" i="8"/>
  <c r="K396" i="8" s="1"/>
  <c r="H396" i="8"/>
  <c r="F358" i="8"/>
  <c r="H358" i="8"/>
  <c r="J358" i="8"/>
  <c r="K358" i="8" s="1"/>
  <c r="G358" i="8"/>
  <c r="K100" i="8"/>
  <c r="G142" i="8"/>
  <c r="H142" i="8"/>
  <c r="F142" i="8"/>
  <c r="J142" i="8"/>
  <c r="K142" i="8" s="1"/>
  <c r="G256" i="8"/>
  <c r="H256" i="8"/>
  <c r="F256" i="8"/>
  <c r="J256" i="8"/>
  <c r="K256" i="8" s="1"/>
  <c r="J480" i="8"/>
  <c r="K480" i="8" s="1"/>
  <c r="H480" i="8"/>
  <c r="F480" i="8"/>
  <c r="G480" i="8"/>
  <c r="G439" i="8"/>
  <c r="F439" i="8"/>
  <c r="H439" i="8"/>
  <c r="J439" i="8"/>
  <c r="K439" i="8" s="1"/>
  <c r="H443" i="8"/>
  <c r="G443" i="8"/>
  <c r="F443" i="8"/>
  <c r="J443" i="8"/>
  <c r="K443" i="8" s="1"/>
  <c r="F177" i="8"/>
  <c r="J177" i="8"/>
  <c r="K177" i="8" s="1"/>
  <c r="H177" i="8"/>
  <c r="G177" i="8"/>
  <c r="I322" i="8"/>
  <c r="H324" i="8"/>
  <c r="F324" i="8"/>
  <c r="J324" i="8"/>
  <c r="K324" i="8" s="1"/>
  <c r="G324" i="8"/>
  <c r="G380" i="8"/>
  <c r="J380" i="8"/>
  <c r="K380" i="8" s="1"/>
  <c r="F380" i="8"/>
  <c r="H380" i="8"/>
  <c r="J146" i="8"/>
  <c r="K146" i="8" s="1"/>
  <c r="F146" i="8"/>
  <c r="H146" i="8"/>
  <c r="G146" i="8"/>
  <c r="F276" i="8"/>
  <c r="G276" i="8"/>
  <c r="H276" i="8"/>
  <c r="J276" i="8"/>
  <c r="K276" i="8" s="1"/>
  <c r="H349" i="8"/>
  <c r="F349" i="8"/>
  <c r="J349" i="8"/>
  <c r="K349" i="8" s="1"/>
  <c r="G349" i="8"/>
  <c r="J481" i="8"/>
  <c r="K481" i="8" s="1"/>
  <c r="F481" i="8"/>
  <c r="H481" i="8"/>
  <c r="G481" i="8"/>
  <c r="J438" i="8"/>
  <c r="K438" i="8" s="1"/>
  <c r="H438" i="8"/>
  <c r="F438" i="8"/>
  <c r="G438" i="8"/>
  <c r="G467" i="8"/>
  <c r="H467" i="8"/>
  <c r="F467" i="8"/>
  <c r="J467" i="8"/>
  <c r="K467" i="8" s="1"/>
  <c r="J414" i="8"/>
  <c r="K414" i="8" s="1"/>
  <c r="G414" i="8"/>
  <c r="H414" i="8"/>
  <c r="F414" i="8"/>
  <c r="F491" i="8"/>
  <c r="H491" i="8"/>
  <c r="G491" i="8"/>
  <c r="J491" i="8"/>
  <c r="K491" i="8" s="1"/>
  <c r="F430" i="8"/>
  <c r="H430" i="8"/>
  <c r="G430" i="8"/>
  <c r="J430" i="8"/>
  <c r="K430" i="8" s="1"/>
  <c r="H16" i="8"/>
  <c r="F16" i="8"/>
  <c r="J16" i="8"/>
  <c r="K16" i="8" s="1"/>
  <c r="G16" i="8"/>
  <c r="H452" i="8"/>
  <c r="F452" i="8"/>
  <c r="G452" i="8"/>
  <c r="J452" i="8"/>
  <c r="K452" i="8" s="1"/>
  <c r="G10" i="8"/>
  <c r="F10" i="8"/>
  <c r="H10" i="8"/>
  <c r="J10" i="8"/>
  <c r="K10" i="8" s="1"/>
  <c r="H469" i="8"/>
  <c r="G469" i="8"/>
  <c r="F469" i="8"/>
  <c r="J469" i="8"/>
  <c r="K469" i="8" s="1"/>
  <c r="G214" i="8"/>
  <c r="H214" i="8"/>
  <c r="F214" i="8"/>
  <c r="J214" i="8"/>
  <c r="K214" i="8" s="1"/>
  <c r="H77" i="8"/>
  <c r="F77" i="8"/>
  <c r="G77" i="8"/>
  <c r="J77" i="8"/>
  <c r="K77" i="8" s="1"/>
  <c r="F348" i="8"/>
  <c r="J348" i="8"/>
  <c r="K348" i="8" s="1"/>
  <c r="H348" i="8"/>
  <c r="G348" i="8"/>
  <c r="J249" i="8"/>
  <c r="K249" i="8" s="1"/>
  <c r="H249" i="8"/>
  <c r="F249" i="8"/>
  <c r="G249" i="8"/>
  <c r="F163" i="8"/>
  <c r="I350" i="8"/>
  <c r="G387" i="8"/>
  <c r="G58" i="8"/>
  <c r="I291" i="8"/>
  <c r="I415" i="8"/>
  <c r="J232" i="8"/>
  <c r="K232" i="8" s="1"/>
  <c r="I227" i="8"/>
  <c r="G100" i="8"/>
  <c r="H299" i="8"/>
  <c r="F40" i="8"/>
  <c r="G154" i="8"/>
  <c r="H166" i="8"/>
  <c r="J26" i="8"/>
  <c r="K26" i="8" s="1"/>
  <c r="J436" i="8"/>
  <c r="K436" i="8" s="1"/>
  <c r="F158" i="8"/>
  <c r="J432" i="8"/>
  <c r="K432" i="8" s="1"/>
  <c r="F238" i="8"/>
  <c r="H317" i="8"/>
  <c r="G317" i="8"/>
  <c r="F135" i="8"/>
  <c r="J135" i="8"/>
  <c r="K135" i="8" s="1"/>
  <c r="G460" i="8"/>
  <c r="H460" i="8"/>
  <c r="I203" i="8"/>
  <c r="K115" i="8"/>
  <c r="H442" i="8"/>
  <c r="H296" i="8"/>
  <c r="F187" i="8"/>
  <c r="J187" i="8"/>
  <c r="K187" i="8" s="1"/>
  <c r="G187" i="8"/>
  <c r="H9" i="8"/>
  <c r="F9" i="8"/>
  <c r="W23" i="5"/>
  <c r="W6" i="5"/>
  <c r="W11" i="5"/>
  <c r="W36" i="5"/>
  <c r="W53" i="5"/>
  <c r="W52" i="5"/>
  <c r="W40" i="5"/>
  <c r="W109" i="5"/>
  <c r="E17" i="4"/>
  <c r="D17" i="4" s="1"/>
  <c r="H17" i="4" s="1"/>
  <c r="J17" i="4" s="1"/>
  <c r="J332" i="8"/>
  <c r="K332" i="8" s="1"/>
  <c r="K483" i="8"/>
  <c r="F352" i="8"/>
  <c r="H352" i="8"/>
  <c r="G352" i="8"/>
  <c r="I236" i="8"/>
  <c r="I80" i="8"/>
  <c r="G313" i="8"/>
  <c r="F313" i="8"/>
  <c r="J313" i="8"/>
  <c r="K313" i="8" s="1"/>
  <c r="H313" i="8"/>
  <c r="K369" i="8"/>
  <c r="J464" i="8"/>
  <c r="K464" i="8" s="1"/>
  <c r="G464" i="8"/>
  <c r="H298" i="8"/>
  <c r="G298" i="8"/>
  <c r="F298" i="8"/>
  <c r="J298" i="8"/>
  <c r="K298" i="8" s="1"/>
  <c r="G336" i="8"/>
  <c r="J336" i="8"/>
  <c r="K336" i="8" s="1"/>
  <c r="F336" i="8"/>
  <c r="H336" i="8"/>
  <c r="G494" i="8"/>
  <c r="F494" i="8"/>
  <c r="H494" i="8"/>
  <c r="J494" i="8"/>
  <c r="K494" i="8" s="1"/>
  <c r="F412" i="8"/>
  <c r="H412" i="8"/>
  <c r="J412" i="8"/>
  <c r="K412" i="8" s="1"/>
  <c r="E78" i="4"/>
  <c r="D78" i="4" s="1"/>
  <c r="J78" i="4" s="1"/>
  <c r="G32" i="8"/>
  <c r="J32" i="8"/>
  <c r="K32" i="8" s="1"/>
  <c r="H32" i="8"/>
  <c r="F32" i="8"/>
  <c r="E72" i="4"/>
  <c r="D72" i="4" s="1"/>
  <c r="J72" i="4" s="1"/>
  <c r="E95" i="4"/>
  <c r="D95" i="4" s="1"/>
  <c r="J95" i="4" s="1"/>
  <c r="E86" i="4"/>
  <c r="D86" i="4" s="1"/>
  <c r="J86" i="4" s="1"/>
  <c r="E37" i="4"/>
  <c r="D37" i="4" s="1"/>
  <c r="H37" i="4" s="1"/>
  <c r="J37" i="4" s="1"/>
  <c r="J304" i="8"/>
  <c r="K304" i="8" s="1"/>
  <c r="J286" i="8"/>
  <c r="K286" i="8" s="1"/>
  <c r="H410" i="8"/>
  <c r="H23" i="8"/>
  <c r="H120" i="8"/>
  <c r="H22" i="8"/>
  <c r="H55" i="8"/>
  <c r="H207" i="8"/>
  <c r="I235" i="8"/>
  <c r="J387" i="8"/>
  <c r="K387" i="8" s="1"/>
  <c r="F100" i="8"/>
  <c r="W120" i="5"/>
  <c r="F331" i="8"/>
  <c r="G405" i="8"/>
  <c r="F329" i="8"/>
  <c r="J35" i="8"/>
  <c r="K35" i="8" s="1"/>
  <c r="F219" i="8"/>
  <c r="F212" i="8"/>
  <c r="G289" i="8"/>
  <c r="J166" i="8"/>
  <c r="K166" i="8" s="1"/>
  <c r="G436" i="8"/>
  <c r="J158" i="8"/>
  <c r="K158" i="8" s="1"/>
  <c r="H432" i="8"/>
  <c r="F330" i="8"/>
  <c r="H238" i="8"/>
  <c r="J367" i="8"/>
  <c r="K367" i="8" s="1"/>
  <c r="H294" i="8"/>
  <c r="F460" i="8"/>
  <c r="I175" i="8"/>
  <c r="F115" i="8"/>
  <c r="J424" i="8"/>
  <c r="K424" i="8" s="1"/>
  <c r="F296" i="8"/>
  <c r="H184" i="8"/>
  <c r="F176" i="8"/>
  <c r="W65" i="5"/>
  <c r="W113" i="5"/>
  <c r="W10" i="5"/>
  <c r="W47" i="5"/>
  <c r="W80" i="5"/>
  <c r="H483" i="8"/>
  <c r="F250" i="8"/>
  <c r="J352" i="8"/>
  <c r="K352" i="8" s="1"/>
  <c r="F63" i="8"/>
  <c r="H63" i="8"/>
  <c r="G63" i="8"/>
  <c r="J63" i="8"/>
  <c r="K63" i="8" s="1"/>
  <c r="H464" i="8"/>
  <c r="I342" i="8"/>
  <c r="E90" i="4"/>
  <c r="D90" i="4" s="1"/>
  <c r="J90" i="4" s="1"/>
  <c r="H145" i="8"/>
  <c r="F106" i="8"/>
  <c r="J106" i="8"/>
  <c r="K106" i="8" s="1"/>
  <c r="H106" i="8"/>
  <c r="G106" i="8"/>
  <c r="G412" i="8"/>
  <c r="E56" i="4"/>
  <c r="D56" i="4" s="1"/>
  <c r="H56" i="4" s="1"/>
  <c r="J56" i="4" s="1"/>
  <c r="H163" i="8"/>
  <c r="I138" i="8"/>
  <c r="I278" i="8"/>
  <c r="G417" i="8"/>
  <c r="F15" i="8"/>
  <c r="H94" i="8"/>
  <c r="I370" i="8"/>
  <c r="F58" i="8"/>
  <c r="G104" i="8"/>
  <c r="I309" i="8"/>
  <c r="H232" i="8"/>
  <c r="I59" i="8"/>
  <c r="W55" i="5"/>
  <c r="W59" i="5"/>
  <c r="W108" i="5"/>
  <c r="W21" i="5"/>
  <c r="W18" i="5"/>
  <c r="W34" i="5"/>
  <c r="W16" i="5"/>
  <c r="W37" i="5"/>
  <c r="W117" i="5"/>
  <c r="W93" i="5"/>
  <c r="W129" i="5"/>
  <c r="W41" i="5"/>
  <c r="W118" i="5"/>
  <c r="W9" i="5"/>
  <c r="W68" i="5"/>
  <c r="W73" i="5"/>
  <c r="W49" i="5"/>
  <c r="W111" i="5"/>
  <c r="W62" i="5"/>
  <c r="W81" i="5"/>
  <c r="W107" i="5"/>
  <c r="W20" i="5"/>
  <c r="W75" i="5"/>
  <c r="W91" i="5"/>
  <c r="W77" i="5"/>
  <c r="W83" i="5"/>
  <c r="W31" i="5"/>
  <c r="W42" i="5"/>
  <c r="W106" i="5"/>
  <c r="W8" i="5"/>
  <c r="W13" i="5"/>
  <c r="W71" i="5"/>
  <c r="W7" i="5"/>
  <c r="W122" i="5"/>
  <c r="W64" i="5"/>
  <c r="W97" i="5"/>
  <c r="W4" i="5"/>
  <c r="W124" i="5"/>
  <c r="W85" i="5"/>
  <c r="W126" i="5"/>
  <c r="W74" i="5"/>
  <c r="W98" i="5"/>
  <c r="W60" i="5"/>
  <c r="W19" i="5"/>
  <c r="W119" i="5"/>
  <c r="W90" i="5"/>
  <c r="W44" i="5"/>
  <c r="W127" i="5"/>
  <c r="W125" i="5"/>
  <c r="W30" i="5"/>
  <c r="W92" i="5"/>
  <c r="W32" i="5"/>
  <c r="W78" i="5"/>
  <c r="W95" i="5"/>
  <c r="W87" i="5"/>
  <c r="W88" i="5"/>
  <c r="W128" i="5"/>
  <c r="W38" i="5"/>
  <c r="W116" i="5"/>
  <c r="W51" i="5"/>
  <c r="W25" i="5"/>
  <c r="W45" i="5"/>
  <c r="W130" i="5"/>
  <c r="W86" i="5"/>
  <c r="W61" i="5"/>
  <c r="W50" i="5"/>
  <c r="W69" i="5"/>
  <c r="W12" i="5"/>
  <c r="W17" i="5"/>
  <c r="W66" i="5"/>
  <c r="W112" i="5"/>
  <c r="W48" i="5"/>
  <c r="W14" i="5"/>
  <c r="W110" i="5"/>
  <c r="W115" i="5"/>
  <c r="J329" i="8"/>
  <c r="K329" i="8" s="1"/>
  <c r="I489" i="8"/>
  <c r="G205" i="8"/>
  <c r="J368" i="8"/>
  <c r="K368" i="8" s="1"/>
  <c r="K337" i="8"/>
  <c r="H397" i="8"/>
  <c r="G35" i="8"/>
  <c r="H389" i="8"/>
  <c r="H219" i="8"/>
  <c r="H248" i="8"/>
  <c r="H212" i="8"/>
  <c r="H447" i="8"/>
  <c r="F392" i="8"/>
  <c r="G280" i="8"/>
  <c r="J429" i="8"/>
  <c r="K429" i="8" s="1"/>
  <c r="F422" i="8"/>
  <c r="G170" i="8"/>
  <c r="G432" i="8"/>
  <c r="J330" i="8"/>
  <c r="K330" i="8" s="1"/>
  <c r="H71" i="8"/>
  <c r="H285" i="8"/>
  <c r="F308" i="8"/>
  <c r="G238" i="8"/>
  <c r="J317" i="8"/>
  <c r="K317" i="8" s="1"/>
  <c r="H135" i="8"/>
  <c r="H178" i="8"/>
  <c r="F178" i="8"/>
  <c r="G98" i="8"/>
  <c r="J460" i="8"/>
  <c r="K460" i="8" s="1"/>
  <c r="I334" i="8"/>
  <c r="I327" i="8"/>
  <c r="J296" i="8"/>
  <c r="K296" i="8" s="1"/>
  <c r="H187" i="8"/>
  <c r="J9" i="8"/>
  <c r="K9" i="8" s="1"/>
  <c r="F111" i="8"/>
  <c r="G111" i="8"/>
  <c r="W123" i="5"/>
  <c r="W76" i="5"/>
  <c r="W39" i="5"/>
  <c r="W96" i="5"/>
  <c r="W84" i="5"/>
  <c r="W101" i="5"/>
  <c r="J474" i="8"/>
  <c r="K474" i="8" s="1"/>
  <c r="G474" i="8"/>
  <c r="I124" i="8"/>
  <c r="H250" i="8"/>
  <c r="H454" i="8"/>
  <c r="G454" i="8"/>
  <c r="F449" i="8"/>
  <c r="H449" i="8"/>
  <c r="F464" i="8"/>
  <c r="I384" i="8"/>
  <c r="H440" i="8"/>
  <c r="G440" i="8"/>
  <c r="J440" i="8"/>
  <c r="K440" i="8" s="1"/>
  <c r="F440" i="8"/>
  <c r="F366" i="8"/>
  <c r="H366" i="8"/>
  <c r="G366" i="8"/>
  <c r="J366" i="8"/>
  <c r="K366" i="8" s="1"/>
  <c r="I461" i="8"/>
  <c r="J326" i="8"/>
  <c r="K326" i="8" s="1"/>
  <c r="J410" i="8"/>
  <c r="K410" i="8" s="1"/>
  <c r="H152" i="8"/>
  <c r="I383" i="8"/>
  <c r="H337" i="8"/>
  <c r="F337" i="8"/>
  <c r="G337" i="8"/>
  <c r="J379" i="8"/>
  <c r="K379" i="8" s="1"/>
  <c r="G379" i="8"/>
  <c r="H490" i="8"/>
  <c r="G490" i="8"/>
  <c r="G427" i="8"/>
  <c r="H427" i="8"/>
  <c r="G17" i="8"/>
  <c r="F17" i="8"/>
  <c r="H200" i="8"/>
  <c r="G200" i="8"/>
  <c r="I426" i="8"/>
  <c r="H408" i="8"/>
  <c r="G408" i="8"/>
  <c r="W105" i="5"/>
  <c r="W104" i="5"/>
  <c r="W26" i="5"/>
  <c r="W54" i="5"/>
  <c r="W79" i="5"/>
  <c r="W57" i="5"/>
  <c r="W15" i="5"/>
  <c r="H156" i="8"/>
  <c r="J156" i="8"/>
  <c r="K156" i="8" s="1"/>
  <c r="G292" i="8"/>
  <c r="F292" i="8"/>
  <c r="J292" i="8"/>
  <c r="K292" i="8" s="1"/>
  <c r="H292" i="8"/>
  <c r="I394" i="8"/>
  <c r="I484" i="8"/>
  <c r="E16" i="4"/>
  <c r="D16" i="4" s="1"/>
  <c r="H16" i="4" s="1"/>
  <c r="J16" i="4" s="1"/>
  <c r="E15" i="4"/>
  <c r="D15" i="4" s="1"/>
  <c r="H15" i="4" s="1"/>
  <c r="J15" i="4" s="1"/>
  <c r="I182" i="8"/>
  <c r="I479" i="8"/>
  <c r="H387" i="8"/>
  <c r="I287" i="8"/>
  <c r="F232" i="8"/>
  <c r="H100" i="8"/>
  <c r="J331" i="8"/>
  <c r="K331" i="8" s="1"/>
  <c r="F299" i="8"/>
  <c r="G329" i="8"/>
  <c r="J40" i="8"/>
  <c r="K40" i="8" s="1"/>
  <c r="G325" i="8"/>
  <c r="J389" i="8"/>
  <c r="K389" i="8" s="1"/>
  <c r="F289" i="8"/>
  <c r="F154" i="8"/>
  <c r="H26" i="8"/>
  <c r="J468" i="8"/>
  <c r="K468" i="8" s="1"/>
  <c r="H429" i="8"/>
  <c r="H422" i="8"/>
  <c r="J71" i="8"/>
  <c r="K71" i="8" s="1"/>
  <c r="F490" i="8"/>
  <c r="F90" i="8"/>
  <c r="F367" i="8"/>
  <c r="J427" i="8"/>
  <c r="K427" i="8" s="1"/>
  <c r="K178" i="8"/>
  <c r="J98" i="8"/>
  <c r="K98" i="8" s="1"/>
  <c r="I472" i="8"/>
  <c r="F424" i="8"/>
  <c r="G488" i="8"/>
  <c r="J111" i="8"/>
  <c r="K111" i="8" s="1"/>
  <c r="W27" i="5"/>
  <c r="W46" i="5"/>
  <c r="W24" i="5"/>
  <c r="W103" i="5"/>
  <c r="W99" i="5"/>
  <c r="W70" i="5"/>
  <c r="G156" i="8"/>
  <c r="H474" i="8"/>
  <c r="J454" i="8"/>
  <c r="K454" i="8" s="1"/>
  <c r="J482" i="8"/>
  <c r="K482" i="8" s="1"/>
  <c r="F482" i="8"/>
  <c r="G482" i="8"/>
  <c r="F341" i="8"/>
  <c r="H341" i="8"/>
  <c r="J341" i="8"/>
  <c r="K341" i="8" s="1"/>
  <c r="J449" i="8"/>
  <c r="K449" i="8" s="1"/>
  <c r="J391" i="8"/>
  <c r="K391" i="8" s="1"/>
  <c r="H391" i="8"/>
  <c r="G391" i="8"/>
  <c r="G359" i="8"/>
  <c r="H359" i="8"/>
  <c r="J359" i="8"/>
  <c r="K359" i="8" s="1"/>
  <c r="F359" i="8"/>
  <c r="G453" i="8"/>
  <c r="J453" i="8"/>
  <c r="K453" i="8" s="1"/>
  <c r="H453" i="8"/>
  <c r="F453" i="8"/>
  <c r="J277" i="8"/>
  <c r="K277" i="8" s="1"/>
  <c r="F277" i="8"/>
  <c r="G277" i="8"/>
  <c r="H277" i="8"/>
  <c r="G442" i="8"/>
  <c r="J442" i="8"/>
  <c r="K442" i="8" s="1"/>
  <c r="H368" i="8"/>
  <c r="F397" i="8"/>
  <c r="J325" i="8"/>
  <c r="K325" i="8" s="1"/>
  <c r="G389" i="8"/>
  <c r="J447" i="8"/>
  <c r="K447" i="8" s="1"/>
  <c r="G463" i="8"/>
  <c r="H463" i="8"/>
  <c r="J463" i="8"/>
  <c r="K463" i="8" s="1"/>
  <c r="F463" i="8"/>
  <c r="F379" i="8"/>
  <c r="J490" i="8"/>
  <c r="K490" i="8" s="1"/>
  <c r="H284" i="8"/>
  <c r="F284" i="8"/>
  <c r="H90" i="8"/>
  <c r="G178" i="8"/>
  <c r="H17" i="8"/>
  <c r="J200" i="8"/>
  <c r="K200" i="8" s="1"/>
  <c r="H419" i="8"/>
  <c r="F488" i="8"/>
  <c r="F408" i="8"/>
  <c r="W114" i="5"/>
  <c r="W29" i="5"/>
  <c r="W121" i="5"/>
  <c r="W3" i="5"/>
  <c r="W5" i="5"/>
  <c r="W2" i="5"/>
  <c r="W67" i="5"/>
  <c r="F156" i="8"/>
  <c r="I373" i="8"/>
  <c r="H395" i="8"/>
  <c r="G395" i="8"/>
  <c r="F395" i="8"/>
  <c r="J273" i="8"/>
  <c r="F273" i="8"/>
  <c r="J500" i="8"/>
  <c r="K500" i="8" s="1"/>
  <c r="F500" i="8"/>
  <c r="E10" i="4"/>
  <c r="D10" i="4" s="1"/>
  <c r="H10" i="4" s="1"/>
  <c r="J10" i="4" s="1"/>
  <c r="F321" i="8"/>
  <c r="G321" i="8"/>
  <c r="H321" i="8"/>
  <c r="J402" i="8"/>
  <c r="K402" i="8" s="1"/>
  <c r="H402" i="8"/>
  <c r="G402" i="8"/>
  <c r="F402" i="8"/>
  <c r="E92" i="4"/>
  <c r="D92" i="4" s="1"/>
  <c r="J92" i="4" s="1"/>
  <c r="H338" i="8"/>
  <c r="G338" i="8"/>
  <c r="F338" i="8"/>
  <c r="J338" i="8"/>
  <c r="K338" i="8" s="1"/>
  <c r="G286" i="8"/>
  <c r="H286" i="8"/>
  <c r="H246" i="8"/>
  <c r="F326" i="8"/>
  <c r="I375" i="8"/>
  <c r="J417" i="8"/>
  <c r="K417" i="8" s="1"/>
  <c r="H15" i="8"/>
  <c r="F94" i="8"/>
  <c r="I374" i="8"/>
  <c r="H104" i="8"/>
  <c r="K299" i="8"/>
  <c r="F368" i="8"/>
  <c r="G397" i="8"/>
  <c r="H325" i="8"/>
  <c r="J219" i="8"/>
  <c r="K219" i="8" s="1"/>
  <c r="F447" i="8"/>
  <c r="F468" i="8"/>
  <c r="F345" i="8"/>
  <c r="J280" i="8"/>
  <c r="K280" i="8" s="1"/>
  <c r="F377" i="8"/>
  <c r="H330" i="8"/>
  <c r="H403" i="8"/>
  <c r="J403" i="8"/>
  <c r="K403" i="8" s="1"/>
  <c r="F403" i="8"/>
  <c r="G346" i="8"/>
  <c r="G285" i="8"/>
  <c r="K399" i="8"/>
  <c r="G90" i="8"/>
  <c r="H25" i="8"/>
  <c r="J25" i="8"/>
  <c r="K25" i="8" s="1"/>
  <c r="G25" i="8"/>
  <c r="F25" i="8"/>
  <c r="F427" i="8"/>
  <c r="I457" i="8"/>
  <c r="H98" i="8"/>
  <c r="J17" i="8"/>
  <c r="K17" i="8" s="1"/>
  <c r="J419" i="8"/>
  <c r="K419" i="8" s="1"/>
  <c r="H303" i="8"/>
  <c r="G303" i="8"/>
  <c r="F303" i="8"/>
  <c r="G79" i="8"/>
  <c r="H79" i="8"/>
  <c r="F79" i="8"/>
  <c r="W100" i="5"/>
  <c r="W102" i="5"/>
  <c r="W89" i="5"/>
  <c r="W72" i="5"/>
  <c r="W56" i="5"/>
  <c r="W22" i="5"/>
  <c r="W63" i="5"/>
  <c r="W28" i="5"/>
  <c r="I6" i="8"/>
  <c r="J395" i="8"/>
  <c r="K395" i="8" s="1"/>
  <c r="G500" i="8"/>
  <c r="J321" i="8"/>
  <c r="K321" i="8" s="1"/>
  <c r="H477" i="8"/>
  <c r="J477" i="8"/>
  <c r="K477" i="8" s="1"/>
  <c r="G477" i="8"/>
  <c r="G343" i="8"/>
  <c r="F343" i="8"/>
  <c r="H343" i="8"/>
  <c r="J210" i="8"/>
  <c r="K210" i="8" s="1"/>
  <c r="G210" i="8"/>
  <c r="H210" i="8"/>
  <c r="F210" i="8"/>
  <c r="G60" i="8"/>
  <c r="J60" i="8"/>
  <c r="K60" i="8" s="1"/>
  <c r="G299" i="8"/>
  <c r="G40" i="8"/>
  <c r="H289" i="8"/>
  <c r="H154" i="8"/>
  <c r="F166" i="8"/>
  <c r="F26" i="8"/>
  <c r="H436" i="8"/>
  <c r="J345" i="8"/>
  <c r="K345" i="8" s="1"/>
  <c r="H158" i="8"/>
  <c r="I501" i="8"/>
  <c r="I305" i="8"/>
  <c r="I281" i="8"/>
  <c r="H60" i="8"/>
  <c r="G115" i="8"/>
  <c r="H115" i="8"/>
  <c r="G129" i="8"/>
  <c r="J129" i="8"/>
  <c r="K129" i="8" s="1"/>
  <c r="H129" i="8"/>
  <c r="G419" i="8"/>
  <c r="H176" i="8"/>
  <c r="J176" i="8"/>
  <c r="K176" i="8" s="1"/>
  <c r="W58" i="5"/>
  <c r="W33" i="5"/>
  <c r="W43" i="5"/>
  <c r="W35" i="5"/>
  <c r="W94" i="5"/>
  <c r="W82" i="5"/>
  <c r="H332" i="8"/>
  <c r="F332" i="8"/>
  <c r="G483" i="8"/>
  <c r="F483" i="8"/>
  <c r="J73" i="8"/>
  <c r="K73" i="8" s="1"/>
  <c r="F73" i="8"/>
  <c r="G73" i="8"/>
  <c r="G369" i="8"/>
  <c r="H369" i="8"/>
  <c r="F369" i="8"/>
  <c r="F239" i="8"/>
  <c r="G239" i="8"/>
  <c r="J239" i="8"/>
  <c r="K239" i="8" s="1"/>
  <c r="H239" i="8"/>
  <c r="F241" i="8"/>
  <c r="J260" i="8"/>
  <c r="K260" i="8" s="1"/>
  <c r="J78" i="8"/>
  <c r="K78" i="8" s="1"/>
  <c r="F478" i="8"/>
  <c r="H347" i="8"/>
  <c r="G428" i="8"/>
  <c r="F492" i="8"/>
  <c r="J230" i="8"/>
  <c r="K230" i="8" s="1"/>
  <c r="H230" i="8"/>
  <c r="E88" i="4"/>
  <c r="D88" i="4" s="1"/>
  <c r="J88" i="4" s="1"/>
  <c r="J150" i="8"/>
  <c r="K150" i="8" s="1"/>
  <c r="G150" i="8"/>
  <c r="H150" i="8"/>
  <c r="F150" i="8"/>
  <c r="F347" i="8"/>
  <c r="E73" i="4"/>
  <c r="D73" i="4" s="1"/>
  <c r="J73" i="4" s="1"/>
  <c r="J428" i="8"/>
  <c r="K428" i="8" s="1"/>
  <c r="H61" i="8"/>
  <c r="J492" i="8"/>
  <c r="K492" i="8" s="1"/>
  <c r="E6" i="4"/>
  <c r="D6" i="4" s="1"/>
  <c r="E85" i="4"/>
  <c r="J125" i="8"/>
  <c r="K125" i="8" s="1"/>
  <c r="H407" i="8"/>
  <c r="H137" i="8"/>
  <c r="J339" i="8"/>
  <c r="K339" i="8" s="1"/>
  <c r="H465" i="8"/>
  <c r="F466" i="8"/>
  <c r="G486" i="8"/>
  <c r="I361" i="8"/>
  <c r="H254" i="8"/>
  <c r="J421" i="8"/>
  <c r="K421" i="8" s="1"/>
  <c r="I371" i="8"/>
  <c r="F282" i="8"/>
  <c r="J386" i="8"/>
  <c r="K386" i="8" s="1"/>
  <c r="F386" i="8"/>
  <c r="H386" i="8"/>
  <c r="H351" i="8"/>
  <c r="F351" i="8"/>
  <c r="J351" i="8"/>
  <c r="K351" i="8" s="1"/>
  <c r="G351" i="8"/>
  <c r="F50" i="8"/>
  <c r="G50" i="8"/>
  <c r="J50" i="8"/>
  <c r="K50" i="8" s="1"/>
  <c r="F91" i="8"/>
  <c r="H91" i="8"/>
  <c r="G91" i="8"/>
  <c r="J91" i="8"/>
  <c r="K91" i="8" s="1"/>
  <c r="G485" i="8"/>
  <c r="H485" i="8"/>
  <c r="F485" i="8"/>
  <c r="E13" i="4"/>
  <c r="D13" i="4" s="1"/>
  <c r="H13" i="4" s="1"/>
  <c r="J13" i="4" s="1"/>
  <c r="K408" i="8"/>
  <c r="J13" i="8"/>
  <c r="K13" i="8" s="1"/>
  <c r="F13" i="8"/>
  <c r="H13" i="8"/>
  <c r="F497" i="8"/>
  <c r="E76" i="4"/>
  <c r="D76" i="4" s="1"/>
  <c r="J76" i="4" s="1"/>
  <c r="K343" i="8"/>
  <c r="H271" i="8"/>
  <c r="K137" i="8"/>
  <c r="G180" i="8"/>
  <c r="J5" i="8"/>
  <c r="K5" i="8" s="1"/>
  <c r="F5" i="8"/>
  <c r="J209" i="8"/>
  <c r="K209" i="8" s="1"/>
  <c r="H50" i="8"/>
  <c r="K485" i="8"/>
  <c r="F230" i="8"/>
  <c r="G431" i="8"/>
  <c r="F431" i="8"/>
  <c r="H431" i="8"/>
  <c r="J431" i="8"/>
  <c r="K431" i="8" s="1"/>
  <c r="G260" i="8"/>
  <c r="F78" i="8"/>
  <c r="H478" i="8"/>
  <c r="H70" i="8"/>
  <c r="F428" i="8"/>
  <c r="G497" i="8"/>
  <c r="H492" i="8"/>
  <c r="G137" i="8"/>
  <c r="F339" i="8"/>
  <c r="H180" i="8"/>
  <c r="J465" i="8"/>
  <c r="K465" i="8" s="1"/>
  <c r="G466" i="8"/>
  <c r="H14" i="8"/>
  <c r="H282" i="8"/>
  <c r="G476" i="8"/>
  <c r="F476" i="8"/>
  <c r="G240" i="8"/>
  <c r="F240" i="8"/>
  <c r="I314" i="8"/>
  <c r="G13" i="8"/>
  <c r="H151" i="8"/>
  <c r="J315" i="8"/>
  <c r="K315" i="8" s="1"/>
  <c r="F315" i="8"/>
  <c r="H315" i="8"/>
  <c r="G315" i="8"/>
  <c r="I134" i="8"/>
  <c r="G125" i="8"/>
  <c r="F137" i="8"/>
  <c r="J466" i="8"/>
  <c r="K466" i="8" s="1"/>
  <c r="G421" i="8"/>
  <c r="J282" i="8"/>
  <c r="K282" i="8" s="1"/>
  <c r="J444" i="8"/>
  <c r="K444" i="8" s="1"/>
  <c r="H444" i="8"/>
  <c r="F444" i="8"/>
  <c r="G444" i="8"/>
  <c r="E51" i="4"/>
  <c r="D51" i="4" s="1"/>
  <c r="H51" i="4" s="1"/>
  <c r="J51" i="4" s="1"/>
  <c r="G312" i="8"/>
  <c r="H312" i="8"/>
  <c r="J312" i="8"/>
  <c r="K312" i="8" s="1"/>
  <c r="F312" i="8"/>
  <c r="G86" i="8"/>
  <c r="F86" i="8"/>
  <c r="H86" i="8"/>
  <c r="I437" i="8"/>
  <c r="E22" i="4"/>
  <c r="D22" i="4" s="1"/>
  <c r="H22" i="4" s="1"/>
  <c r="J22" i="4" s="1"/>
  <c r="E71" i="4"/>
  <c r="H125" i="8"/>
  <c r="H421" i="8"/>
  <c r="E44" i="4"/>
  <c r="D44" i="4" s="1"/>
  <c r="H44" i="4" s="1"/>
  <c r="J44" i="4" s="1"/>
  <c r="E89" i="4"/>
  <c r="D89" i="4" s="1"/>
  <c r="J89" i="4" s="1"/>
  <c r="E11" i="4"/>
  <c r="D11" i="4" s="1"/>
  <c r="H11" i="4" s="1"/>
  <c r="J11" i="4" s="1"/>
  <c r="E41" i="4"/>
  <c r="D41" i="4" s="1"/>
  <c r="H41" i="4" s="1"/>
  <c r="J41" i="4" s="1"/>
  <c r="T117" i="5"/>
  <c r="T112" i="5"/>
  <c r="T125" i="5"/>
  <c r="T62" i="5"/>
  <c r="T21" i="5"/>
  <c r="T109" i="5"/>
  <c r="T35" i="5"/>
  <c r="T22" i="5"/>
  <c r="T59" i="5"/>
  <c r="D59" i="5" s="1"/>
  <c r="T66" i="5"/>
  <c r="T53" i="5"/>
  <c r="D53" i="5" s="1"/>
  <c r="T63" i="5"/>
  <c r="T23" i="5"/>
  <c r="T42" i="5"/>
  <c r="T61" i="5"/>
  <c r="T46" i="5"/>
  <c r="T33" i="5"/>
  <c r="T120" i="5"/>
  <c r="D120" i="5" s="1"/>
  <c r="T113" i="5"/>
  <c r="T43" i="5"/>
  <c r="T122" i="5"/>
  <c r="D122" i="5" s="1"/>
  <c r="T130" i="5"/>
  <c r="D130" i="5" s="1"/>
  <c r="T51" i="5"/>
  <c r="T123" i="5"/>
  <c r="T127" i="5"/>
  <c r="T13" i="5"/>
  <c r="D13" i="5" s="1"/>
  <c r="T96" i="5"/>
  <c r="T9" i="5"/>
  <c r="T14" i="5"/>
  <c r="T38" i="5"/>
  <c r="D38" i="5" s="1"/>
  <c r="T40" i="5"/>
  <c r="T101" i="5"/>
  <c r="T104" i="5"/>
  <c r="T114" i="5"/>
  <c r="T80" i="5"/>
  <c r="T54" i="5"/>
  <c r="T94" i="5"/>
  <c r="T129" i="5"/>
  <c r="T6" i="5"/>
  <c r="D6" i="5" s="1"/>
  <c r="T18" i="5"/>
  <c r="T107" i="5"/>
  <c r="T57" i="5"/>
  <c r="T76" i="5"/>
  <c r="T124" i="5"/>
  <c r="T115" i="5"/>
  <c r="T111" i="5"/>
  <c r="D111" i="5" s="1"/>
  <c r="T69" i="5"/>
  <c r="T5" i="5"/>
  <c r="T64" i="5"/>
  <c r="T118" i="5"/>
  <c r="D118" i="5" s="1"/>
  <c r="T67" i="5"/>
  <c r="T8" i="5"/>
  <c r="T75" i="5"/>
  <c r="D75" i="5" s="1"/>
  <c r="T48" i="5"/>
  <c r="T65" i="5"/>
  <c r="D65" i="5" s="1"/>
  <c r="T85" i="5"/>
  <c r="D85" i="5" s="1"/>
  <c r="T11" i="5"/>
  <c r="D11" i="5" s="1"/>
  <c r="T72" i="5"/>
  <c r="T100" i="5"/>
  <c r="T108" i="5"/>
  <c r="T77" i="5"/>
  <c r="T88" i="5"/>
  <c r="T16" i="5"/>
  <c r="T31" i="5"/>
  <c r="D31" i="5" s="1"/>
  <c r="T82" i="5"/>
  <c r="T68" i="5"/>
  <c r="D68" i="5" s="1"/>
  <c r="T95" i="5"/>
  <c r="D95" i="5" s="1"/>
  <c r="T83" i="5"/>
  <c r="D83" i="5" s="1"/>
  <c r="T12" i="5"/>
  <c r="T30" i="5"/>
  <c r="D30" i="5" s="1"/>
  <c r="T15" i="5"/>
  <c r="T44" i="5"/>
  <c r="T58" i="5"/>
  <c r="T92" i="5"/>
  <c r="T47" i="5"/>
  <c r="D47" i="5" s="1"/>
  <c r="T29" i="5"/>
  <c r="T106" i="5"/>
  <c r="T98" i="5"/>
  <c r="D98" i="5" s="1"/>
  <c r="T2" i="5"/>
  <c r="T10" i="5"/>
  <c r="T39" i="5"/>
  <c r="T121" i="5"/>
  <c r="T73" i="5"/>
  <c r="D73" i="5" s="1"/>
  <c r="T60" i="5"/>
  <c r="T102" i="5"/>
  <c r="T7" i="5"/>
  <c r="D7" i="5" s="1"/>
  <c r="T78" i="5"/>
  <c r="T45" i="5"/>
  <c r="T86" i="5"/>
  <c r="T55" i="5"/>
  <c r="T32" i="5"/>
  <c r="T128" i="5"/>
  <c r="T20" i="5"/>
  <c r="T103" i="5"/>
  <c r="T116" i="5"/>
  <c r="T81" i="5"/>
  <c r="T37" i="5"/>
  <c r="D37" i="5" s="1"/>
  <c r="T119" i="5"/>
  <c r="D119" i="5" s="1"/>
  <c r="T26" i="5"/>
  <c r="T34" i="5"/>
  <c r="T110" i="5"/>
  <c r="T90" i="5"/>
  <c r="T50" i="5"/>
  <c r="D50" i="5" s="1"/>
  <c r="T74" i="5"/>
  <c r="T52" i="5"/>
  <c r="T36" i="5"/>
  <c r="D36" i="5" s="1"/>
  <c r="T97" i="5"/>
  <c r="T70" i="5"/>
  <c r="T28" i="5"/>
  <c r="T3" i="5"/>
  <c r="T93" i="5"/>
  <c r="D93" i="5" s="1"/>
  <c r="T27" i="5"/>
  <c r="D27" i="5" s="1"/>
  <c r="T91" i="5"/>
  <c r="T89" i="5"/>
  <c r="T49" i="5"/>
  <c r="T56" i="5"/>
  <c r="T41" i="5"/>
  <c r="T126" i="5"/>
  <c r="T99" i="5"/>
  <c r="T24" i="5"/>
  <c r="T25" i="5"/>
  <c r="T4" i="5"/>
  <c r="D4" i="5" s="1"/>
  <c r="T17" i="5"/>
  <c r="T87" i="5"/>
  <c r="D87" i="5" s="1"/>
  <c r="T84" i="5"/>
  <c r="T19" i="5"/>
  <c r="T71" i="5"/>
  <c r="D71" i="5" s="1"/>
  <c r="T79" i="5"/>
  <c r="T105" i="5"/>
  <c r="I157" i="8"/>
  <c r="F209" i="8"/>
  <c r="I471" i="8"/>
  <c r="E49" i="4"/>
  <c r="D49" i="4" s="1"/>
  <c r="H49" i="4" s="1"/>
  <c r="J49" i="4" s="1"/>
  <c r="H181" i="8"/>
  <c r="I113" i="8"/>
  <c r="G165" i="8"/>
  <c r="H87" i="8"/>
  <c r="G132" i="8"/>
  <c r="H132" i="8"/>
  <c r="F275" i="8"/>
  <c r="G275" i="8"/>
  <c r="H275" i="8"/>
  <c r="I159" i="8"/>
  <c r="I344" i="8"/>
  <c r="E97" i="4"/>
  <c r="D97" i="4" s="1"/>
  <c r="J97" i="4" s="1"/>
  <c r="G323" i="8"/>
  <c r="H413" i="8"/>
  <c r="J275" i="8"/>
  <c r="K275" i="8" s="1"/>
  <c r="H68" i="8"/>
  <c r="F68" i="8"/>
  <c r="G68" i="8"/>
  <c r="J68" i="8"/>
  <c r="K68" i="8" s="1"/>
  <c r="H247" i="8"/>
  <c r="H66" i="8"/>
  <c r="I435" i="8"/>
  <c r="J425" i="8"/>
  <c r="K425" i="8" s="1"/>
  <c r="H316" i="8"/>
  <c r="J362" i="8"/>
  <c r="K362" i="8" s="1"/>
  <c r="J132" i="8"/>
  <c r="K132" i="8" s="1"/>
  <c r="I18" i="8"/>
  <c r="H43" i="8"/>
  <c r="G425" i="8"/>
  <c r="F185" i="8"/>
  <c r="H185" i="8"/>
  <c r="J185" i="8"/>
  <c r="K185" i="8" s="1"/>
  <c r="G185" i="8"/>
  <c r="F362" i="8"/>
  <c r="K365" i="8"/>
  <c r="J199" i="8"/>
  <c r="K199" i="8" s="1"/>
  <c r="H199" i="8"/>
  <c r="F199" i="8"/>
  <c r="H136" i="8"/>
  <c r="G413" i="8"/>
  <c r="G423" i="8"/>
  <c r="H423" i="8"/>
  <c r="H425" i="8"/>
  <c r="H362" i="8"/>
  <c r="K413" i="8"/>
  <c r="F132" i="8"/>
  <c r="I301" i="8"/>
  <c r="H4" i="4"/>
  <c r="I302" i="8"/>
  <c r="J496" i="8"/>
  <c r="K496" i="8" s="1"/>
  <c r="H85" i="8"/>
  <c r="G85" i="8"/>
  <c r="F310" i="8"/>
  <c r="G310" i="8"/>
  <c r="I416" i="8"/>
  <c r="I56" i="8"/>
  <c r="I307" i="8"/>
  <c r="H96" i="8"/>
  <c r="G96" i="8"/>
  <c r="I242" i="8"/>
  <c r="I458" i="8"/>
  <c r="F295" i="8"/>
  <c r="J295" i="8"/>
  <c r="K295" i="8" s="1"/>
  <c r="I445" i="8"/>
  <c r="F433" i="8"/>
  <c r="H433" i="8"/>
  <c r="J433" i="8"/>
  <c r="K433" i="8" s="1"/>
  <c r="G433" i="8"/>
  <c r="G295" i="8"/>
  <c r="F450" i="8"/>
  <c r="J450" i="8"/>
  <c r="K450" i="8" s="1"/>
  <c r="G450" i="8"/>
  <c r="I75" i="8"/>
  <c r="G400" i="8"/>
  <c r="I211" i="8"/>
  <c r="I378" i="8"/>
  <c r="J356" i="8"/>
  <c r="K356" i="8" s="1"/>
  <c r="G356" i="8"/>
  <c r="F356" i="8"/>
  <c r="J400" i="8"/>
  <c r="K400" i="8" s="1"/>
  <c r="I462" i="8"/>
  <c r="H356" i="8"/>
  <c r="I328" i="8"/>
  <c r="G360" i="8"/>
  <c r="I409" i="8"/>
  <c r="J215" i="8"/>
  <c r="K215" i="8" s="1"/>
  <c r="H215" i="8"/>
  <c r="G215" i="8"/>
  <c r="H290" i="8"/>
  <c r="J290" i="8"/>
  <c r="K290" i="8" s="1"/>
  <c r="G290" i="8"/>
  <c r="H311" i="8"/>
  <c r="G311" i="8"/>
  <c r="J311" i="8"/>
  <c r="K311" i="8" s="1"/>
  <c r="F311" i="8"/>
  <c r="G288" i="8"/>
  <c r="J288" i="8"/>
  <c r="K288" i="8" s="1"/>
  <c r="F215" i="8"/>
  <c r="F290" i="8"/>
  <c r="F65" i="8"/>
  <c r="J65" i="8"/>
  <c r="K65" i="8" s="1"/>
  <c r="H65" i="8"/>
  <c r="F470" i="8"/>
  <c r="H470" i="8"/>
  <c r="G470" i="8"/>
  <c r="G376" i="8"/>
  <c r="F376" i="8"/>
  <c r="J376" i="8"/>
  <c r="K376" i="8" s="1"/>
  <c r="G456" i="8"/>
  <c r="J456" i="8"/>
  <c r="K456" i="8" s="1"/>
  <c r="H186" i="8"/>
  <c r="J186" i="8"/>
  <c r="K186" i="8" s="1"/>
  <c r="J319" i="8"/>
  <c r="K319" i="8" s="1"/>
  <c r="H319" i="8"/>
  <c r="G319" i="8"/>
  <c r="F319" i="8"/>
  <c r="F411" i="8"/>
  <c r="G318" i="8"/>
  <c r="H318" i="8"/>
  <c r="F318" i="8"/>
  <c r="F340" i="8"/>
  <c r="J411" i="8"/>
  <c r="K411" i="8" s="1"/>
  <c r="F186" i="8"/>
  <c r="J318" i="8"/>
  <c r="K318" i="8" s="1"/>
  <c r="G245" i="8"/>
  <c r="F245" i="8"/>
  <c r="H245" i="8"/>
  <c r="J245" i="8"/>
  <c r="K245" i="8" s="1"/>
  <c r="H64" i="8"/>
  <c r="J64" i="8"/>
  <c r="K64" i="8" s="1"/>
  <c r="G64" i="8"/>
  <c r="J448" i="8"/>
  <c r="K448" i="8" s="1"/>
  <c r="F406" i="8"/>
  <c r="J406" i="8"/>
  <c r="K406" i="8" s="1"/>
  <c r="F221" i="8"/>
  <c r="H372" i="8"/>
  <c r="J372" i="8"/>
  <c r="K372" i="8" s="1"/>
  <c r="G418" i="8"/>
  <c r="H357" i="8"/>
  <c r="I446" i="8"/>
  <c r="F19" i="8"/>
  <c r="F24" i="8"/>
  <c r="H221" i="8"/>
  <c r="I451" i="8"/>
  <c r="H213" i="8"/>
  <c r="H153" i="8"/>
  <c r="J153" i="8"/>
  <c r="K153" i="8" s="1"/>
  <c r="H355" i="8"/>
  <c r="G355" i="8"/>
  <c r="F355" i="8"/>
  <c r="F357" i="8"/>
  <c r="H283" i="8"/>
  <c r="K69" i="8"/>
  <c r="H24" i="8"/>
  <c r="J67" i="8"/>
  <c r="K67" i="8" s="1"/>
  <c r="F95" i="8"/>
  <c r="H279" i="8"/>
  <c r="J213" i="8"/>
  <c r="K213" i="8" s="1"/>
  <c r="I363" i="8"/>
  <c r="K355" i="8"/>
  <c r="J7" i="8"/>
  <c r="K7" i="8" s="1"/>
  <c r="F7" i="8"/>
  <c r="G7" i="8"/>
  <c r="F393" i="8"/>
  <c r="J393" i="8"/>
  <c r="K393" i="8" s="1"/>
  <c r="H393" i="8"/>
  <c r="F116" i="8"/>
  <c r="G116" i="8"/>
  <c r="H116" i="8"/>
  <c r="J116" i="8"/>
  <c r="K116" i="8" s="1"/>
  <c r="H448" i="8"/>
  <c r="F69" i="8"/>
  <c r="K24" i="8"/>
  <c r="G221" i="8"/>
  <c r="F153" i="8"/>
  <c r="G213" i="8"/>
  <c r="I473" i="8"/>
  <c r="G19" i="8"/>
  <c r="H19" i="8"/>
  <c r="H69" i="8"/>
  <c r="G67" i="8"/>
  <c r="G153" i="8"/>
  <c r="F279" i="8"/>
  <c r="J418" i="8"/>
  <c r="K418" i="8" s="1"/>
  <c r="H418" i="8"/>
  <c r="J398" i="8"/>
  <c r="K398" i="8" s="1"/>
  <c r="H398" i="8"/>
  <c r="G398" i="8"/>
  <c r="G393" i="8"/>
  <c r="G48" i="8"/>
  <c r="H48" i="8"/>
  <c r="J48" i="8"/>
  <c r="K48" i="8" s="1"/>
  <c r="F48" i="8"/>
  <c r="I434" i="8"/>
  <c r="I293" i="8"/>
  <c r="D110" i="5" l="1"/>
  <c r="D43" i="5"/>
  <c r="D91" i="5"/>
  <c r="D126" i="5"/>
  <c r="D88" i="5"/>
  <c r="D113" i="5"/>
  <c r="D86" i="5"/>
  <c r="D127" i="5"/>
  <c r="D92" i="5"/>
  <c r="D52" i="5"/>
  <c r="D64" i="5"/>
  <c r="D140" i="5"/>
  <c r="D129" i="5"/>
  <c r="D44" i="5"/>
  <c r="D16" i="5"/>
  <c r="D66" i="5"/>
  <c r="D104" i="5"/>
  <c r="D45" i="5"/>
  <c r="D90" i="5"/>
  <c r="D103" i="5"/>
  <c r="D20" i="5"/>
  <c r="D23" i="5"/>
  <c r="D34" i="5"/>
  <c r="D8" i="5"/>
  <c r="D124" i="5"/>
  <c r="D9" i="5"/>
  <c r="D116" i="5"/>
  <c r="D69" i="5"/>
  <c r="D60" i="5"/>
  <c r="D108" i="5"/>
  <c r="D62" i="5"/>
  <c r="D80" i="5"/>
  <c r="D128" i="5"/>
  <c r="D55" i="5"/>
  <c r="D117" i="5"/>
  <c r="D10" i="5"/>
  <c r="D74" i="5"/>
  <c r="D61" i="5"/>
  <c r="D77" i="5"/>
  <c r="D49" i="5"/>
  <c r="D125" i="5"/>
  <c r="D82" i="5"/>
  <c r="D67" i="5"/>
  <c r="D33" i="5"/>
  <c r="D123" i="5"/>
  <c r="D70" i="5"/>
  <c r="D54" i="5"/>
  <c r="D89" i="5"/>
  <c r="D121" i="5"/>
  <c r="D57" i="5"/>
  <c r="D39" i="5"/>
  <c r="D48" i="5"/>
  <c r="D40" i="5"/>
  <c r="D84" i="5"/>
  <c r="D41" i="5"/>
  <c r="D28" i="5"/>
  <c r="D12" i="5"/>
  <c r="D21" i="5"/>
  <c r="D72" i="5"/>
  <c r="D114" i="5"/>
  <c r="D79" i="5"/>
  <c r="D112" i="5"/>
  <c r="D81" i="5"/>
  <c r="D5" i="5"/>
  <c r="D46" i="5"/>
  <c r="D99" i="5"/>
  <c r="D51" i="5"/>
  <c r="D19" i="5"/>
  <c r="D42" i="5"/>
  <c r="D97" i="5"/>
  <c r="D26" i="5"/>
  <c r="D32" i="5"/>
  <c r="D138" i="5"/>
  <c r="D132" i="5"/>
  <c r="D15" i="5"/>
  <c r="D3" i="5"/>
  <c r="D133" i="5"/>
  <c r="D139" i="5"/>
  <c r="D115" i="5"/>
  <c r="D96" i="5"/>
  <c r="D35" i="5"/>
  <c r="D144" i="5"/>
  <c r="D102" i="5"/>
  <c r="D94" i="5"/>
  <c r="D14" i="5"/>
  <c r="D100" i="5"/>
  <c r="D76" i="5"/>
  <c r="D137" i="5"/>
  <c r="D141" i="5"/>
  <c r="D18" i="5"/>
  <c r="D101" i="5"/>
  <c r="D22" i="5"/>
  <c r="D131" i="5"/>
  <c r="D78" i="5"/>
  <c r="D142" i="5"/>
  <c r="D136" i="5"/>
  <c r="D25" i="5"/>
  <c r="D58" i="5"/>
  <c r="D107" i="5"/>
  <c r="D143" i="5"/>
  <c r="D135" i="5"/>
  <c r="D105" i="5"/>
  <c r="D106" i="5"/>
  <c r="D56" i="5"/>
  <c r="D29" i="5"/>
  <c r="D63" i="5"/>
  <c r="D24" i="5"/>
  <c r="D109" i="5"/>
  <c r="D17" i="5"/>
  <c r="D134" i="5"/>
  <c r="K152" i="5"/>
  <c r="P152" i="5"/>
  <c r="Q152" i="5"/>
  <c r="R152" i="5"/>
  <c r="E152" i="5"/>
  <c r="C152" i="5"/>
  <c r="M152" i="5"/>
  <c r="N152" i="5"/>
  <c r="D152" i="5"/>
  <c r="L152" i="5"/>
  <c r="V152" i="5"/>
  <c r="B152" i="5"/>
  <c r="L144" i="5"/>
  <c r="K149" i="5"/>
  <c r="Q149" i="5"/>
  <c r="V149" i="5"/>
  <c r="L149" i="5"/>
  <c r="R149" i="5"/>
  <c r="N149" i="5"/>
  <c r="C149" i="5"/>
  <c r="P149" i="5"/>
  <c r="D149" i="5"/>
  <c r="E149" i="5"/>
  <c r="M149" i="5"/>
  <c r="B149" i="5"/>
  <c r="K151" i="5"/>
  <c r="N151" i="5"/>
  <c r="Q151" i="5"/>
  <c r="R151" i="5"/>
  <c r="D151" i="5"/>
  <c r="M151" i="5"/>
  <c r="B151" i="5"/>
  <c r="C151" i="5"/>
  <c r="V151" i="5"/>
  <c r="E151" i="5"/>
  <c r="P151" i="5"/>
  <c r="L151" i="5"/>
  <c r="C155" i="5"/>
  <c r="B155" i="5"/>
  <c r="L155" i="5"/>
  <c r="P155" i="5"/>
  <c r="M155" i="5"/>
  <c r="E155" i="5"/>
  <c r="N155" i="5"/>
  <c r="Q155" i="5"/>
  <c r="K155" i="5"/>
  <c r="R155" i="5"/>
  <c r="D155" i="5"/>
  <c r="V155" i="5"/>
  <c r="B147" i="5"/>
  <c r="E147" i="5"/>
  <c r="K147" i="5"/>
  <c r="N147" i="5"/>
  <c r="P147" i="5"/>
  <c r="V147" i="5"/>
  <c r="Q147" i="5"/>
  <c r="L147" i="5"/>
  <c r="D147" i="5"/>
  <c r="M147" i="5"/>
  <c r="R147" i="5"/>
  <c r="C147" i="5"/>
  <c r="B146" i="5"/>
  <c r="V146" i="5"/>
  <c r="E146" i="5"/>
  <c r="K146" i="5"/>
  <c r="P146" i="5"/>
  <c r="Q146" i="5"/>
  <c r="R146" i="5"/>
  <c r="M146" i="5"/>
  <c r="C146" i="5"/>
  <c r="N146" i="5"/>
  <c r="D146" i="5"/>
  <c r="L146" i="5"/>
  <c r="K153" i="5"/>
  <c r="L153" i="5"/>
  <c r="N153" i="5"/>
  <c r="B153" i="5"/>
  <c r="P153" i="5"/>
  <c r="Q153" i="5"/>
  <c r="R153" i="5"/>
  <c r="D153" i="5"/>
  <c r="E153" i="5"/>
  <c r="M153" i="5"/>
  <c r="C153" i="5"/>
  <c r="V153" i="5"/>
  <c r="R154" i="5"/>
  <c r="D154" i="5"/>
  <c r="V154" i="5"/>
  <c r="E154" i="5"/>
  <c r="K154" i="5"/>
  <c r="Q154" i="5"/>
  <c r="M154" i="5"/>
  <c r="N154" i="5"/>
  <c r="P154" i="5"/>
  <c r="C154" i="5"/>
  <c r="L154" i="5"/>
  <c r="B154" i="5"/>
  <c r="K150" i="5"/>
  <c r="E150" i="5"/>
  <c r="P150" i="5"/>
  <c r="R150" i="5"/>
  <c r="M150" i="5"/>
  <c r="N150" i="5"/>
  <c r="C150" i="5"/>
  <c r="V150" i="5"/>
  <c r="D150" i="5"/>
  <c r="L150" i="5"/>
  <c r="B150" i="5"/>
  <c r="Q150" i="5"/>
  <c r="B144" i="5"/>
  <c r="N144" i="5"/>
  <c r="M144" i="5"/>
  <c r="K144" i="5"/>
  <c r="C144" i="5"/>
  <c r="P144" i="5"/>
  <c r="R144" i="5"/>
  <c r="V144" i="5"/>
  <c r="Q144" i="5"/>
  <c r="E144" i="5"/>
  <c r="C148" i="5"/>
  <c r="B148" i="5"/>
  <c r="D148" i="5"/>
  <c r="K148" i="5"/>
  <c r="L148" i="5"/>
  <c r="N148" i="5"/>
  <c r="V148" i="5"/>
  <c r="G148" i="5" s="1"/>
  <c r="R148" i="5"/>
  <c r="P148" i="5"/>
  <c r="M148" i="5"/>
  <c r="Q148" i="5"/>
  <c r="E148" i="5"/>
  <c r="D156" i="5"/>
  <c r="R156" i="5"/>
  <c r="E156" i="5"/>
  <c r="K156" i="5"/>
  <c r="V156" i="5"/>
  <c r="L156" i="5"/>
  <c r="M156" i="5"/>
  <c r="N156" i="5"/>
  <c r="B156" i="5"/>
  <c r="P156" i="5"/>
  <c r="C156" i="5"/>
  <c r="Q156" i="5"/>
  <c r="K157" i="5"/>
  <c r="P157" i="5"/>
  <c r="Q157" i="5"/>
  <c r="C157" i="5"/>
  <c r="L157" i="5"/>
  <c r="V157" i="5"/>
  <c r="E157" i="5"/>
  <c r="B157" i="5"/>
  <c r="R157" i="5"/>
  <c r="N157" i="5"/>
  <c r="D157" i="5"/>
  <c r="M157" i="5"/>
  <c r="B145" i="5"/>
  <c r="Q145" i="5"/>
  <c r="R145" i="5"/>
  <c r="L145" i="5"/>
  <c r="E145" i="5"/>
  <c r="N145" i="5"/>
  <c r="C145" i="5"/>
  <c r="D145" i="5"/>
  <c r="V145" i="5"/>
  <c r="P145" i="5"/>
  <c r="M145" i="5"/>
  <c r="K145" i="5"/>
  <c r="V132" i="5"/>
  <c r="B141" i="5"/>
  <c r="R141" i="5"/>
  <c r="N141" i="5"/>
  <c r="C141" i="5"/>
  <c r="K141" i="5"/>
  <c r="P141" i="5"/>
  <c r="Q141" i="5"/>
  <c r="L141" i="5"/>
  <c r="E141" i="5"/>
  <c r="M141" i="5"/>
  <c r="V141" i="5"/>
  <c r="C99" i="5"/>
  <c r="B99" i="5"/>
  <c r="V143" i="5"/>
  <c r="V142" i="5"/>
  <c r="K273" i="8"/>
  <c r="W3" i="6" s="1"/>
  <c r="V3" i="6"/>
  <c r="V7" i="6"/>
  <c r="AK7" i="6"/>
  <c r="BD7" i="6"/>
  <c r="Z7" i="6"/>
  <c r="AQ7" i="6"/>
  <c r="AU7" i="6"/>
  <c r="AO7" i="6"/>
  <c r="AB7" i="6"/>
  <c r="AN7" i="6"/>
  <c r="Y7" i="6"/>
  <c r="X7" i="6"/>
  <c r="BN7" i="6"/>
  <c r="BP7" i="6"/>
  <c r="AZ7" i="6"/>
  <c r="AG7" i="6"/>
  <c r="P7" i="6"/>
  <c r="BJ7" i="6"/>
  <c r="BK7" i="6"/>
  <c r="BE7" i="6"/>
  <c r="AM7" i="6"/>
  <c r="T7" i="6"/>
  <c r="BM7" i="6"/>
  <c r="AJ7" i="6"/>
  <c r="M7" i="6"/>
  <c r="BG7" i="6"/>
  <c r="AY7" i="6"/>
  <c r="AH7" i="6"/>
  <c r="N7" i="6"/>
  <c r="L7" i="6"/>
  <c r="O7" i="6"/>
  <c r="AL7" i="6"/>
  <c r="AP7" i="6"/>
  <c r="BI7" i="6"/>
  <c r="BB7" i="6"/>
  <c r="AX7" i="6"/>
  <c r="AD7" i="6"/>
  <c r="AC7" i="6"/>
  <c r="AE7" i="6"/>
  <c r="AV7" i="6"/>
  <c r="AI7" i="6"/>
  <c r="AA7" i="6"/>
  <c r="BA7" i="6"/>
  <c r="BF7" i="6"/>
  <c r="U7" i="6"/>
  <c r="AT7" i="6"/>
  <c r="R7" i="6"/>
  <c r="S7" i="6"/>
  <c r="W7" i="6"/>
  <c r="BL7" i="6"/>
  <c r="AW7" i="6"/>
  <c r="Q7" i="6"/>
  <c r="AF7" i="6"/>
  <c r="AR7" i="6"/>
  <c r="BO7" i="6"/>
  <c r="AS7" i="6"/>
  <c r="BC7" i="6"/>
  <c r="H273" i="8"/>
  <c r="U3" i="6"/>
  <c r="R134" i="5"/>
  <c r="R135" i="5"/>
  <c r="B137" i="5"/>
  <c r="V137" i="5"/>
  <c r="E137" i="5"/>
  <c r="K137" i="5"/>
  <c r="L137" i="5"/>
  <c r="M137" i="5"/>
  <c r="N137" i="5"/>
  <c r="C137" i="5"/>
  <c r="R137" i="5"/>
  <c r="P137" i="5"/>
  <c r="Q137" i="5"/>
  <c r="B140" i="5"/>
  <c r="K140" i="5"/>
  <c r="V140" i="5"/>
  <c r="N140" i="5"/>
  <c r="M140" i="5"/>
  <c r="L140" i="5"/>
  <c r="C140" i="5"/>
  <c r="R140" i="5"/>
  <c r="P140" i="5"/>
  <c r="E140" i="5"/>
  <c r="Q140" i="5"/>
  <c r="V133" i="5"/>
  <c r="C136" i="5"/>
  <c r="L136" i="5"/>
  <c r="V136" i="5"/>
  <c r="R136" i="5"/>
  <c r="Q136" i="5"/>
  <c r="K136" i="5"/>
  <c r="B136" i="5"/>
  <c r="E136" i="5"/>
  <c r="M136" i="5"/>
  <c r="N136" i="5"/>
  <c r="P136" i="5"/>
  <c r="K135" i="5"/>
  <c r="Q135" i="5"/>
  <c r="E135" i="5"/>
  <c r="P135" i="5"/>
  <c r="M135" i="5"/>
  <c r="C135" i="5"/>
  <c r="B135" i="5"/>
  <c r="N135" i="5"/>
  <c r="V135" i="5"/>
  <c r="L135" i="5"/>
  <c r="B139" i="5"/>
  <c r="R139" i="5"/>
  <c r="L139" i="5"/>
  <c r="V139" i="5"/>
  <c r="M139" i="5"/>
  <c r="P139" i="5"/>
  <c r="N139" i="5"/>
  <c r="C139" i="5"/>
  <c r="K139" i="5"/>
  <c r="E139" i="5"/>
  <c r="Q139" i="5"/>
  <c r="B138" i="5"/>
  <c r="K138" i="5"/>
  <c r="M138" i="5"/>
  <c r="L138" i="5"/>
  <c r="C138" i="5"/>
  <c r="N138" i="5"/>
  <c r="R138" i="5"/>
  <c r="Q138" i="5"/>
  <c r="P138" i="5"/>
  <c r="V138" i="5"/>
  <c r="E138" i="5"/>
  <c r="V134" i="5"/>
  <c r="E134" i="5"/>
  <c r="C134" i="5"/>
  <c r="B134" i="5"/>
  <c r="C132" i="5"/>
  <c r="E132" i="5"/>
  <c r="B132" i="5"/>
  <c r="E127" i="5"/>
  <c r="C127" i="5"/>
  <c r="B127" i="5"/>
  <c r="C125" i="5"/>
  <c r="B125" i="5"/>
  <c r="E125" i="5"/>
  <c r="B131" i="5"/>
  <c r="E131" i="5"/>
  <c r="C131" i="5"/>
  <c r="C124" i="5"/>
  <c r="B124" i="5"/>
  <c r="E124" i="5"/>
  <c r="C128" i="5"/>
  <c r="B128" i="5"/>
  <c r="E128" i="5"/>
  <c r="E129" i="5"/>
  <c r="C129" i="5"/>
  <c r="B129" i="5"/>
  <c r="B133" i="5"/>
  <c r="E133" i="5"/>
  <c r="C133" i="5"/>
  <c r="C126" i="5"/>
  <c r="B126" i="5"/>
  <c r="E126" i="5"/>
  <c r="E130" i="5"/>
  <c r="C130" i="5"/>
  <c r="B130" i="5"/>
  <c r="B142" i="5"/>
  <c r="E142" i="5"/>
  <c r="C142" i="5"/>
  <c r="B143" i="5"/>
  <c r="C143" i="5"/>
  <c r="E143" i="5"/>
  <c r="H498" i="8"/>
  <c r="G498" i="8"/>
  <c r="F498" i="8"/>
  <c r="J498" i="8"/>
  <c r="K498" i="8" s="1"/>
  <c r="V14" i="5"/>
  <c r="K14" i="5"/>
  <c r="P14" i="5"/>
  <c r="N14" i="5"/>
  <c r="E14" i="5"/>
  <c r="Q14" i="5"/>
  <c r="L14" i="5"/>
  <c r="C14" i="5"/>
  <c r="M14" i="5"/>
  <c r="R14" i="5"/>
  <c r="B14" i="5"/>
  <c r="J242" i="8"/>
  <c r="K242" i="8" s="1"/>
  <c r="F242" i="8"/>
  <c r="G242" i="8"/>
  <c r="H242" i="8"/>
  <c r="J4" i="4"/>
  <c r="H435" i="8"/>
  <c r="G435" i="8"/>
  <c r="F435" i="8"/>
  <c r="J435" i="8"/>
  <c r="K435" i="8" s="1"/>
  <c r="G159" i="8"/>
  <c r="F159" i="8"/>
  <c r="H159" i="8"/>
  <c r="J159" i="8"/>
  <c r="K159" i="8" s="1"/>
  <c r="V105" i="5"/>
  <c r="N105" i="5"/>
  <c r="M105" i="5"/>
  <c r="R105" i="5"/>
  <c r="Q105" i="5"/>
  <c r="K105" i="5"/>
  <c r="C105" i="5"/>
  <c r="B105" i="5"/>
  <c r="L105" i="5"/>
  <c r="P105" i="5"/>
  <c r="E105" i="5"/>
  <c r="V4" i="5"/>
  <c r="P4" i="5"/>
  <c r="K4" i="5"/>
  <c r="Q4" i="5"/>
  <c r="R4" i="5"/>
  <c r="C4" i="5"/>
  <c r="M4" i="5"/>
  <c r="B4" i="5"/>
  <c r="E4" i="5"/>
  <c r="L4" i="5"/>
  <c r="N4" i="5"/>
  <c r="V49" i="5"/>
  <c r="M49" i="5"/>
  <c r="L49" i="5"/>
  <c r="N49" i="5"/>
  <c r="K49" i="5"/>
  <c r="P49" i="5"/>
  <c r="B49" i="5"/>
  <c r="R49" i="5"/>
  <c r="E49" i="5"/>
  <c r="C49" i="5"/>
  <c r="Q49" i="5"/>
  <c r="V28" i="5"/>
  <c r="N28" i="5"/>
  <c r="L28" i="5"/>
  <c r="P28" i="5"/>
  <c r="C28" i="5"/>
  <c r="Q28" i="5"/>
  <c r="R28" i="5"/>
  <c r="E28" i="5"/>
  <c r="K28" i="5"/>
  <c r="B28" i="5"/>
  <c r="M28" i="5"/>
  <c r="V110" i="5"/>
  <c r="C110" i="5"/>
  <c r="B110" i="5"/>
  <c r="P110" i="5"/>
  <c r="R110" i="5"/>
  <c r="M110" i="5"/>
  <c r="E110" i="5"/>
  <c r="Q110" i="5"/>
  <c r="K110" i="5"/>
  <c r="L110" i="5"/>
  <c r="N110" i="5"/>
  <c r="V78" i="5"/>
  <c r="Q78" i="5"/>
  <c r="M78" i="5"/>
  <c r="C78" i="5"/>
  <c r="N78" i="5"/>
  <c r="L78" i="5"/>
  <c r="P78" i="5"/>
  <c r="R78" i="5"/>
  <c r="E78" i="5"/>
  <c r="K78" i="5"/>
  <c r="B78" i="5"/>
  <c r="V2" i="5"/>
  <c r="D2" i="5"/>
  <c r="R2" i="5"/>
  <c r="E2" i="5"/>
  <c r="B2" i="5"/>
  <c r="N2" i="5"/>
  <c r="C2" i="5"/>
  <c r="P2" i="5"/>
  <c r="M2" i="5"/>
  <c r="Q2" i="5"/>
  <c r="K2" i="5"/>
  <c r="L2" i="5"/>
  <c r="V58" i="5"/>
  <c r="C58" i="5"/>
  <c r="E58" i="5"/>
  <c r="L58" i="5"/>
  <c r="Q58" i="5"/>
  <c r="B58" i="5"/>
  <c r="P58" i="5"/>
  <c r="N58" i="5"/>
  <c r="M58" i="5"/>
  <c r="R58" i="5"/>
  <c r="K58" i="5"/>
  <c r="V108" i="5"/>
  <c r="E108" i="5"/>
  <c r="C108" i="5"/>
  <c r="N108" i="5"/>
  <c r="R108" i="5"/>
  <c r="Q108" i="5"/>
  <c r="P108" i="5"/>
  <c r="M108" i="5"/>
  <c r="B108" i="5"/>
  <c r="L108" i="5"/>
  <c r="K108" i="5"/>
  <c r="V8" i="5"/>
  <c r="N8" i="5"/>
  <c r="M8" i="5"/>
  <c r="K8" i="5"/>
  <c r="E8" i="5"/>
  <c r="Q8" i="5"/>
  <c r="B8" i="5"/>
  <c r="L8" i="5"/>
  <c r="R8" i="5"/>
  <c r="C8" i="5"/>
  <c r="P8" i="5"/>
  <c r="V111" i="5"/>
  <c r="N111" i="5"/>
  <c r="P111" i="5"/>
  <c r="R111" i="5"/>
  <c r="K111" i="5"/>
  <c r="M111" i="5"/>
  <c r="Q111" i="5"/>
  <c r="L111" i="5"/>
  <c r="E111" i="5"/>
  <c r="C111" i="5"/>
  <c r="B111" i="5"/>
  <c r="V18" i="5"/>
  <c r="K18" i="5"/>
  <c r="B18" i="5"/>
  <c r="N18" i="5"/>
  <c r="P18" i="5"/>
  <c r="E18" i="5"/>
  <c r="C18" i="5"/>
  <c r="Q18" i="5"/>
  <c r="M18" i="5"/>
  <c r="R18" i="5"/>
  <c r="L18" i="5"/>
  <c r="V104" i="5"/>
  <c r="C104" i="5"/>
  <c r="M104" i="5"/>
  <c r="N104" i="5"/>
  <c r="P104" i="5"/>
  <c r="E104" i="5"/>
  <c r="R104" i="5"/>
  <c r="Q104" i="5"/>
  <c r="L104" i="5"/>
  <c r="K104" i="5"/>
  <c r="B104" i="5"/>
  <c r="V127" i="5"/>
  <c r="R127" i="5"/>
  <c r="M127" i="5"/>
  <c r="Q127" i="5"/>
  <c r="L127" i="5"/>
  <c r="K127" i="5"/>
  <c r="N127" i="5"/>
  <c r="P127" i="5"/>
  <c r="V113" i="5"/>
  <c r="M113" i="5"/>
  <c r="P113" i="5"/>
  <c r="K113" i="5"/>
  <c r="C113" i="5"/>
  <c r="B113" i="5"/>
  <c r="E113" i="5"/>
  <c r="N113" i="5"/>
  <c r="R113" i="5"/>
  <c r="L113" i="5"/>
  <c r="Q113" i="5"/>
  <c r="V23" i="5"/>
  <c r="P23" i="5"/>
  <c r="R23" i="5"/>
  <c r="C23" i="5"/>
  <c r="M23" i="5"/>
  <c r="K23" i="5"/>
  <c r="N23" i="5"/>
  <c r="L23" i="5"/>
  <c r="B23" i="5"/>
  <c r="Q23" i="5"/>
  <c r="E23" i="5"/>
  <c r="V35" i="5"/>
  <c r="K35" i="5"/>
  <c r="C35" i="5"/>
  <c r="E35" i="5"/>
  <c r="N35" i="5"/>
  <c r="Q35" i="5"/>
  <c r="M35" i="5"/>
  <c r="L35" i="5"/>
  <c r="B35" i="5"/>
  <c r="R35" i="5"/>
  <c r="P35" i="5"/>
  <c r="G305" i="8"/>
  <c r="F305" i="8"/>
  <c r="H305" i="8"/>
  <c r="J305" i="8"/>
  <c r="K305" i="8" s="1"/>
  <c r="F182" i="8"/>
  <c r="J182" i="8"/>
  <c r="K182" i="8" s="1"/>
  <c r="H182" i="8"/>
  <c r="G182" i="8"/>
  <c r="J426" i="8"/>
  <c r="K426" i="8" s="1"/>
  <c r="G426" i="8"/>
  <c r="F426" i="8"/>
  <c r="H426" i="8"/>
  <c r="H383" i="8"/>
  <c r="J383" i="8"/>
  <c r="K383" i="8" s="1"/>
  <c r="G383" i="8"/>
  <c r="F383" i="8"/>
  <c r="J378" i="8"/>
  <c r="K378" i="8" s="1"/>
  <c r="G378" i="8"/>
  <c r="F378" i="8"/>
  <c r="H378" i="8"/>
  <c r="J56" i="8"/>
  <c r="K56" i="8" s="1"/>
  <c r="H56" i="8"/>
  <c r="F56" i="8"/>
  <c r="G56" i="8"/>
  <c r="V91" i="5"/>
  <c r="L91" i="5"/>
  <c r="N91" i="5"/>
  <c r="R91" i="5"/>
  <c r="K91" i="5"/>
  <c r="Q91" i="5"/>
  <c r="P91" i="5"/>
  <c r="C91" i="5"/>
  <c r="B91" i="5"/>
  <c r="M91" i="5"/>
  <c r="E91" i="5"/>
  <c r="M132" i="5"/>
  <c r="P132" i="5"/>
  <c r="L132" i="5"/>
  <c r="K132" i="5"/>
  <c r="R132" i="5"/>
  <c r="N132" i="5"/>
  <c r="Q132" i="5"/>
  <c r="H451" i="8"/>
  <c r="J451" i="8"/>
  <c r="K451" i="8" s="1"/>
  <c r="G451" i="8"/>
  <c r="F451" i="8"/>
  <c r="G293" i="8"/>
  <c r="H293" i="8"/>
  <c r="F293" i="8"/>
  <c r="J293" i="8"/>
  <c r="K293" i="8" s="1"/>
  <c r="J307" i="8"/>
  <c r="K307" i="8" s="1"/>
  <c r="G307" i="8"/>
  <c r="H307" i="8"/>
  <c r="F307" i="8"/>
  <c r="F301" i="8"/>
  <c r="H301" i="8"/>
  <c r="J301" i="8"/>
  <c r="K301" i="8" s="1"/>
  <c r="G301" i="8"/>
  <c r="G113" i="8"/>
  <c r="H113" i="8"/>
  <c r="F113" i="8"/>
  <c r="J113" i="8"/>
  <c r="K113" i="8" s="1"/>
  <c r="V25" i="5"/>
  <c r="L25" i="5"/>
  <c r="M25" i="5"/>
  <c r="K25" i="5"/>
  <c r="R25" i="5"/>
  <c r="B25" i="5"/>
  <c r="Q25" i="5"/>
  <c r="E25" i="5"/>
  <c r="C25" i="5"/>
  <c r="P25" i="5"/>
  <c r="N25" i="5"/>
  <c r="V34" i="5"/>
  <c r="K34" i="5"/>
  <c r="B34" i="5"/>
  <c r="N34" i="5"/>
  <c r="R34" i="5"/>
  <c r="L34" i="5"/>
  <c r="M34" i="5"/>
  <c r="P34" i="5"/>
  <c r="Q34" i="5"/>
  <c r="E34" i="5"/>
  <c r="C34" i="5"/>
  <c r="V20" i="5"/>
  <c r="R20" i="5"/>
  <c r="Q20" i="5"/>
  <c r="E20" i="5"/>
  <c r="K20" i="5"/>
  <c r="C20" i="5"/>
  <c r="M20" i="5"/>
  <c r="L20" i="5"/>
  <c r="P20" i="5"/>
  <c r="N20" i="5"/>
  <c r="B20" i="5"/>
  <c r="R143" i="5"/>
  <c r="K143" i="5"/>
  <c r="Q143" i="5"/>
  <c r="N143" i="5"/>
  <c r="P143" i="5"/>
  <c r="M143" i="5"/>
  <c r="L143" i="5"/>
  <c r="V44" i="5"/>
  <c r="Q44" i="5"/>
  <c r="P44" i="5"/>
  <c r="R44" i="5"/>
  <c r="N44" i="5"/>
  <c r="L44" i="5"/>
  <c r="C44" i="5"/>
  <c r="E44" i="5"/>
  <c r="B44" i="5"/>
  <c r="M44" i="5"/>
  <c r="K44" i="5"/>
  <c r="V68" i="5"/>
  <c r="R68" i="5"/>
  <c r="N68" i="5"/>
  <c r="L68" i="5"/>
  <c r="P68" i="5"/>
  <c r="M68" i="5"/>
  <c r="B68" i="5"/>
  <c r="C68" i="5"/>
  <c r="K68" i="5"/>
  <c r="E68" i="5"/>
  <c r="Q68" i="5"/>
  <c r="V100" i="5"/>
  <c r="C100" i="5"/>
  <c r="P100" i="5"/>
  <c r="E100" i="5"/>
  <c r="K100" i="5"/>
  <c r="N100" i="5"/>
  <c r="M100" i="5"/>
  <c r="Q100" i="5"/>
  <c r="L100" i="5"/>
  <c r="F100" i="5"/>
  <c r="B100" i="5"/>
  <c r="J100" i="5"/>
  <c r="V67" i="5"/>
  <c r="B67" i="5"/>
  <c r="C67" i="5"/>
  <c r="E67" i="5"/>
  <c r="K67" i="5"/>
  <c r="L67" i="5"/>
  <c r="P67" i="5"/>
  <c r="R67" i="5"/>
  <c r="N67" i="5"/>
  <c r="M67" i="5"/>
  <c r="Q67" i="5"/>
  <c r="V131" i="5"/>
  <c r="K131" i="5"/>
  <c r="N131" i="5"/>
  <c r="L131" i="5"/>
  <c r="P131" i="5"/>
  <c r="M131" i="5"/>
  <c r="R131" i="5"/>
  <c r="Q131" i="5"/>
  <c r="V6" i="5"/>
  <c r="Q6" i="5"/>
  <c r="K6" i="5"/>
  <c r="N6" i="5"/>
  <c r="B6" i="5"/>
  <c r="P6" i="5"/>
  <c r="L6" i="5"/>
  <c r="E6" i="5"/>
  <c r="C6" i="5"/>
  <c r="M6" i="5"/>
  <c r="R6" i="5"/>
  <c r="V101" i="5"/>
  <c r="E101" i="5"/>
  <c r="P101" i="5"/>
  <c r="N101" i="5"/>
  <c r="C101" i="5"/>
  <c r="M101" i="5"/>
  <c r="K101" i="5"/>
  <c r="B101" i="5"/>
  <c r="Q101" i="5"/>
  <c r="L101" i="5"/>
  <c r="V120" i="5"/>
  <c r="N120" i="5"/>
  <c r="L120" i="5"/>
  <c r="P120" i="5"/>
  <c r="E120" i="5"/>
  <c r="M120" i="5"/>
  <c r="Q120" i="5"/>
  <c r="B120" i="5"/>
  <c r="C120" i="5"/>
  <c r="K120" i="5"/>
  <c r="R120" i="5"/>
  <c r="V109" i="5"/>
  <c r="L109" i="5"/>
  <c r="M109" i="5"/>
  <c r="K109" i="5"/>
  <c r="R109" i="5"/>
  <c r="Q109" i="5"/>
  <c r="C109" i="5"/>
  <c r="N109" i="5"/>
  <c r="E109" i="5"/>
  <c r="B109" i="5"/>
  <c r="P109" i="5"/>
  <c r="J434" i="8"/>
  <c r="K434" i="8" s="1"/>
  <c r="G434" i="8"/>
  <c r="H434" i="8"/>
  <c r="F434" i="8"/>
  <c r="J363" i="8"/>
  <c r="K363" i="8" s="1"/>
  <c r="H363" i="8"/>
  <c r="F363" i="8"/>
  <c r="G363" i="8"/>
  <c r="F75" i="8"/>
  <c r="G75" i="8"/>
  <c r="H75" i="8"/>
  <c r="J75" i="8"/>
  <c r="K75" i="8" s="1"/>
  <c r="H458" i="8"/>
  <c r="J458" i="8"/>
  <c r="K458" i="8" s="1"/>
  <c r="F458" i="8"/>
  <c r="G458" i="8"/>
  <c r="V71" i="5"/>
  <c r="Q71" i="5"/>
  <c r="P71" i="5"/>
  <c r="C71" i="5"/>
  <c r="K71" i="5"/>
  <c r="L71" i="5"/>
  <c r="M71" i="5"/>
  <c r="B71" i="5"/>
  <c r="N71" i="5"/>
  <c r="R71" i="5"/>
  <c r="E71" i="5"/>
  <c r="V24" i="5"/>
  <c r="M24" i="5"/>
  <c r="N24" i="5"/>
  <c r="Q24" i="5"/>
  <c r="B24" i="5"/>
  <c r="K24" i="5"/>
  <c r="P24" i="5"/>
  <c r="R24" i="5"/>
  <c r="C24" i="5"/>
  <c r="E24" i="5"/>
  <c r="L24" i="5"/>
  <c r="V89" i="5"/>
  <c r="Q89" i="5"/>
  <c r="C89" i="5"/>
  <c r="E89" i="5"/>
  <c r="P89" i="5"/>
  <c r="N89" i="5"/>
  <c r="L89" i="5"/>
  <c r="K89" i="5"/>
  <c r="R89" i="5"/>
  <c r="B89" i="5"/>
  <c r="M89" i="5"/>
  <c r="V97" i="5"/>
  <c r="L97" i="5"/>
  <c r="N97" i="5"/>
  <c r="M97" i="5"/>
  <c r="E97" i="5"/>
  <c r="P97" i="5"/>
  <c r="C97" i="5"/>
  <c r="Q97" i="5"/>
  <c r="B97" i="5"/>
  <c r="R97" i="5"/>
  <c r="K97" i="5"/>
  <c r="V26" i="5"/>
  <c r="K26" i="5"/>
  <c r="Q26" i="5"/>
  <c r="C26" i="5"/>
  <c r="L26" i="5"/>
  <c r="B26" i="5"/>
  <c r="M26" i="5"/>
  <c r="R26" i="5"/>
  <c r="E26" i="5"/>
  <c r="P26" i="5"/>
  <c r="N26" i="5"/>
  <c r="G102" i="5"/>
  <c r="E102" i="5"/>
  <c r="Q102" i="5"/>
  <c r="I102" i="5" s="1"/>
  <c r="C102" i="5"/>
  <c r="M102" i="5"/>
  <c r="P102" i="5"/>
  <c r="H102" i="5" s="1"/>
  <c r="B102" i="5"/>
  <c r="K102" i="5"/>
  <c r="R102" i="5"/>
  <c r="N102" i="5"/>
  <c r="L102" i="5"/>
  <c r="V98" i="5"/>
  <c r="P98" i="5"/>
  <c r="E98" i="5"/>
  <c r="R98" i="5"/>
  <c r="L98" i="5"/>
  <c r="N98" i="5"/>
  <c r="Q98" i="5"/>
  <c r="K98" i="5"/>
  <c r="B98" i="5"/>
  <c r="M98" i="5"/>
  <c r="C98" i="5"/>
  <c r="V15" i="5"/>
  <c r="R15" i="5"/>
  <c r="K15" i="5"/>
  <c r="Q15" i="5"/>
  <c r="B15" i="5"/>
  <c r="E15" i="5"/>
  <c r="N15" i="5"/>
  <c r="C15" i="5"/>
  <c r="P15" i="5"/>
  <c r="L15" i="5"/>
  <c r="M15" i="5"/>
  <c r="V82" i="5"/>
  <c r="L82" i="5"/>
  <c r="E82" i="5"/>
  <c r="N82" i="5"/>
  <c r="Q82" i="5"/>
  <c r="B82" i="5"/>
  <c r="P82" i="5"/>
  <c r="C82" i="5"/>
  <c r="R82" i="5"/>
  <c r="M82" i="5"/>
  <c r="K82" i="5"/>
  <c r="V72" i="5"/>
  <c r="R72" i="5"/>
  <c r="E72" i="5"/>
  <c r="M72" i="5"/>
  <c r="P72" i="5"/>
  <c r="N72" i="5"/>
  <c r="K72" i="5"/>
  <c r="Q72" i="5"/>
  <c r="L72" i="5"/>
  <c r="B72" i="5"/>
  <c r="C72" i="5"/>
  <c r="V115" i="5"/>
  <c r="L115" i="5"/>
  <c r="N115" i="5"/>
  <c r="C115" i="5"/>
  <c r="Q115" i="5"/>
  <c r="K115" i="5"/>
  <c r="M115" i="5"/>
  <c r="E115" i="5"/>
  <c r="B115" i="5"/>
  <c r="R115" i="5"/>
  <c r="P115" i="5"/>
  <c r="P142" i="5"/>
  <c r="L142" i="5"/>
  <c r="Q142" i="5"/>
  <c r="R142" i="5"/>
  <c r="N142" i="5"/>
  <c r="M142" i="5"/>
  <c r="K142" i="5"/>
  <c r="V40" i="5"/>
  <c r="M40" i="5"/>
  <c r="L40" i="5"/>
  <c r="P40" i="5"/>
  <c r="N40" i="5"/>
  <c r="E40" i="5"/>
  <c r="B40" i="5"/>
  <c r="K40" i="5"/>
  <c r="R40" i="5"/>
  <c r="Q40" i="5"/>
  <c r="C40" i="5"/>
  <c r="V123" i="5"/>
  <c r="L123" i="5"/>
  <c r="K123" i="5"/>
  <c r="M123" i="5"/>
  <c r="R123" i="5"/>
  <c r="E123" i="5"/>
  <c r="P123" i="5"/>
  <c r="Q123" i="5"/>
  <c r="C123" i="5"/>
  <c r="B123" i="5"/>
  <c r="N123" i="5"/>
  <c r="V63" i="5"/>
  <c r="M63" i="5"/>
  <c r="E63" i="5"/>
  <c r="R63" i="5"/>
  <c r="N63" i="5"/>
  <c r="K63" i="5"/>
  <c r="L63" i="5"/>
  <c r="B63" i="5"/>
  <c r="C63" i="5"/>
  <c r="Q63" i="5"/>
  <c r="P63" i="5"/>
  <c r="V21" i="5"/>
  <c r="P21" i="5"/>
  <c r="R21" i="5"/>
  <c r="N21" i="5"/>
  <c r="C21" i="5"/>
  <c r="Q21" i="5"/>
  <c r="E21" i="5"/>
  <c r="L21" i="5"/>
  <c r="B21" i="5"/>
  <c r="M21" i="5"/>
  <c r="K21" i="5"/>
  <c r="J501" i="8"/>
  <c r="K501" i="8" s="1"/>
  <c r="F501" i="8"/>
  <c r="H501" i="8"/>
  <c r="G501" i="8"/>
  <c r="J327" i="8"/>
  <c r="K327" i="8" s="1"/>
  <c r="F327" i="8"/>
  <c r="G327" i="8"/>
  <c r="H327" i="8"/>
  <c r="H489" i="8"/>
  <c r="G489" i="8"/>
  <c r="J489" i="8"/>
  <c r="K489" i="8" s="1"/>
  <c r="F489" i="8"/>
  <c r="H235" i="8"/>
  <c r="F235" i="8"/>
  <c r="G235" i="8"/>
  <c r="J235" i="8"/>
  <c r="K235" i="8" s="1"/>
  <c r="G415" i="8"/>
  <c r="H415" i="8"/>
  <c r="F415" i="8"/>
  <c r="J415" i="8"/>
  <c r="K415" i="8" s="1"/>
  <c r="G328" i="8"/>
  <c r="J328" i="8"/>
  <c r="K328" i="8" s="1"/>
  <c r="H328" i="8"/>
  <c r="F328" i="8"/>
  <c r="V52" i="5"/>
  <c r="E52" i="5"/>
  <c r="N52" i="5"/>
  <c r="Q52" i="5"/>
  <c r="R52" i="5"/>
  <c r="P52" i="5"/>
  <c r="C52" i="5"/>
  <c r="K52" i="5"/>
  <c r="L52" i="5"/>
  <c r="B52" i="5"/>
  <c r="M52" i="5"/>
  <c r="V12" i="5"/>
  <c r="N12" i="5"/>
  <c r="M12" i="5"/>
  <c r="C12" i="5"/>
  <c r="L12" i="5"/>
  <c r="Q12" i="5"/>
  <c r="K12" i="5"/>
  <c r="E12" i="5"/>
  <c r="P12" i="5"/>
  <c r="B12" i="5"/>
  <c r="R12" i="5"/>
  <c r="V130" i="5"/>
  <c r="R130" i="5"/>
  <c r="P130" i="5"/>
  <c r="K130" i="5"/>
  <c r="Q130" i="5"/>
  <c r="L130" i="5"/>
  <c r="M130" i="5"/>
  <c r="N130" i="5"/>
  <c r="H409" i="8"/>
  <c r="J409" i="8"/>
  <c r="K409" i="8" s="1"/>
  <c r="G409" i="8"/>
  <c r="F409" i="8"/>
  <c r="V79" i="5"/>
  <c r="K79" i="5"/>
  <c r="B79" i="5"/>
  <c r="R79" i="5"/>
  <c r="C79" i="5"/>
  <c r="N79" i="5"/>
  <c r="E79" i="5"/>
  <c r="L79" i="5"/>
  <c r="M79" i="5"/>
  <c r="Q79" i="5"/>
  <c r="P79" i="5"/>
  <c r="V70" i="5"/>
  <c r="N70" i="5"/>
  <c r="B70" i="5"/>
  <c r="P70" i="5"/>
  <c r="C70" i="5"/>
  <c r="M70" i="5"/>
  <c r="L70" i="5"/>
  <c r="K70" i="5"/>
  <c r="Q70" i="5"/>
  <c r="R70" i="5"/>
  <c r="E70" i="5"/>
  <c r="V7" i="5"/>
  <c r="Q7" i="5"/>
  <c r="B7" i="5"/>
  <c r="M7" i="5"/>
  <c r="P7" i="5"/>
  <c r="C7" i="5"/>
  <c r="N7" i="5"/>
  <c r="E7" i="5"/>
  <c r="L7" i="5"/>
  <c r="K7" i="5"/>
  <c r="R7" i="5"/>
  <c r="J473" i="8"/>
  <c r="K473" i="8" s="1"/>
  <c r="H473" i="8"/>
  <c r="F473" i="8"/>
  <c r="G473" i="8"/>
  <c r="H18" i="8"/>
  <c r="J18" i="8"/>
  <c r="K18" i="8" s="1"/>
  <c r="G18" i="8"/>
  <c r="F18" i="8"/>
  <c r="P99" i="5"/>
  <c r="H99" i="5" s="1"/>
  <c r="N99" i="5"/>
  <c r="E99" i="5"/>
  <c r="L99" i="5"/>
  <c r="G99" i="5"/>
  <c r="Q99" i="5"/>
  <c r="M99" i="5"/>
  <c r="K99" i="5"/>
  <c r="V36" i="5"/>
  <c r="E36" i="5"/>
  <c r="K36" i="5"/>
  <c r="P36" i="5"/>
  <c r="R36" i="5"/>
  <c r="M36" i="5"/>
  <c r="B36" i="5"/>
  <c r="C36" i="5"/>
  <c r="L36" i="5"/>
  <c r="N36" i="5"/>
  <c r="Q36" i="5"/>
  <c r="V119" i="5"/>
  <c r="M119" i="5"/>
  <c r="N119" i="5"/>
  <c r="R119" i="5"/>
  <c r="E119" i="5"/>
  <c r="B119" i="5"/>
  <c r="C119" i="5"/>
  <c r="L119" i="5"/>
  <c r="K119" i="5"/>
  <c r="P119" i="5"/>
  <c r="Q119" i="5"/>
  <c r="V128" i="5"/>
  <c r="M128" i="5"/>
  <c r="L128" i="5"/>
  <c r="P128" i="5"/>
  <c r="N128" i="5"/>
  <c r="K128" i="5"/>
  <c r="R128" i="5"/>
  <c r="Q128" i="5"/>
  <c r="V60" i="5"/>
  <c r="P60" i="5"/>
  <c r="B60" i="5"/>
  <c r="E60" i="5"/>
  <c r="N60" i="5"/>
  <c r="L60" i="5"/>
  <c r="R60" i="5"/>
  <c r="K60" i="5"/>
  <c r="Q60" i="5"/>
  <c r="M60" i="5"/>
  <c r="C60" i="5"/>
  <c r="V106" i="5"/>
  <c r="C106" i="5"/>
  <c r="K106" i="5"/>
  <c r="Q106" i="5"/>
  <c r="B106" i="5"/>
  <c r="N106" i="5"/>
  <c r="R106" i="5"/>
  <c r="L106" i="5"/>
  <c r="P106" i="5"/>
  <c r="M106" i="5"/>
  <c r="E106" i="5"/>
  <c r="V30" i="5"/>
  <c r="L30" i="5"/>
  <c r="Q30" i="5"/>
  <c r="R30" i="5"/>
  <c r="P30" i="5"/>
  <c r="B30" i="5"/>
  <c r="C30" i="5"/>
  <c r="E30" i="5"/>
  <c r="N30" i="5"/>
  <c r="M30" i="5"/>
  <c r="K30" i="5"/>
  <c r="V11" i="5"/>
  <c r="E11" i="5"/>
  <c r="B11" i="5"/>
  <c r="P11" i="5"/>
  <c r="M11" i="5"/>
  <c r="K11" i="5"/>
  <c r="L11" i="5"/>
  <c r="R11" i="5"/>
  <c r="Q11" i="5"/>
  <c r="C11" i="5"/>
  <c r="N11" i="5"/>
  <c r="V118" i="5"/>
  <c r="L118" i="5"/>
  <c r="R118" i="5"/>
  <c r="B118" i="5"/>
  <c r="P118" i="5"/>
  <c r="E118" i="5"/>
  <c r="M118" i="5"/>
  <c r="C118" i="5"/>
  <c r="N118" i="5"/>
  <c r="K118" i="5"/>
  <c r="Q118" i="5"/>
  <c r="V124" i="5"/>
  <c r="N124" i="5"/>
  <c r="K124" i="5"/>
  <c r="R124" i="5"/>
  <c r="M124" i="5"/>
  <c r="L124" i="5"/>
  <c r="Q124" i="5"/>
  <c r="P124" i="5"/>
  <c r="V129" i="5"/>
  <c r="Q129" i="5"/>
  <c r="R129" i="5"/>
  <c r="M129" i="5"/>
  <c r="K129" i="5"/>
  <c r="N129" i="5"/>
  <c r="L129" i="5"/>
  <c r="P129" i="5"/>
  <c r="V38" i="5"/>
  <c r="K38" i="5"/>
  <c r="C38" i="5"/>
  <c r="B38" i="5"/>
  <c r="N38" i="5"/>
  <c r="R38" i="5"/>
  <c r="Q38" i="5"/>
  <c r="L38" i="5"/>
  <c r="P38" i="5"/>
  <c r="E38" i="5"/>
  <c r="M38" i="5"/>
  <c r="V51" i="5"/>
  <c r="K51" i="5"/>
  <c r="L51" i="5"/>
  <c r="R51" i="5"/>
  <c r="C51" i="5"/>
  <c r="B51" i="5"/>
  <c r="M51" i="5"/>
  <c r="E51" i="5"/>
  <c r="Q51" i="5"/>
  <c r="P51" i="5"/>
  <c r="N51" i="5"/>
  <c r="V53" i="5"/>
  <c r="Q53" i="5"/>
  <c r="M53" i="5"/>
  <c r="P53" i="5"/>
  <c r="K53" i="5"/>
  <c r="E53" i="5"/>
  <c r="N53" i="5"/>
  <c r="R53" i="5"/>
  <c r="B53" i="5"/>
  <c r="C53" i="5"/>
  <c r="L53" i="5"/>
  <c r="V62" i="5"/>
  <c r="C62" i="5"/>
  <c r="R62" i="5"/>
  <c r="Q62" i="5"/>
  <c r="N62" i="5"/>
  <c r="B62" i="5"/>
  <c r="P62" i="5"/>
  <c r="K62" i="5"/>
  <c r="L62" i="5"/>
  <c r="M62" i="5"/>
  <c r="E62" i="5"/>
  <c r="E57" i="4"/>
  <c r="F361" i="8"/>
  <c r="G361" i="8"/>
  <c r="H361" i="8"/>
  <c r="J361" i="8"/>
  <c r="K361" i="8" s="1"/>
  <c r="H374" i="8"/>
  <c r="G374" i="8"/>
  <c r="J374" i="8"/>
  <c r="K374" i="8" s="1"/>
  <c r="F374" i="8"/>
  <c r="J472" i="8"/>
  <c r="K472" i="8" s="1"/>
  <c r="H472" i="8"/>
  <c r="G472" i="8"/>
  <c r="F472" i="8"/>
  <c r="J370" i="8"/>
  <c r="K370" i="8" s="1"/>
  <c r="F370" i="8"/>
  <c r="H370" i="8"/>
  <c r="G370" i="8"/>
  <c r="G342" i="8"/>
  <c r="J342" i="8"/>
  <c r="K342" i="8" s="1"/>
  <c r="F342" i="8"/>
  <c r="H342" i="8"/>
  <c r="V19" i="5"/>
  <c r="C19" i="5"/>
  <c r="K19" i="5"/>
  <c r="E19" i="5"/>
  <c r="Q19" i="5"/>
  <c r="B19" i="5"/>
  <c r="L19" i="5"/>
  <c r="P19" i="5"/>
  <c r="M19" i="5"/>
  <c r="N19" i="5"/>
  <c r="R19" i="5"/>
  <c r="D85" i="4"/>
  <c r="E103" i="4"/>
  <c r="J457" i="8"/>
  <c r="K457" i="8" s="1"/>
  <c r="F457" i="8"/>
  <c r="H457" i="8"/>
  <c r="G457" i="8"/>
  <c r="F287" i="8"/>
  <c r="G287" i="8"/>
  <c r="H287" i="8"/>
  <c r="J287" i="8"/>
  <c r="K287" i="8" s="1"/>
  <c r="J334" i="8"/>
  <c r="K334" i="8" s="1"/>
  <c r="F334" i="8"/>
  <c r="H334" i="8"/>
  <c r="G334" i="8"/>
  <c r="H175" i="8"/>
  <c r="J175" i="8"/>
  <c r="K175" i="8" s="1"/>
  <c r="G175" i="8"/>
  <c r="F175" i="8"/>
  <c r="F291" i="8"/>
  <c r="G291" i="8"/>
  <c r="H291" i="8"/>
  <c r="J291" i="8"/>
  <c r="K291" i="8" s="1"/>
  <c r="H471" i="8"/>
  <c r="F471" i="8"/>
  <c r="J471" i="8"/>
  <c r="K471" i="8" s="1"/>
  <c r="G471" i="8"/>
  <c r="V37" i="5"/>
  <c r="B37" i="5"/>
  <c r="N37" i="5"/>
  <c r="R37" i="5"/>
  <c r="C37" i="5"/>
  <c r="L37" i="5"/>
  <c r="P37" i="5"/>
  <c r="K37" i="5"/>
  <c r="Q37" i="5"/>
  <c r="M37" i="5"/>
  <c r="E37" i="5"/>
  <c r="V31" i="5"/>
  <c r="R31" i="5"/>
  <c r="P31" i="5"/>
  <c r="C31" i="5"/>
  <c r="L31" i="5"/>
  <c r="K31" i="5"/>
  <c r="E31" i="5"/>
  <c r="B31" i="5"/>
  <c r="Q31" i="5"/>
  <c r="M31" i="5"/>
  <c r="N31" i="5"/>
  <c r="V94" i="5"/>
  <c r="C94" i="5"/>
  <c r="B94" i="5"/>
  <c r="R94" i="5"/>
  <c r="K94" i="5"/>
  <c r="M94" i="5"/>
  <c r="L94" i="5"/>
  <c r="N94" i="5"/>
  <c r="Q94" i="5"/>
  <c r="P94" i="5"/>
  <c r="E94" i="5"/>
  <c r="G302" i="8"/>
  <c r="F302" i="8"/>
  <c r="J302" i="8"/>
  <c r="K302" i="8" s="1"/>
  <c r="H302" i="8"/>
  <c r="H344" i="8"/>
  <c r="F344" i="8"/>
  <c r="J344" i="8"/>
  <c r="K344" i="8" s="1"/>
  <c r="G344" i="8"/>
  <c r="V84" i="5"/>
  <c r="P84" i="5"/>
  <c r="N84" i="5"/>
  <c r="K84" i="5"/>
  <c r="Q84" i="5"/>
  <c r="E84" i="5"/>
  <c r="M84" i="5"/>
  <c r="C84" i="5"/>
  <c r="L84" i="5"/>
  <c r="B84" i="5"/>
  <c r="R84" i="5"/>
  <c r="V41" i="5"/>
  <c r="C41" i="5"/>
  <c r="B41" i="5"/>
  <c r="Q41" i="5"/>
  <c r="M41" i="5"/>
  <c r="L41" i="5"/>
  <c r="N41" i="5"/>
  <c r="K41" i="5"/>
  <c r="R41" i="5"/>
  <c r="E41" i="5"/>
  <c r="P41" i="5"/>
  <c r="V27" i="5"/>
  <c r="L27" i="5"/>
  <c r="R27" i="5"/>
  <c r="K27" i="5"/>
  <c r="B27" i="5"/>
  <c r="Q27" i="5"/>
  <c r="E27" i="5"/>
  <c r="C27" i="5"/>
  <c r="P27" i="5"/>
  <c r="N27" i="5"/>
  <c r="M27" i="5"/>
  <c r="V74" i="5"/>
  <c r="M74" i="5"/>
  <c r="E74" i="5"/>
  <c r="P74" i="5"/>
  <c r="C74" i="5"/>
  <c r="Q74" i="5"/>
  <c r="R74" i="5"/>
  <c r="N74" i="5"/>
  <c r="L74" i="5"/>
  <c r="B74" i="5"/>
  <c r="K74" i="5"/>
  <c r="V81" i="5"/>
  <c r="R81" i="5"/>
  <c r="C81" i="5"/>
  <c r="L81" i="5"/>
  <c r="P81" i="5"/>
  <c r="B81" i="5"/>
  <c r="K81" i="5"/>
  <c r="N81" i="5"/>
  <c r="Q81" i="5"/>
  <c r="E81" i="5"/>
  <c r="M81" i="5"/>
  <c r="V55" i="5"/>
  <c r="Q55" i="5"/>
  <c r="R55" i="5"/>
  <c r="C55" i="5"/>
  <c r="K55" i="5"/>
  <c r="M55" i="5"/>
  <c r="L55" i="5"/>
  <c r="E55" i="5"/>
  <c r="N55" i="5"/>
  <c r="B55" i="5"/>
  <c r="P55" i="5"/>
  <c r="V121" i="5"/>
  <c r="E121" i="5"/>
  <c r="C121" i="5"/>
  <c r="Q121" i="5"/>
  <c r="L121" i="5"/>
  <c r="M121" i="5"/>
  <c r="P121" i="5"/>
  <c r="B121" i="5"/>
  <c r="K121" i="5"/>
  <c r="R121" i="5"/>
  <c r="N121" i="5"/>
  <c r="V29" i="5"/>
  <c r="E29" i="5"/>
  <c r="K29" i="5"/>
  <c r="L29" i="5"/>
  <c r="P29" i="5"/>
  <c r="Q29" i="5"/>
  <c r="R29" i="5"/>
  <c r="C29" i="5"/>
  <c r="N29" i="5"/>
  <c r="M29" i="5"/>
  <c r="B29" i="5"/>
  <c r="L133" i="5"/>
  <c r="M133" i="5"/>
  <c r="R133" i="5"/>
  <c r="K133" i="5"/>
  <c r="N133" i="5"/>
  <c r="Q133" i="5"/>
  <c r="P133" i="5"/>
  <c r="V16" i="5"/>
  <c r="R16" i="5"/>
  <c r="L16" i="5"/>
  <c r="M16" i="5"/>
  <c r="P16" i="5"/>
  <c r="E16" i="5"/>
  <c r="K16" i="5"/>
  <c r="N16" i="5"/>
  <c r="Q16" i="5"/>
  <c r="B16" i="5"/>
  <c r="C16" i="5"/>
  <c r="V65" i="5"/>
  <c r="P65" i="5"/>
  <c r="M65" i="5"/>
  <c r="N65" i="5"/>
  <c r="Q65" i="5"/>
  <c r="L65" i="5"/>
  <c r="R65" i="5"/>
  <c r="B65" i="5"/>
  <c r="C65" i="5"/>
  <c r="K65" i="5"/>
  <c r="E65" i="5"/>
  <c r="V5" i="5"/>
  <c r="R5" i="5"/>
  <c r="Q5" i="5"/>
  <c r="L5" i="5"/>
  <c r="N5" i="5"/>
  <c r="K5" i="5"/>
  <c r="B5" i="5"/>
  <c r="C5" i="5"/>
  <c r="P5" i="5"/>
  <c r="M5" i="5"/>
  <c r="E5" i="5"/>
  <c r="V76" i="5"/>
  <c r="N76" i="5"/>
  <c r="C76" i="5"/>
  <c r="P76" i="5"/>
  <c r="B76" i="5"/>
  <c r="R76" i="5"/>
  <c r="K76" i="5"/>
  <c r="E76" i="5"/>
  <c r="Q76" i="5"/>
  <c r="M76" i="5"/>
  <c r="L76" i="5"/>
  <c r="V54" i="5"/>
  <c r="C54" i="5"/>
  <c r="R54" i="5"/>
  <c r="B54" i="5"/>
  <c r="L54" i="5"/>
  <c r="K54" i="5"/>
  <c r="Q54" i="5"/>
  <c r="E54" i="5"/>
  <c r="M54" i="5"/>
  <c r="N54" i="5"/>
  <c r="P54" i="5"/>
  <c r="V9" i="5"/>
  <c r="B9" i="5"/>
  <c r="L9" i="5"/>
  <c r="K9" i="5"/>
  <c r="N9" i="5"/>
  <c r="Q9" i="5"/>
  <c r="E9" i="5"/>
  <c r="P9" i="5"/>
  <c r="C9" i="5"/>
  <c r="M9" i="5"/>
  <c r="R9" i="5"/>
  <c r="V122" i="5"/>
  <c r="M122" i="5"/>
  <c r="N122" i="5"/>
  <c r="C122" i="5"/>
  <c r="Q122" i="5"/>
  <c r="R122" i="5"/>
  <c r="E122" i="5"/>
  <c r="B122" i="5"/>
  <c r="L122" i="5"/>
  <c r="K122" i="5"/>
  <c r="P122" i="5"/>
  <c r="V46" i="5"/>
  <c r="B46" i="5"/>
  <c r="N46" i="5"/>
  <c r="M46" i="5"/>
  <c r="C46" i="5"/>
  <c r="K46" i="5"/>
  <c r="R46" i="5"/>
  <c r="E46" i="5"/>
  <c r="L46" i="5"/>
  <c r="Q46" i="5"/>
  <c r="P46" i="5"/>
  <c r="V66" i="5"/>
  <c r="N66" i="5"/>
  <c r="B66" i="5"/>
  <c r="R66" i="5"/>
  <c r="P66" i="5"/>
  <c r="E66" i="5"/>
  <c r="L66" i="5"/>
  <c r="C66" i="5"/>
  <c r="K66" i="5"/>
  <c r="M66" i="5"/>
  <c r="Q66" i="5"/>
  <c r="V112" i="5"/>
  <c r="N112" i="5"/>
  <c r="Q112" i="5"/>
  <c r="E112" i="5"/>
  <c r="P112" i="5"/>
  <c r="K112" i="5"/>
  <c r="R112" i="5"/>
  <c r="C112" i="5"/>
  <c r="M112" i="5"/>
  <c r="L112" i="5"/>
  <c r="B112" i="5"/>
  <c r="D71" i="4"/>
  <c r="E80" i="4"/>
  <c r="F314" i="8"/>
  <c r="H314" i="8"/>
  <c r="J314" i="8"/>
  <c r="K314" i="8" s="1"/>
  <c r="G314" i="8"/>
  <c r="D57" i="4"/>
  <c r="E60" i="4"/>
  <c r="H484" i="8"/>
  <c r="F484" i="8"/>
  <c r="G484" i="8"/>
  <c r="J484" i="8"/>
  <c r="K484" i="8" s="1"/>
  <c r="G461" i="8"/>
  <c r="J461" i="8"/>
  <c r="K461" i="8" s="1"/>
  <c r="F461" i="8"/>
  <c r="H461" i="8"/>
  <c r="G80" i="8"/>
  <c r="F80" i="8"/>
  <c r="H80" i="8"/>
  <c r="J80" i="8"/>
  <c r="K80" i="8" s="1"/>
  <c r="H322" i="8"/>
  <c r="F322" i="8"/>
  <c r="J322" i="8"/>
  <c r="K322" i="8" s="1"/>
  <c r="G322" i="8"/>
  <c r="V85" i="5"/>
  <c r="P85" i="5"/>
  <c r="B85" i="5"/>
  <c r="L85" i="5"/>
  <c r="C85" i="5"/>
  <c r="R85" i="5"/>
  <c r="K85" i="5"/>
  <c r="Q85" i="5"/>
  <c r="N85" i="5"/>
  <c r="M85" i="5"/>
  <c r="E85" i="5"/>
  <c r="H446" i="8"/>
  <c r="J446" i="8"/>
  <c r="K446" i="8" s="1"/>
  <c r="G446" i="8"/>
  <c r="F446" i="8"/>
  <c r="G134" i="8"/>
  <c r="F134" i="8"/>
  <c r="J134" i="8"/>
  <c r="K134" i="8" s="1"/>
  <c r="H134" i="8"/>
  <c r="J59" i="8"/>
  <c r="K59" i="8" s="1"/>
  <c r="G59" i="8"/>
  <c r="H59" i="8"/>
  <c r="F59" i="8"/>
  <c r="V126" i="5"/>
  <c r="P126" i="5"/>
  <c r="N126" i="5"/>
  <c r="L126" i="5"/>
  <c r="M126" i="5"/>
  <c r="K126" i="5"/>
  <c r="R126" i="5"/>
  <c r="Q126" i="5"/>
  <c r="V73" i="5"/>
  <c r="C73" i="5"/>
  <c r="B73" i="5"/>
  <c r="M73" i="5"/>
  <c r="P73" i="5"/>
  <c r="Q73" i="5"/>
  <c r="L73" i="5"/>
  <c r="N73" i="5"/>
  <c r="E73" i="5"/>
  <c r="K73" i="5"/>
  <c r="R73" i="5"/>
  <c r="V64" i="5"/>
  <c r="C64" i="5"/>
  <c r="K64" i="5"/>
  <c r="Q64" i="5"/>
  <c r="L64" i="5"/>
  <c r="R64" i="5"/>
  <c r="N64" i="5"/>
  <c r="B64" i="5"/>
  <c r="E64" i="5"/>
  <c r="P64" i="5"/>
  <c r="M64" i="5"/>
  <c r="V33" i="5"/>
  <c r="B33" i="5"/>
  <c r="C33" i="5"/>
  <c r="L33" i="5"/>
  <c r="Q33" i="5"/>
  <c r="E33" i="5"/>
  <c r="N33" i="5"/>
  <c r="P33" i="5"/>
  <c r="M33" i="5"/>
  <c r="R33" i="5"/>
  <c r="K33" i="5"/>
  <c r="F416" i="8"/>
  <c r="H416" i="8"/>
  <c r="G416" i="8"/>
  <c r="J416" i="8"/>
  <c r="K416" i="8" s="1"/>
  <c r="G211" i="8"/>
  <c r="H211" i="8"/>
  <c r="F211" i="8"/>
  <c r="J211" i="8"/>
  <c r="K211" i="8" s="1"/>
  <c r="H445" i="8"/>
  <c r="G445" i="8"/>
  <c r="J445" i="8"/>
  <c r="K445" i="8" s="1"/>
  <c r="F445" i="8"/>
  <c r="G157" i="8"/>
  <c r="F157" i="8"/>
  <c r="J157" i="8"/>
  <c r="K157" i="8" s="1"/>
  <c r="H157" i="8"/>
  <c r="V87" i="5"/>
  <c r="R87" i="5"/>
  <c r="Q87" i="5"/>
  <c r="L87" i="5"/>
  <c r="C87" i="5"/>
  <c r="E87" i="5"/>
  <c r="B87" i="5"/>
  <c r="N87" i="5"/>
  <c r="M87" i="5"/>
  <c r="P87" i="5"/>
  <c r="K87" i="5"/>
  <c r="V93" i="5"/>
  <c r="Q93" i="5"/>
  <c r="N93" i="5"/>
  <c r="B93" i="5"/>
  <c r="R93" i="5"/>
  <c r="M93" i="5"/>
  <c r="C93" i="5"/>
  <c r="L93" i="5"/>
  <c r="E93" i="5"/>
  <c r="K93" i="5"/>
  <c r="P93" i="5"/>
  <c r="V50" i="5"/>
  <c r="B50" i="5"/>
  <c r="M50" i="5"/>
  <c r="C50" i="5"/>
  <c r="N50" i="5"/>
  <c r="P50" i="5"/>
  <c r="E50" i="5"/>
  <c r="Q50" i="5"/>
  <c r="L50" i="5"/>
  <c r="K50" i="5"/>
  <c r="R50" i="5"/>
  <c r="V116" i="5"/>
  <c r="M116" i="5"/>
  <c r="R116" i="5"/>
  <c r="E116" i="5"/>
  <c r="C116" i="5"/>
  <c r="B116" i="5"/>
  <c r="P116" i="5"/>
  <c r="N116" i="5"/>
  <c r="K116" i="5"/>
  <c r="L116" i="5"/>
  <c r="Q116" i="5"/>
  <c r="V86" i="5"/>
  <c r="Q86" i="5"/>
  <c r="E86" i="5"/>
  <c r="P86" i="5"/>
  <c r="K86" i="5"/>
  <c r="M86" i="5"/>
  <c r="N86" i="5"/>
  <c r="L86" i="5"/>
  <c r="C86" i="5"/>
  <c r="B86" i="5"/>
  <c r="R86" i="5"/>
  <c r="V39" i="5"/>
  <c r="L39" i="5"/>
  <c r="N39" i="5"/>
  <c r="C39" i="5"/>
  <c r="Q39" i="5"/>
  <c r="M39" i="5"/>
  <c r="P39" i="5"/>
  <c r="B39" i="5"/>
  <c r="K39" i="5"/>
  <c r="E39" i="5"/>
  <c r="R39" i="5"/>
  <c r="V47" i="5"/>
  <c r="B47" i="5"/>
  <c r="K47" i="5"/>
  <c r="Q47" i="5"/>
  <c r="P47" i="5"/>
  <c r="C47" i="5"/>
  <c r="E47" i="5"/>
  <c r="R47" i="5"/>
  <c r="L47" i="5"/>
  <c r="N47" i="5"/>
  <c r="M47" i="5"/>
  <c r="V83" i="5"/>
  <c r="M83" i="5"/>
  <c r="N83" i="5"/>
  <c r="C83" i="5"/>
  <c r="R83" i="5"/>
  <c r="E83" i="5"/>
  <c r="B83" i="5"/>
  <c r="K83" i="5"/>
  <c r="P83" i="5"/>
  <c r="L83" i="5"/>
  <c r="Q83" i="5"/>
  <c r="V88" i="5"/>
  <c r="E88" i="5"/>
  <c r="C88" i="5"/>
  <c r="Q88" i="5"/>
  <c r="R88" i="5"/>
  <c r="K88" i="5"/>
  <c r="L88" i="5"/>
  <c r="P88" i="5"/>
  <c r="B88" i="5"/>
  <c r="N88" i="5"/>
  <c r="M88" i="5"/>
  <c r="V48" i="5"/>
  <c r="C48" i="5"/>
  <c r="Q48" i="5"/>
  <c r="P48" i="5"/>
  <c r="M48" i="5"/>
  <c r="E48" i="5"/>
  <c r="N48" i="5"/>
  <c r="R48" i="5"/>
  <c r="B48" i="5"/>
  <c r="L48" i="5"/>
  <c r="K48" i="5"/>
  <c r="V69" i="5"/>
  <c r="L69" i="5"/>
  <c r="M69" i="5"/>
  <c r="E69" i="5"/>
  <c r="P69" i="5"/>
  <c r="C69" i="5"/>
  <c r="Q69" i="5"/>
  <c r="R69" i="5"/>
  <c r="B69" i="5"/>
  <c r="N69" i="5"/>
  <c r="K69" i="5"/>
  <c r="V57" i="5"/>
  <c r="R57" i="5"/>
  <c r="M57" i="5"/>
  <c r="C57" i="5"/>
  <c r="B57" i="5"/>
  <c r="E57" i="5"/>
  <c r="P57" i="5"/>
  <c r="Q57" i="5"/>
  <c r="N57" i="5"/>
  <c r="L57" i="5"/>
  <c r="K57" i="5"/>
  <c r="V80" i="5"/>
  <c r="K80" i="5"/>
  <c r="M80" i="5"/>
  <c r="L80" i="5"/>
  <c r="R80" i="5"/>
  <c r="E80" i="5"/>
  <c r="P80" i="5"/>
  <c r="C80" i="5"/>
  <c r="N80" i="5"/>
  <c r="B80" i="5"/>
  <c r="Q80" i="5"/>
  <c r="V96" i="5"/>
  <c r="C96" i="5"/>
  <c r="L96" i="5"/>
  <c r="K96" i="5"/>
  <c r="N96" i="5"/>
  <c r="B96" i="5"/>
  <c r="P96" i="5"/>
  <c r="E96" i="5"/>
  <c r="R96" i="5"/>
  <c r="Q96" i="5"/>
  <c r="M96" i="5"/>
  <c r="V43" i="5"/>
  <c r="B43" i="5"/>
  <c r="N43" i="5"/>
  <c r="K43" i="5"/>
  <c r="M43" i="5"/>
  <c r="P43" i="5"/>
  <c r="Q43" i="5"/>
  <c r="R43" i="5"/>
  <c r="C43" i="5"/>
  <c r="L43" i="5"/>
  <c r="E43" i="5"/>
  <c r="V61" i="5"/>
  <c r="L61" i="5"/>
  <c r="M61" i="5"/>
  <c r="B61" i="5"/>
  <c r="E61" i="5"/>
  <c r="Q61" i="5"/>
  <c r="N61" i="5"/>
  <c r="P61" i="5"/>
  <c r="C61" i="5"/>
  <c r="K61" i="5"/>
  <c r="V59" i="5"/>
  <c r="N59" i="5"/>
  <c r="Q59" i="5"/>
  <c r="C59" i="5"/>
  <c r="K59" i="5"/>
  <c r="B59" i="5"/>
  <c r="R59" i="5"/>
  <c r="L59" i="5"/>
  <c r="E59" i="5"/>
  <c r="M59" i="5"/>
  <c r="P59" i="5"/>
  <c r="V117" i="5"/>
  <c r="K117" i="5"/>
  <c r="Q117" i="5"/>
  <c r="M117" i="5"/>
  <c r="E117" i="5"/>
  <c r="R117" i="5"/>
  <c r="P117" i="5"/>
  <c r="L117" i="5"/>
  <c r="C117" i="5"/>
  <c r="B117" i="5"/>
  <c r="N117" i="5"/>
  <c r="E58" i="4"/>
  <c r="J462" i="8"/>
  <c r="K462" i="8" s="1"/>
  <c r="F462" i="8"/>
  <c r="G462" i="8"/>
  <c r="H462" i="8"/>
  <c r="V17" i="5"/>
  <c r="Q17" i="5"/>
  <c r="L17" i="5"/>
  <c r="N17" i="5"/>
  <c r="B17" i="5"/>
  <c r="K17" i="5"/>
  <c r="E17" i="5"/>
  <c r="C17" i="5"/>
  <c r="M17" i="5"/>
  <c r="R17" i="5"/>
  <c r="P17" i="5"/>
  <c r="V56" i="5"/>
  <c r="N56" i="5"/>
  <c r="E56" i="5"/>
  <c r="R56" i="5"/>
  <c r="K56" i="5"/>
  <c r="B56" i="5"/>
  <c r="Q56" i="5"/>
  <c r="P56" i="5"/>
  <c r="L56" i="5"/>
  <c r="C56" i="5"/>
  <c r="M56" i="5"/>
  <c r="V3" i="5"/>
  <c r="C3" i="5"/>
  <c r="K3" i="5"/>
  <c r="E3" i="5"/>
  <c r="B3" i="5"/>
  <c r="N3" i="5"/>
  <c r="P3" i="5"/>
  <c r="L3" i="5"/>
  <c r="M3" i="5"/>
  <c r="Q3" i="5"/>
  <c r="V90" i="5"/>
  <c r="K90" i="5"/>
  <c r="L90" i="5"/>
  <c r="N90" i="5"/>
  <c r="B90" i="5"/>
  <c r="C90" i="5"/>
  <c r="M90" i="5"/>
  <c r="Q90" i="5"/>
  <c r="P90" i="5"/>
  <c r="E90" i="5"/>
  <c r="R90" i="5"/>
  <c r="R103" i="5"/>
  <c r="L103" i="5"/>
  <c r="K103" i="5"/>
  <c r="C103" i="5"/>
  <c r="Q103" i="5"/>
  <c r="I103" i="5" s="1"/>
  <c r="P103" i="5"/>
  <c r="H103" i="5" s="1"/>
  <c r="M103" i="5"/>
  <c r="N103" i="5"/>
  <c r="B103" i="5"/>
  <c r="G103" i="5"/>
  <c r="E103" i="5"/>
  <c r="V45" i="5"/>
  <c r="N45" i="5"/>
  <c r="L45" i="5"/>
  <c r="B45" i="5"/>
  <c r="Q45" i="5"/>
  <c r="R45" i="5"/>
  <c r="K45" i="5"/>
  <c r="C45" i="5"/>
  <c r="E45" i="5"/>
  <c r="M45" i="5"/>
  <c r="P45" i="5"/>
  <c r="V10" i="5"/>
  <c r="M10" i="5"/>
  <c r="L10" i="5"/>
  <c r="P10" i="5"/>
  <c r="N10" i="5"/>
  <c r="K10" i="5"/>
  <c r="E10" i="5"/>
  <c r="B10" i="5"/>
  <c r="R10" i="5"/>
  <c r="Q10" i="5"/>
  <c r="C10" i="5"/>
  <c r="V92" i="5"/>
  <c r="R92" i="5"/>
  <c r="P92" i="5"/>
  <c r="C92" i="5"/>
  <c r="M92" i="5"/>
  <c r="K92" i="5"/>
  <c r="L92" i="5"/>
  <c r="N92" i="5"/>
  <c r="Q92" i="5"/>
  <c r="B92" i="5"/>
  <c r="E92" i="5"/>
  <c r="V95" i="5"/>
  <c r="K95" i="5"/>
  <c r="M95" i="5"/>
  <c r="L95" i="5"/>
  <c r="P95" i="5"/>
  <c r="E95" i="5"/>
  <c r="N95" i="5"/>
  <c r="Q95" i="5"/>
  <c r="B95" i="5"/>
  <c r="C95" i="5"/>
  <c r="R95" i="5"/>
  <c r="V77" i="5"/>
  <c r="N77" i="5"/>
  <c r="Q77" i="5"/>
  <c r="K77" i="5"/>
  <c r="E77" i="5"/>
  <c r="C77" i="5"/>
  <c r="L77" i="5"/>
  <c r="B77" i="5"/>
  <c r="R77" i="5"/>
  <c r="M77" i="5"/>
  <c r="P77" i="5"/>
  <c r="V75" i="5"/>
  <c r="P75" i="5"/>
  <c r="L75" i="5"/>
  <c r="R75" i="5"/>
  <c r="B75" i="5"/>
  <c r="Q75" i="5"/>
  <c r="N75" i="5"/>
  <c r="E75" i="5"/>
  <c r="K75" i="5"/>
  <c r="C75" i="5"/>
  <c r="M75" i="5"/>
  <c r="V107" i="5"/>
  <c r="R107" i="5"/>
  <c r="P107" i="5"/>
  <c r="C107" i="5"/>
  <c r="L107" i="5"/>
  <c r="N107" i="5"/>
  <c r="Q107" i="5"/>
  <c r="M107" i="5"/>
  <c r="K107" i="5"/>
  <c r="B107" i="5"/>
  <c r="E107" i="5"/>
  <c r="V114" i="5"/>
  <c r="M114" i="5"/>
  <c r="L114" i="5"/>
  <c r="K114" i="5"/>
  <c r="R114" i="5"/>
  <c r="B114" i="5"/>
  <c r="Q114" i="5"/>
  <c r="N114" i="5"/>
  <c r="P114" i="5"/>
  <c r="C114" i="5"/>
  <c r="E114" i="5"/>
  <c r="V13" i="5"/>
  <c r="K13" i="5"/>
  <c r="N13" i="5"/>
  <c r="L13" i="5"/>
  <c r="R13" i="5"/>
  <c r="E13" i="5"/>
  <c r="Q13" i="5"/>
  <c r="B13" i="5"/>
  <c r="M13" i="5"/>
  <c r="C13" i="5"/>
  <c r="P13" i="5"/>
  <c r="V42" i="5"/>
  <c r="P42" i="5"/>
  <c r="L42" i="5"/>
  <c r="C42" i="5"/>
  <c r="N42" i="5"/>
  <c r="B42" i="5"/>
  <c r="Q42" i="5"/>
  <c r="K42" i="5"/>
  <c r="E42" i="5"/>
  <c r="R42" i="5"/>
  <c r="M42" i="5"/>
  <c r="V22" i="5"/>
  <c r="Q22" i="5"/>
  <c r="K22" i="5"/>
  <c r="P22" i="5"/>
  <c r="C22" i="5"/>
  <c r="M22" i="5"/>
  <c r="N22" i="5"/>
  <c r="E22" i="5"/>
  <c r="R22" i="5"/>
  <c r="B22" i="5"/>
  <c r="L22" i="5"/>
  <c r="J437" i="8"/>
  <c r="K437" i="8" s="1"/>
  <c r="H437" i="8"/>
  <c r="F437" i="8"/>
  <c r="G437" i="8"/>
  <c r="H371" i="8"/>
  <c r="G371" i="8"/>
  <c r="J371" i="8"/>
  <c r="K371" i="8" s="1"/>
  <c r="F371" i="8"/>
  <c r="G281" i="8"/>
  <c r="H281" i="8"/>
  <c r="F281" i="8"/>
  <c r="J281" i="8"/>
  <c r="K281" i="8" s="1"/>
  <c r="J375" i="8"/>
  <c r="K375" i="8" s="1"/>
  <c r="G375" i="8"/>
  <c r="H375" i="8"/>
  <c r="F375" i="8"/>
  <c r="F394" i="8"/>
  <c r="J394" i="8"/>
  <c r="K394" i="8" s="1"/>
  <c r="H394" i="8"/>
  <c r="G394" i="8"/>
  <c r="J384" i="8"/>
  <c r="K384" i="8" s="1"/>
  <c r="G384" i="8"/>
  <c r="F384" i="8"/>
  <c r="H384" i="8"/>
  <c r="F278" i="8"/>
  <c r="J278" i="8"/>
  <c r="K278" i="8" s="1"/>
  <c r="H278" i="8"/>
  <c r="G278" i="8"/>
  <c r="G236" i="8"/>
  <c r="H236" i="8"/>
  <c r="F236" i="8"/>
  <c r="J236" i="8"/>
  <c r="K236" i="8" s="1"/>
  <c r="H350" i="8"/>
  <c r="F350" i="8"/>
  <c r="J350" i="8"/>
  <c r="K350" i="8" s="1"/>
  <c r="G350" i="8"/>
  <c r="V32" i="5"/>
  <c r="K32" i="5"/>
  <c r="P32" i="5"/>
  <c r="C32" i="5"/>
  <c r="N32" i="5"/>
  <c r="Q32" i="5"/>
  <c r="L32" i="5"/>
  <c r="M32" i="5"/>
  <c r="B32" i="5"/>
  <c r="E32" i="5"/>
  <c r="R32" i="5"/>
  <c r="V125" i="5"/>
  <c r="N125" i="5"/>
  <c r="P125" i="5"/>
  <c r="Q125" i="5"/>
  <c r="M125" i="5"/>
  <c r="K125" i="5"/>
  <c r="R125" i="5"/>
  <c r="L125" i="5"/>
  <c r="J6" i="8"/>
  <c r="K6" i="8" s="1"/>
  <c r="H6" i="8"/>
  <c r="G6" i="8"/>
  <c r="F6" i="8"/>
  <c r="M9" i="11" s="1"/>
  <c r="H373" i="8"/>
  <c r="F373" i="8"/>
  <c r="G373" i="8"/>
  <c r="J373" i="8"/>
  <c r="K373" i="8" s="1"/>
  <c r="J479" i="8"/>
  <c r="K479" i="8" s="1"/>
  <c r="H479" i="8"/>
  <c r="G479" i="8"/>
  <c r="F479" i="8"/>
  <c r="H124" i="8"/>
  <c r="J124" i="8"/>
  <c r="K124" i="8" s="1"/>
  <c r="F124" i="8"/>
  <c r="G124" i="8"/>
  <c r="F309" i="8"/>
  <c r="G309" i="8"/>
  <c r="H309" i="8"/>
  <c r="J309" i="8"/>
  <c r="K309" i="8" s="1"/>
  <c r="F138" i="8"/>
  <c r="H138" i="8"/>
  <c r="J138" i="8"/>
  <c r="K138" i="8" s="1"/>
  <c r="G138" i="8"/>
  <c r="F203" i="8"/>
  <c r="H203" i="8"/>
  <c r="G203" i="8"/>
  <c r="J203" i="8"/>
  <c r="K203" i="8" s="1"/>
  <c r="G227" i="8"/>
  <c r="H227" i="8"/>
  <c r="J227" i="8"/>
  <c r="K227" i="8" s="1"/>
  <c r="F227" i="8"/>
  <c r="L9" i="11" l="1"/>
  <c r="N9" i="11"/>
  <c r="I147" i="5"/>
  <c r="G154" i="5"/>
  <c r="H154" i="5"/>
  <c r="I154" i="5"/>
  <c r="H149" i="5"/>
  <c r="I149" i="5"/>
  <c r="G149" i="5"/>
  <c r="G146" i="5"/>
  <c r="H146" i="5"/>
  <c r="I146" i="5"/>
  <c r="G147" i="5"/>
  <c r="H147" i="5"/>
  <c r="G157" i="5"/>
  <c r="H157" i="5"/>
  <c r="I157" i="5"/>
  <c r="G144" i="5"/>
  <c r="H144" i="5"/>
  <c r="I144" i="5"/>
  <c r="I145" i="5"/>
  <c r="G145" i="5"/>
  <c r="H145" i="5"/>
  <c r="I153" i="5"/>
  <c r="H153" i="5"/>
  <c r="G153" i="5"/>
  <c r="I148" i="5"/>
  <c r="G152" i="5"/>
  <c r="H152" i="5"/>
  <c r="I152" i="5"/>
  <c r="H151" i="5"/>
  <c r="I151" i="5"/>
  <c r="G151" i="5"/>
  <c r="H156" i="5"/>
  <c r="G156" i="5"/>
  <c r="I156" i="5"/>
  <c r="H148" i="5"/>
  <c r="G150" i="5"/>
  <c r="I150" i="5"/>
  <c r="H150" i="5"/>
  <c r="I155" i="5"/>
  <c r="H155" i="5"/>
  <c r="G155" i="5"/>
  <c r="I141" i="5"/>
  <c r="G141" i="5"/>
  <c r="H141" i="5"/>
  <c r="J11" i="6"/>
  <c r="I11" i="6"/>
  <c r="Y11" i="6"/>
  <c r="C11" i="6" s="1"/>
  <c r="K11" i="6"/>
  <c r="BJ11" i="6"/>
  <c r="AW11" i="6"/>
  <c r="AT11" i="6"/>
  <c r="BG11" i="6"/>
  <c r="M11" i="6"/>
  <c r="W11" i="6"/>
  <c r="C12" i="6" s="1"/>
  <c r="L11" i="6"/>
  <c r="BB11" i="6"/>
  <c r="AR11" i="6"/>
  <c r="AH11" i="6"/>
  <c r="Q11" i="6"/>
  <c r="BN11" i="6"/>
  <c r="S11" i="6"/>
  <c r="AP11" i="6"/>
  <c r="AG11" i="6"/>
  <c r="U11" i="6"/>
  <c r="BD11" i="6"/>
  <c r="C19" i="6" s="1"/>
  <c r="BI11" i="6"/>
  <c r="AZ11" i="6"/>
  <c r="BL11" i="6"/>
  <c r="BK11" i="6"/>
  <c r="AV11" i="6"/>
  <c r="AF11" i="6"/>
  <c r="C15" i="6" s="1"/>
  <c r="AD11" i="6"/>
  <c r="C17" i="6" s="1"/>
  <c r="AQ11" i="6"/>
  <c r="X11" i="6"/>
  <c r="C13" i="6" s="1"/>
  <c r="AM11" i="6"/>
  <c r="AN11" i="6"/>
  <c r="Z11" i="6"/>
  <c r="C14" i="6" s="1"/>
  <c r="BO11" i="6"/>
  <c r="P11" i="6"/>
  <c r="AO11" i="6"/>
  <c r="BP11" i="6"/>
  <c r="BA11" i="6"/>
  <c r="V11" i="6"/>
  <c r="AK11" i="6"/>
  <c r="BF11" i="6"/>
  <c r="AY11" i="6"/>
  <c r="AL11" i="6"/>
  <c r="AS11" i="6"/>
  <c r="AX11" i="6"/>
  <c r="O11" i="6"/>
  <c r="AC11" i="6"/>
  <c r="C16" i="6" s="1"/>
  <c r="BC11" i="6"/>
  <c r="BM11" i="6"/>
  <c r="AB11" i="6"/>
  <c r="AI11" i="6"/>
  <c r="AA11" i="6"/>
  <c r="BE11" i="6"/>
  <c r="C18" i="6" s="1"/>
  <c r="AU11" i="6"/>
  <c r="R11" i="6"/>
  <c r="C9" i="6" s="1"/>
  <c r="AE11" i="6"/>
  <c r="AJ11" i="6"/>
  <c r="N11" i="6"/>
  <c r="T11" i="6"/>
  <c r="BH11" i="6"/>
  <c r="R3" i="6"/>
  <c r="T3" i="6"/>
  <c r="S3" i="6"/>
  <c r="G135" i="5"/>
  <c r="H135" i="5"/>
  <c r="I135" i="5"/>
  <c r="I140" i="5"/>
  <c r="I138" i="5"/>
  <c r="G138" i="5"/>
  <c r="H138" i="5"/>
  <c r="G140" i="5"/>
  <c r="H140" i="5"/>
  <c r="H139" i="5"/>
  <c r="I139" i="5"/>
  <c r="G139" i="5"/>
  <c r="I136" i="5"/>
  <c r="G136" i="5"/>
  <c r="H136" i="5"/>
  <c r="G137" i="5"/>
  <c r="H137" i="5"/>
  <c r="I137" i="5"/>
  <c r="D58" i="4"/>
  <c r="G3" i="5"/>
  <c r="I3" i="5"/>
  <c r="H3" i="5"/>
  <c r="H61" i="5"/>
  <c r="G61" i="5"/>
  <c r="I61" i="5"/>
  <c r="I57" i="5"/>
  <c r="G57" i="5"/>
  <c r="H57" i="5"/>
  <c r="G39" i="5"/>
  <c r="I39" i="5"/>
  <c r="H39" i="5"/>
  <c r="G93" i="5"/>
  <c r="H93" i="5"/>
  <c r="I93" i="5"/>
  <c r="I62" i="5"/>
  <c r="H62" i="5"/>
  <c r="G62" i="5"/>
  <c r="I38" i="5"/>
  <c r="H38" i="5"/>
  <c r="G38" i="5"/>
  <c r="G100" i="5"/>
  <c r="H100" i="5"/>
  <c r="I100" i="5"/>
  <c r="I44" i="5"/>
  <c r="H44" i="5"/>
  <c r="G44" i="5"/>
  <c r="I20" i="5"/>
  <c r="H20" i="5"/>
  <c r="G20" i="5"/>
  <c r="H91" i="5"/>
  <c r="G91" i="5"/>
  <c r="I91" i="5"/>
  <c r="I23" i="5"/>
  <c r="G23" i="5"/>
  <c r="H23" i="5"/>
  <c r="G127" i="5"/>
  <c r="H127" i="5"/>
  <c r="I127" i="5"/>
  <c r="I18" i="5"/>
  <c r="G18" i="5"/>
  <c r="H18" i="5"/>
  <c r="G8" i="5"/>
  <c r="H8" i="5"/>
  <c r="I8" i="5"/>
  <c r="H17" i="5"/>
  <c r="G17" i="5"/>
  <c r="I17" i="5"/>
  <c r="G96" i="5"/>
  <c r="I96" i="5"/>
  <c r="H96" i="5"/>
  <c r="I48" i="5"/>
  <c r="H48" i="5"/>
  <c r="G48" i="5"/>
  <c r="H83" i="5"/>
  <c r="I83" i="5"/>
  <c r="G83" i="5"/>
  <c r="H116" i="5"/>
  <c r="I116" i="5"/>
  <c r="G116" i="5"/>
  <c r="I87" i="5"/>
  <c r="G87" i="5"/>
  <c r="H87" i="5"/>
  <c r="H64" i="5"/>
  <c r="I64" i="5"/>
  <c r="G64" i="5"/>
  <c r="I126" i="5"/>
  <c r="G126" i="5"/>
  <c r="H126" i="5"/>
  <c r="H117" i="5"/>
  <c r="I117" i="5"/>
  <c r="G117" i="5"/>
  <c r="I55" i="5"/>
  <c r="G55" i="5"/>
  <c r="H55" i="5"/>
  <c r="I74" i="5"/>
  <c r="G74" i="5"/>
  <c r="H74" i="5"/>
  <c r="G41" i="5"/>
  <c r="I41" i="5"/>
  <c r="H41" i="5"/>
  <c r="I94" i="5"/>
  <c r="H94" i="5"/>
  <c r="G94" i="5"/>
  <c r="I37" i="5"/>
  <c r="H37" i="5"/>
  <c r="G37" i="5"/>
  <c r="I70" i="5"/>
  <c r="H70" i="5"/>
  <c r="G70" i="5"/>
  <c r="H12" i="5"/>
  <c r="I12" i="5"/>
  <c r="G12" i="5"/>
  <c r="I123" i="5"/>
  <c r="G123" i="5"/>
  <c r="H123" i="5"/>
  <c r="I142" i="5"/>
  <c r="G142" i="5"/>
  <c r="H142" i="5"/>
  <c r="G26" i="5"/>
  <c r="H26" i="5"/>
  <c r="I26" i="5"/>
  <c r="G89" i="5"/>
  <c r="H89" i="5"/>
  <c r="I89" i="5"/>
  <c r="H71" i="5"/>
  <c r="I71" i="5"/>
  <c r="G71" i="5"/>
  <c r="G120" i="5"/>
  <c r="I120" i="5"/>
  <c r="H120" i="5"/>
  <c r="G95" i="5"/>
  <c r="H95" i="5"/>
  <c r="I95" i="5"/>
  <c r="G10" i="5"/>
  <c r="H10" i="5"/>
  <c r="I10" i="5"/>
  <c r="I85" i="5"/>
  <c r="G85" i="5"/>
  <c r="H85" i="5"/>
  <c r="J71" i="4"/>
  <c r="D80" i="4"/>
  <c r="I66" i="5"/>
  <c r="G66" i="5"/>
  <c r="H66" i="5"/>
  <c r="G122" i="5"/>
  <c r="I122" i="5"/>
  <c r="H122" i="5"/>
  <c r="I54" i="5"/>
  <c r="H54" i="5"/>
  <c r="G54" i="5"/>
  <c r="H5" i="5"/>
  <c r="G5" i="5"/>
  <c r="I5" i="5"/>
  <c r="H16" i="5"/>
  <c r="G16" i="5"/>
  <c r="I16" i="5"/>
  <c r="G29" i="5"/>
  <c r="H29" i="5"/>
  <c r="I29" i="5"/>
  <c r="H21" i="5"/>
  <c r="G21" i="5"/>
  <c r="I21" i="5"/>
  <c r="I58" i="5"/>
  <c r="G58" i="5"/>
  <c r="H58" i="5"/>
  <c r="H78" i="5"/>
  <c r="I78" i="5"/>
  <c r="G78" i="5"/>
  <c r="G110" i="5"/>
  <c r="I110" i="5"/>
  <c r="H110" i="5"/>
  <c r="I49" i="5"/>
  <c r="G49" i="5"/>
  <c r="H49" i="5"/>
  <c r="I105" i="5"/>
  <c r="G105" i="5"/>
  <c r="H105" i="5"/>
  <c r="I42" i="5"/>
  <c r="G42" i="5"/>
  <c r="H42" i="5"/>
  <c r="H13" i="5"/>
  <c r="I13" i="5"/>
  <c r="G13" i="5"/>
  <c r="G107" i="5"/>
  <c r="I107" i="5"/>
  <c r="H107" i="5"/>
  <c r="J85" i="4"/>
  <c r="D103" i="4"/>
  <c r="H118" i="5"/>
  <c r="G118" i="5"/>
  <c r="I118" i="5"/>
  <c r="G106" i="5"/>
  <c r="H106" i="5"/>
  <c r="I106" i="5"/>
  <c r="I128" i="5"/>
  <c r="H128" i="5"/>
  <c r="G128" i="5"/>
  <c r="H36" i="5"/>
  <c r="G36" i="5"/>
  <c r="I36" i="5"/>
  <c r="I72" i="5"/>
  <c r="G72" i="5"/>
  <c r="H72" i="5"/>
  <c r="H15" i="5"/>
  <c r="I15" i="5"/>
  <c r="G15" i="5"/>
  <c r="I6" i="5"/>
  <c r="G6" i="5"/>
  <c r="H6" i="5"/>
  <c r="G67" i="5"/>
  <c r="H67" i="5"/>
  <c r="I67" i="5"/>
  <c r="I125" i="5"/>
  <c r="G125" i="5"/>
  <c r="H125" i="5"/>
  <c r="H75" i="5"/>
  <c r="I75" i="5"/>
  <c r="G75" i="5"/>
  <c r="I56" i="5"/>
  <c r="G56" i="5"/>
  <c r="H56" i="5"/>
  <c r="H43" i="5"/>
  <c r="I43" i="5"/>
  <c r="G43" i="5"/>
  <c r="I80" i="5"/>
  <c r="G80" i="5"/>
  <c r="H80" i="5"/>
  <c r="H69" i="5"/>
  <c r="I69" i="5"/>
  <c r="G69" i="5"/>
  <c r="H88" i="5"/>
  <c r="G88" i="5"/>
  <c r="I88" i="5"/>
  <c r="H47" i="5"/>
  <c r="G47" i="5"/>
  <c r="I47" i="5"/>
  <c r="I86" i="5"/>
  <c r="H86" i="5"/>
  <c r="G86" i="5"/>
  <c r="I50" i="5"/>
  <c r="G50" i="5"/>
  <c r="H50" i="5"/>
  <c r="I73" i="5"/>
  <c r="H73" i="5"/>
  <c r="G73" i="5"/>
  <c r="H6" i="4"/>
  <c r="D60" i="4"/>
  <c r="G53" i="5"/>
  <c r="H53" i="5"/>
  <c r="I53" i="5"/>
  <c r="G51" i="5"/>
  <c r="H51" i="5"/>
  <c r="I51" i="5"/>
  <c r="H129" i="5"/>
  <c r="G129" i="5"/>
  <c r="I129" i="5"/>
  <c r="I68" i="5"/>
  <c r="G68" i="5"/>
  <c r="H68" i="5"/>
  <c r="G143" i="5"/>
  <c r="H143" i="5"/>
  <c r="I143" i="5"/>
  <c r="G34" i="5"/>
  <c r="I34" i="5"/>
  <c r="H34" i="5"/>
  <c r="H25" i="5"/>
  <c r="I25" i="5"/>
  <c r="G25" i="5"/>
  <c r="H132" i="5"/>
  <c r="G132" i="5"/>
  <c r="I132" i="5"/>
  <c r="G35" i="5"/>
  <c r="I35" i="5"/>
  <c r="H35" i="5"/>
  <c r="H113" i="5"/>
  <c r="I113" i="5"/>
  <c r="G113" i="5"/>
  <c r="H104" i="5"/>
  <c r="G104" i="5"/>
  <c r="I104" i="5"/>
  <c r="I111" i="5"/>
  <c r="G111" i="5"/>
  <c r="H111" i="5"/>
  <c r="G108" i="5"/>
  <c r="I108" i="5"/>
  <c r="H108" i="5"/>
  <c r="G90" i="5"/>
  <c r="H90" i="5"/>
  <c r="I90" i="5"/>
  <c r="I59" i="5"/>
  <c r="H59" i="5"/>
  <c r="G59" i="5"/>
  <c r="H33" i="5"/>
  <c r="I33" i="5"/>
  <c r="G33" i="5"/>
  <c r="I121" i="5"/>
  <c r="G121" i="5"/>
  <c r="H121" i="5"/>
  <c r="H81" i="5"/>
  <c r="I81" i="5"/>
  <c r="G81" i="5"/>
  <c r="G27" i="5"/>
  <c r="H27" i="5"/>
  <c r="I27" i="5"/>
  <c r="G84" i="5"/>
  <c r="H84" i="5"/>
  <c r="I84" i="5"/>
  <c r="H31" i="5"/>
  <c r="I31" i="5"/>
  <c r="G31" i="5"/>
  <c r="I7" i="5"/>
  <c r="G7" i="5"/>
  <c r="H7" i="5"/>
  <c r="I79" i="5"/>
  <c r="H79" i="5"/>
  <c r="G79" i="5"/>
  <c r="H130" i="5"/>
  <c r="G130" i="5"/>
  <c r="I130" i="5"/>
  <c r="G52" i="5"/>
  <c r="I52" i="5"/>
  <c r="H52" i="5"/>
  <c r="I40" i="5"/>
  <c r="H40" i="5"/>
  <c r="G40" i="5"/>
  <c r="G115" i="5"/>
  <c r="H115" i="5"/>
  <c r="I115" i="5"/>
  <c r="H97" i="5"/>
  <c r="G97" i="5"/>
  <c r="I97" i="5"/>
  <c r="I24" i="5"/>
  <c r="G24" i="5"/>
  <c r="H24" i="5"/>
  <c r="G109" i="5"/>
  <c r="H109" i="5"/>
  <c r="I109" i="5"/>
  <c r="I14" i="5"/>
  <c r="G14" i="5"/>
  <c r="H14" i="5"/>
  <c r="H92" i="5"/>
  <c r="I92" i="5"/>
  <c r="G92" i="5"/>
  <c r="H45" i="5"/>
  <c r="I45" i="5"/>
  <c r="G45" i="5"/>
  <c r="I112" i="5"/>
  <c r="G112" i="5"/>
  <c r="H112" i="5"/>
  <c r="I46" i="5"/>
  <c r="H46" i="5"/>
  <c r="G46" i="5"/>
  <c r="G9" i="5"/>
  <c r="I9" i="5"/>
  <c r="H9" i="5"/>
  <c r="G76" i="5"/>
  <c r="H76" i="5"/>
  <c r="I76" i="5"/>
  <c r="I65" i="5"/>
  <c r="H65" i="5"/>
  <c r="G65" i="5"/>
  <c r="I133" i="5"/>
  <c r="H133" i="5"/>
  <c r="G133" i="5"/>
  <c r="J503" i="8"/>
  <c r="H63" i="5"/>
  <c r="G63" i="5"/>
  <c r="I63" i="5"/>
  <c r="G98" i="5"/>
  <c r="H98" i="5"/>
  <c r="H2" i="5"/>
  <c r="G2" i="5"/>
  <c r="I2" i="5"/>
  <c r="H28" i="5"/>
  <c r="G28" i="5"/>
  <c r="I28" i="5"/>
  <c r="I4" i="5"/>
  <c r="H4" i="5"/>
  <c r="G4" i="5"/>
  <c r="G32" i="5"/>
  <c r="I32" i="5"/>
  <c r="H32" i="5"/>
  <c r="G22" i="5"/>
  <c r="I22" i="5"/>
  <c r="H22" i="5"/>
  <c r="G114" i="5"/>
  <c r="H114" i="5"/>
  <c r="I114" i="5"/>
  <c r="G77" i="5"/>
  <c r="I77" i="5"/>
  <c r="H77" i="5"/>
  <c r="G19" i="5"/>
  <c r="I19" i="5"/>
  <c r="H19" i="5"/>
  <c r="H124" i="5"/>
  <c r="G124" i="5"/>
  <c r="I124" i="5"/>
  <c r="G11" i="5"/>
  <c r="I11" i="5"/>
  <c r="H11" i="5"/>
  <c r="H30" i="5"/>
  <c r="G30" i="5"/>
  <c r="I30" i="5"/>
  <c r="I60" i="5"/>
  <c r="H60" i="5"/>
  <c r="G60" i="5"/>
  <c r="H119" i="5"/>
  <c r="I119" i="5"/>
  <c r="G119" i="5"/>
  <c r="G82" i="5"/>
  <c r="I82" i="5"/>
  <c r="H82" i="5"/>
  <c r="H101" i="5"/>
  <c r="I101" i="5"/>
  <c r="G101" i="5"/>
  <c r="I131" i="5"/>
  <c r="H131" i="5"/>
  <c r="G131" i="5"/>
  <c r="M10" i="11"/>
  <c r="L10" i="11" l="1"/>
  <c r="O9" i="11"/>
  <c r="R9" i="11"/>
  <c r="E9" i="11" s="1"/>
  <c r="B9" i="11"/>
  <c r="Q9" i="11"/>
  <c r="D9" i="11"/>
  <c r="P9" i="11"/>
  <c r="C9" i="11"/>
  <c r="N10" i="11"/>
  <c r="C7" i="6"/>
  <c r="Q12" i="6"/>
  <c r="C8" i="6" s="1"/>
  <c r="B21" i="6"/>
  <c r="N21" i="6"/>
  <c r="E7" i="6"/>
  <c r="C10" i="6"/>
  <c r="J6" i="4"/>
  <c r="H57" i="4"/>
  <c r="H58" i="4"/>
  <c r="M11" i="11"/>
  <c r="L11" i="11" l="1"/>
  <c r="O10" i="11"/>
  <c r="D10" i="11"/>
  <c r="P10" i="11"/>
  <c r="Q10" i="11"/>
  <c r="C10" i="11"/>
  <c r="R10" i="11"/>
  <c r="B10" i="11"/>
  <c r="N11" i="11"/>
  <c r="M45" i="6"/>
  <c r="B45" i="6" s="1"/>
  <c r="M72" i="6"/>
  <c r="M33" i="6"/>
  <c r="B33" i="6" s="1"/>
  <c r="M55" i="6"/>
  <c r="M53" i="6"/>
  <c r="M80" i="6"/>
  <c r="M73" i="6"/>
  <c r="M78" i="6"/>
  <c r="M64" i="6"/>
  <c r="M40" i="6"/>
  <c r="C40" i="6" s="1"/>
  <c r="M68" i="6"/>
  <c r="M41" i="6"/>
  <c r="C41" i="6" s="1"/>
  <c r="M26" i="6"/>
  <c r="B26" i="6" s="1"/>
  <c r="M38" i="6"/>
  <c r="B38" i="6" s="1"/>
  <c r="M42" i="6"/>
  <c r="B42" i="6" s="1"/>
  <c r="M49" i="6"/>
  <c r="M54" i="6"/>
  <c r="M25" i="6"/>
  <c r="C25" i="6" s="1"/>
  <c r="M35" i="6"/>
  <c r="B35" i="6" s="1"/>
  <c r="M43" i="6"/>
  <c r="B43" i="6" s="1"/>
  <c r="M62" i="6"/>
  <c r="M77" i="6"/>
  <c r="M71" i="6"/>
  <c r="M37" i="6"/>
  <c r="C37" i="6" s="1"/>
  <c r="M28" i="6"/>
  <c r="B28" i="6" s="1"/>
  <c r="M32" i="6"/>
  <c r="B32" i="6" s="1"/>
  <c r="M61" i="6"/>
  <c r="M57" i="6"/>
  <c r="M48" i="6"/>
  <c r="M30" i="6"/>
  <c r="C30" i="6" s="1"/>
  <c r="M60" i="6"/>
  <c r="M74" i="6"/>
  <c r="M24" i="6"/>
  <c r="C24" i="6" s="1"/>
  <c r="M59" i="6"/>
  <c r="M50" i="6"/>
  <c r="M44" i="6"/>
  <c r="C44" i="6" s="1"/>
  <c r="M36" i="6"/>
  <c r="C36" i="6" s="1"/>
  <c r="M47" i="6"/>
  <c r="M52" i="6"/>
  <c r="M22" i="6"/>
  <c r="M39" i="6"/>
  <c r="B39" i="6" s="1"/>
  <c r="M58" i="6"/>
  <c r="M66" i="6"/>
  <c r="M63" i="6"/>
  <c r="M23" i="6"/>
  <c r="M76" i="6"/>
  <c r="M70" i="6"/>
  <c r="M27" i="6"/>
  <c r="C27" i="6" s="1"/>
  <c r="M31" i="6"/>
  <c r="C31" i="6" s="1"/>
  <c r="M65" i="6"/>
  <c r="M46" i="6"/>
  <c r="B46" i="6" s="1"/>
  <c r="M51" i="6"/>
  <c r="M67" i="6"/>
  <c r="M34" i="6"/>
  <c r="B34" i="6" s="1"/>
  <c r="M81" i="6"/>
  <c r="M69" i="6"/>
  <c r="M56" i="6"/>
  <c r="M79" i="6"/>
  <c r="M75" i="6"/>
  <c r="M29" i="6"/>
  <c r="C29" i="6" s="1"/>
  <c r="M12" i="11"/>
  <c r="C22" i="6"/>
  <c r="C23" i="6"/>
  <c r="E10" i="11" l="1"/>
  <c r="L12" i="11"/>
  <c r="B11" i="11"/>
  <c r="P11" i="11"/>
  <c r="Q11" i="11"/>
  <c r="R11" i="11"/>
  <c r="D11" i="11"/>
  <c r="C11" i="11"/>
  <c r="O11" i="11"/>
  <c r="N12" i="11"/>
  <c r="C76" i="6"/>
  <c r="B76" i="6"/>
  <c r="B47" i="6"/>
  <c r="C47" i="6"/>
  <c r="B77" i="6"/>
  <c r="C77" i="6"/>
  <c r="C80" i="6"/>
  <c r="B80" i="6"/>
  <c r="C75" i="6"/>
  <c r="B75" i="6"/>
  <c r="C66" i="6"/>
  <c r="B66" i="6"/>
  <c r="B50" i="6"/>
  <c r="C50" i="6"/>
  <c r="C61" i="6"/>
  <c r="B61" i="6"/>
  <c r="B68" i="6"/>
  <c r="C68" i="6"/>
  <c r="C79" i="6"/>
  <c r="B79" i="6"/>
  <c r="C65" i="6"/>
  <c r="B65" i="6"/>
  <c r="C58" i="6"/>
  <c r="B58" i="6"/>
  <c r="B59" i="6"/>
  <c r="C59" i="6"/>
  <c r="B72" i="6"/>
  <c r="C72" i="6"/>
  <c r="B56" i="6"/>
  <c r="C56" i="6"/>
  <c r="C54" i="6"/>
  <c r="B54" i="6"/>
  <c r="C64" i="6"/>
  <c r="B64" i="6"/>
  <c r="C69" i="6"/>
  <c r="B69" i="6"/>
  <c r="B74" i="6"/>
  <c r="C74" i="6"/>
  <c r="C49" i="6"/>
  <c r="B49" i="6"/>
  <c r="C78" i="6"/>
  <c r="B78" i="6"/>
  <c r="B81" i="6"/>
  <c r="C81" i="6"/>
  <c r="B70" i="6"/>
  <c r="C70" i="6"/>
  <c r="C52" i="6"/>
  <c r="B52" i="6"/>
  <c r="C60" i="6"/>
  <c r="B60" i="6"/>
  <c r="C71" i="6"/>
  <c r="B71" i="6"/>
  <c r="B73" i="6"/>
  <c r="C73" i="6"/>
  <c r="B67" i="6"/>
  <c r="C67" i="6"/>
  <c r="C48" i="6"/>
  <c r="B48" i="6"/>
  <c r="B62" i="6"/>
  <c r="C62" i="6"/>
  <c r="B53" i="6"/>
  <c r="C53" i="6"/>
  <c r="B51" i="6"/>
  <c r="C51" i="6"/>
  <c r="C63" i="6"/>
  <c r="B63" i="6"/>
  <c r="B57" i="6"/>
  <c r="C57" i="6"/>
  <c r="C55" i="6"/>
  <c r="B55" i="6"/>
  <c r="C46" i="6"/>
  <c r="B44" i="6"/>
  <c r="B40" i="6"/>
  <c r="C43" i="6"/>
  <c r="C45" i="6"/>
  <c r="C42" i="6"/>
  <c r="C39" i="6"/>
  <c r="B41" i="6"/>
  <c r="C38" i="6"/>
  <c r="B37" i="6"/>
  <c r="C33" i="6"/>
  <c r="C35" i="6"/>
  <c r="B36" i="6"/>
  <c r="C34" i="6"/>
  <c r="B31" i="6"/>
  <c r="B27" i="6"/>
  <c r="B29" i="6"/>
  <c r="B30" i="6"/>
  <c r="C32" i="6"/>
  <c r="C28" i="6"/>
  <c r="B24" i="6"/>
  <c r="C26" i="6"/>
  <c r="B25" i="6"/>
  <c r="M13" i="11"/>
  <c r="B23" i="6"/>
  <c r="B22" i="6"/>
  <c r="E11" i="11" l="1"/>
  <c r="L13" i="11"/>
  <c r="O12" i="11"/>
  <c r="D12" i="11"/>
  <c r="P12" i="11"/>
  <c r="B12" i="11"/>
  <c r="R12" i="11"/>
  <c r="C12" i="11"/>
  <c r="Q12" i="11"/>
  <c r="N13" i="11"/>
  <c r="M14" i="11"/>
  <c r="E12" i="11" l="1"/>
  <c r="L14" i="11"/>
  <c r="C13" i="11"/>
  <c r="R13" i="11"/>
  <c r="D13" i="11"/>
  <c r="N14" i="11"/>
  <c r="Q13" i="11"/>
  <c r="B13" i="11"/>
  <c r="O13" i="11"/>
  <c r="P13" i="11"/>
  <c r="M15" i="11"/>
  <c r="E13" i="11" l="1"/>
  <c r="L15" i="11"/>
  <c r="O14" i="11"/>
  <c r="C14" i="11"/>
  <c r="Q14" i="11"/>
  <c r="N15" i="11"/>
  <c r="B14" i="11"/>
  <c r="D14" i="11"/>
  <c r="P14" i="11"/>
  <c r="R14" i="11"/>
  <c r="M16" i="11"/>
  <c r="E14" i="11" l="1"/>
  <c r="L16" i="11"/>
  <c r="C15" i="11"/>
  <c r="D15" i="11"/>
  <c r="O15" i="11"/>
  <c r="P15" i="11"/>
  <c r="B15" i="11"/>
  <c r="Q15" i="11"/>
  <c r="N16" i="11"/>
  <c r="R15" i="11"/>
  <c r="M17" i="11"/>
  <c r="E15" i="11" l="1"/>
  <c r="L17" i="11"/>
  <c r="N17" i="11"/>
  <c r="O16" i="11"/>
  <c r="B16" i="11"/>
  <c r="P16" i="11"/>
  <c r="R16" i="11"/>
  <c r="D16" i="11"/>
  <c r="C16" i="11"/>
  <c r="Q16" i="11"/>
  <c r="M18" i="11"/>
  <c r="E16" i="11" l="1"/>
  <c r="L18" i="11"/>
  <c r="P17" i="11"/>
  <c r="C17" i="11"/>
  <c r="N18" i="11"/>
  <c r="B17" i="11"/>
  <c r="R17" i="11"/>
  <c r="D17" i="11"/>
  <c r="O17" i="11"/>
  <c r="Q17" i="11"/>
  <c r="M19" i="11"/>
  <c r="E17" i="11" l="1"/>
  <c r="L19" i="11"/>
  <c r="Q18" i="11"/>
  <c r="D18" i="11"/>
  <c r="R18" i="11"/>
  <c r="N19" i="11"/>
  <c r="O18" i="11"/>
  <c r="C18" i="11"/>
  <c r="B18" i="11"/>
  <c r="P18" i="11"/>
  <c r="M20" i="11"/>
  <c r="E18" i="11" l="1"/>
  <c r="L20" i="11"/>
  <c r="Q19" i="11"/>
  <c r="O19" i="11"/>
  <c r="N20" i="11"/>
  <c r="C19" i="11"/>
  <c r="D19" i="11"/>
  <c r="R19" i="11"/>
  <c r="B19" i="11"/>
  <c r="P19" i="11"/>
  <c r="M21" i="11"/>
  <c r="E19" i="11" l="1"/>
  <c r="L21" i="11"/>
  <c r="P20" i="11"/>
  <c r="D20" i="11"/>
  <c r="N21" i="11"/>
  <c r="C20" i="11"/>
  <c r="Q20" i="11"/>
  <c r="R20" i="11"/>
  <c r="B20" i="11"/>
  <c r="O20" i="11"/>
  <c r="M22" i="11"/>
  <c r="E20" i="11" l="1"/>
  <c r="L22" i="11"/>
  <c r="P21" i="11"/>
  <c r="C21" i="11"/>
  <c r="N22" i="11"/>
  <c r="Q21" i="11"/>
  <c r="O21" i="11"/>
  <c r="R21" i="11"/>
  <c r="B21" i="11"/>
  <c r="D21" i="11"/>
  <c r="M23" i="11"/>
  <c r="E21" i="11" l="1"/>
  <c r="L23" i="11"/>
  <c r="P22" i="11"/>
  <c r="N23" i="11"/>
  <c r="C22" i="11"/>
  <c r="D22" i="11"/>
  <c r="Q22" i="11"/>
  <c r="B22" i="11"/>
  <c r="R22" i="11"/>
  <c r="O22" i="11"/>
  <c r="M24" i="11"/>
  <c r="E22" i="11" l="1"/>
  <c r="L24" i="11"/>
  <c r="D23" i="11"/>
  <c r="N24" i="11"/>
  <c r="R23" i="11"/>
  <c r="O23" i="11"/>
  <c r="B23" i="11"/>
  <c r="P23" i="11"/>
  <c r="Q23" i="11"/>
  <c r="C23" i="11"/>
  <c r="M25" i="11"/>
  <c r="E23" i="11" l="1"/>
  <c r="L25" i="11"/>
  <c r="N25" i="11"/>
  <c r="O24" i="11"/>
  <c r="C24" i="11"/>
  <c r="B24" i="11"/>
  <c r="D24" i="11"/>
  <c r="Q24" i="11"/>
  <c r="R24" i="11"/>
  <c r="P24" i="11"/>
  <c r="M26" i="11"/>
  <c r="E24" i="11" l="1"/>
  <c r="L26" i="11"/>
  <c r="D25" i="11"/>
  <c r="R25" i="11"/>
  <c r="C25" i="11"/>
  <c r="O25" i="11"/>
  <c r="P25" i="11"/>
  <c r="N26" i="11"/>
  <c r="B25" i="11"/>
  <c r="Q25" i="11"/>
  <c r="M27" i="11"/>
  <c r="E25" i="11" l="1"/>
  <c r="L27" i="11"/>
  <c r="Q26" i="11"/>
  <c r="D26" i="11"/>
  <c r="B26" i="11"/>
  <c r="O26" i="11"/>
  <c r="R26" i="11"/>
  <c r="C26" i="11"/>
  <c r="P26" i="11"/>
  <c r="N27" i="11"/>
  <c r="M28" i="11"/>
  <c r="E26" i="11" l="1"/>
  <c r="L28" i="11"/>
  <c r="N28" i="11"/>
  <c r="P27" i="11"/>
  <c r="R27" i="11"/>
  <c r="O27" i="11"/>
  <c r="Q27" i="11"/>
  <c r="C27" i="11"/>
  <c r="B27" i="11"/>
  <c r="D27" i="11"/>
  <c r="M29" i="11"/>
  <c r="E27" i="11" l="1"/>
  <c r="L29" i="11"/>
  <c r="N29" i="11"/>
  <c r="P28" i="11"/>
  <c r="Q28" i="11"/>
  <c r="D28" i="11"/>
  <c r="B28" i="11"/>
  <c r="C28" i="11"/>
  <c r="O28" i="11"/>
  <c r="R28" i="11"/>
  <c r="M30" i="11"/>
  <c r="E28" i="11" l="1"/>
  <c r="L30" i="11"/>
  <c r="N30" i="11"/>
  <c r="C29" i="11"/>
  <c r="D29" i="11"/>
  <c r="Q29" i="11"/>
  <c r="R29" i="11"/>
  <c r="B29" i="11"/>
  <c r="P29" i="11"/>
  <c r="O29" i="11"/>
  <c r="M31" i="11"/>
  <c r="E29" i="11" l="1"/>
  <c r="L31" i="11"/>
  <c r="O30" i="11"/>
  <c r="N31" i="11"/>
  <c r="B30" i="11"/>
  <c r="R30" i="11"/>
  <c r="Q30" i="11"/>
  <c r="P30" i="11"/>
  <c r="C30" i="11"/>
  <c r="D30" i="11"/>
  <c r="M32" i="11"/>
  <c r="E30" i="11" l="1"/>
  <c r="L32" i="11"/>
  <c r="P31" i="11"/>
  <c r="Q31" i="11"/>
  <c r="O31" i="11"/>
  <c r="B31" i="11"/>
  <c r="D31" i="11"/>
  <c r="C31" i="11"/>
  <c r="N32" i="11"/>
  <c r="R31" i="11"/>
  <c r="M33" i="11"/>
  <c r="E31" i="11" l="1"/>
  <c r="L33" i="11"/>
  <c r="D32" i="11"/>
  <c r="C32" i="11"/>
  <c r="P32" i="11"/>
  <c r="N33" i="11"/>
  <c r="B32" i="11"/>
  <c r="O32" i="11"/>
  <c r="Q32" i="11"/>
  <c r="R32" i="11"/>
  <c r="M34" i="11"/>
  <c r="E32" i="11" l="1"/>
  <c r="L34" i="11"/>
  <c r="Q33" i="11"/>
  <c r="C33" i="11"/>
  <c r="B33" i="11"/>
  <c r="O33" i="11"/>
  <c r="N34" i="11"/>
  <c r="D33" i="11"/>
  <c r="P33" i="11"/>
  <c r="R33" i="11"/>
  <c r="M35" i="11"/>
  <c r="E33" i="11" l="1"/>
  <c r="L35" i="11"/>
  <c r="Q34" i="11"/>
  <c r="R34" i="11"/>
  <c r="N35" i="11"/>
  <c r="O34" i="11"/>
  <c r="P34" i="11"/>
  <c r="D34" i="11"/>
  <c r="C34" i="11"/>
  <c r="B34" i="11"/>
  <c r="M36" i="11"/>
  <c r="E34" i="11" l="1"/>
  <c r="L36" i="11"/>
  <c r="D35" i="11"/>
  <c r="N36" i="11"/>
  <c r="Q35" i="11"/>
  <c r="C35" i="11"/>
  <c r="B35" i="11"/>
  <c r="R35" i="11"/>
  <c r="P35" i="11"/>
  <c r="O35" i="11"/>
  <c r="M37" i="11"/>
  <c r="E35" i="11" l="1"/>
  <c r="L37" i="11"/>
  <c r="D36" i="11"/>
  <c r="P36" i="11"/>
  <c r="R36" i="11"/>
  <c r="N37" i="11"/>
  <c r="O36" i="11"/>
  <c r="C36" i="11"/>
  <c r="Q36" i="11"/>
  <c r="B36" i="11"/>
  <c r="M38" i="11"/>
  <c r="E36" i="11" l="1"/>
  <c r="L38" i="11"/>
  <c r="R37" i="11"/>
  <c r="B37" i="11"/>
  <c r="C37" i="11"/>
  <c r="N38" i="11"/>
  <c r="Q37" i="11"/>
  <c r="D37" i="11"/>
  <c r="P37" i="11"/>
  <c r="O37" i="11"/>
  <c r="M39" i="11"/>
  <c r="E37" i="11" l="1"/>
  <c r="L39" i="11"/>
  <c r="R38" i="11"/>
  <c r="P38" i="11"/>
  <c r="Q38" i="11"/>
  <c r="B38" i="11"/>
  <c r="N39" i="11"/>
  <c r="C38" i="11"/>
  <c r="D38" i="11"/>
  <c r="O38" i="11"/>
  <c r="M40" i="11"/>
  <c r="E38" i="11" l="1"/>
  <c r="L40" i="11"/>
  <c r="R39" i="11"/>
  <c r="O39" i="11"/>
  <c r="Q39" i="11"/>
  <c r="N40" i="11"/>
  <c r="P39" i="11"/>
  <c r="B39" i="11"/>
  <c r="D39" i="11"/>
  <c r="C39" i="11"/>
  <c r="M41" i="11"/>
  <c r="E39" i="11" l="1"/>
  <c r="L41" i="11"/>
  <c r="O40" i="11"/>
  <c r="R40" i="11"/>
  <c r="B40" i="11"/>
  <c r="N41" i="11"/>
  <c r="Q40" i="11"/>
  <c r="D40" i="11"/>
  <c r="C40" i="11"/>
  <c r="P40" i="11"/>
  <c r="M42" i="11"/>
  <c r="E40" i="11" l="1"/>
  <c r="L42" i="11"/>
  <c r="P41" i="11"/>
  <c r="Q41" i="11"/>
  <c r="O41" i="11"/>
  <c r="N42" i="11"/>
  <c r="B41" i="11"/>
  <c r="R41" i="11"/>
  <c r="C41" i="11"/>
  <c r="D41" i="11"/>
  <c r="M43" i="11"/>
  <c r="E41" i="11" l="1"/>
  <c r="L43" i="11"/>
  <c r="Q42" i="11"/>
  <c r="P42" i="11"/>
  <c r="D42" i="11"/>
  <c r="N43" i="11"/>
  <c r="C42" i="11"/>
  <c r="O42" i="11"/>
  <c r="B42" i="11"/>
  <c r="R42" i="11"/>
  <c r="M44" i="11"/>
  <c r="E42" i="11" l="1"/>
  <c r="L44" i="11"/>
  <c r="O43" i="11"/>
  <c r="R43" i="11"/>
  <c r="Q43" i="11"/>
  <c r="B43" i="11"/>
  <c r="N44" i="11"/>
  <c r="D43" i="11"/>
  <c r="C43" i="11"/>
  <c r="P43" i="11"/>
  <c r="M45" i="11"/>
  <c r="E43" i="11" l="1"/>
  <c r="L45" i="11"/>
  <c r="O44" i="11"/>
  <c r="D44" i="11"/>
  <c r="B44" i="11"/>
  <c r="Q44" i="11"/>
  <c r="R44" i="11"/>
  <c r="P44" i="11"/>
  <c r="N45" i="11"/>
  <c r="C44" i="11"/>
  <c r="M46" i="11"/>
  <c r="E44" i="11" l="1"/>
  <c r="L46" i="11"/>
  <c r="B45" i="11"/>
  <c r="C45" i="11"/>
  <c r="Q45" i="11"/>
  <c r="P45" i="11"/>
  <c r="O45" i="11"/>
  <c r="N46" i="11"/>
  <c r="D45" i="11"/>
  <c r="R45" i="11"/>
  <c r="M47" i="11"/>
  <c r="E45" i="11" l="1"/>
  <c r="L47" i="11"/>
  <c r="P46" i="11"/>
  <c r="C46" i="11"/>
  <c r="B46" i="11"/>
  <c r="N47" i="11"/>
  <c r="R46" i="11"/>
  <c r="Q46" i="11"/>
  <c r="D46" i="11"/>
  <c r="O46" i="11"/>
  <c r="M48" i="11"/>
  <c r="E46" i="11" l="1"/>
  <c r="L48" i="11"/>
  <c r="P47" i="11"/>
  <c r="B47" i="11"/>
  <c r="R47" i="11"/>
  <c r="D47" i="11"/>
  <c r="Q47" i="11"/>
  <c r="N48" i="11"/>
  <c r="C47" i="11"/>
  <c r="O47" i="11"/>
  <c r="M49" i="11"/>
  <c r="E47" i="11" l="1"/>
  <c r="L49" i="11"/>
  <c r="C48" i="11"/>
  <c r="P48" i="11"/>
  <c r="B48" i="11"/>
  <c r="N49" i="11"/>
  <c r="R48" i="11"/>
  <c r="Q48" i="11"/>
  <c r="D48" i="11"/>
  <c r="O48" i="11"/>
  <c r="M50" i="11"/>
  <c r="E48" i="11" l="1"/>
  <c r="L50" i="11"/>
  <c r="B49" i="11"/>
  <c r="C49" i="11"/>
  <c r="D49" i="11"/>
  <c r="R49" i="11"/>
  <c r="O49" i="11"/>
  <c r="P49" i="11"/>
  <c r="N50" i="11"/>
  <c r="Q49" i="11"/>
  <c r="M51" i="11"/>
  <c r="E49" i="11" l="1"/>
  <c r="L51" i="11"/>
  <c r="D50" i="11"/>
  <c r="R50" i="11"/>
  <c r="B50" i="11"/>
  <c r="N51" i="11"/>
  <c r="C50" i="11"/>
  <c r="O50" i="11"/>
  <c r="Q50" i="11"/>
  <c r="P50" i="11"/>
  <c r="M52" i="11"/>
  <c r="E50" i="11" l="1"/>
  <c r="L52" i="11"/>
  <c r="Q51" i="11"/>
  <c r="O51" i="11"/>
  <c r="R51" i="11"/>
  <c r="N52" i="11"/>
  <c r="D51" i="11"/>
  <c r="C51" i="11"/>
  <c r="P51" i="11"/>
  <c r="B51" i="11"/>
  <c r="M53" i="11"/>
  <c r="E51" i="11" l="1"/>
  <c r="L53" i="11"/>
  <c r="O52" i="11"/>
  <c r="R52" i="11"/>
  <c r="D52" i="11"/>
  <c r="P52" i="11"/>
  <c r="B52" i="11"/>
  <c r="N53" i="11"/>
  <c r="C52" i="11"/>
  <c r="Q52" i="11"/>
  <c r="M54" i="11"/>
  <c r="E52" i="11" l="1"/>
  <c r="L54" i="11"/>
  <c r="P53" i="11"/>
  <c r="R53" i="11"/>
  <c r="C53" i="11"/>
  <c r="D53" i="11"/>
  <c r="N54" i="11"/>
  <c r="O53" i="11"/>
  <c r="Q53" i="11"/>
  <c r="B53" i="11"/>
  <c r="M55" i="11"/>
  <c r="E53" i="11" l="1"/>
  <c r="L55" i="11"/>
  <c r="C54" i="11"/>
  <c r="Q54" i="11"/>
  <c r="D54" i="11"/>
  <c r="N55" i="11"/>
  <c r="B54" i="11"/>
  <c r="R54" i="11"/>
  <c r="P54" i="11"/>
  <c r="O54" i="11"/>
  <c r="M56" i="11"/>
  <c r="E54" i="11" l="1"/>
  <c r="L56" i="11"/>
  <c r="P55" i="11"/>
  <c r="B55" i="11"/>
  <c r="R55" i="11"/>
  <c r="O55" i="11"/>
  <c r="C55" i="11"/>
  <c r="Q55" i="11"/>
  <c r="N56" i="11"/>
  <c r="D55" i="11"/>
  <c r="M57" i="11"/>
  <c r="E55" i="11" l="1"/>
  <c r="L57" i="11"/>
  <c r="B56" i="11"/>
  <c r="R56" i="11"/>
  <c r="P56" i="11"/>
  <c r="Q56" i="11"/>
  <c r="N57" i="11"/>
  <c r="C56" i="11"/>
  <c r="D56" i="11"/>
  <c r="O56" i="11"/>
  <c r="M58" i="11"/>
  <c r="E56" i="11" l="1"/>
  <c r="L58" i="11"/>
  <c r="L59" i="11" s="1"/>
  <c r="D7" i="11" s="1"/>
  <c r="C57" i="11"/>
  <c r="D57" i="11"/>
  <c r="Q57" i="11"/>
  <c r="N58" i="11"/>
  <c r="P57" i="11"/>
  <c r="R57" i="11"/>
  <c r="O57" i="11"/>
  <c r="B57" i="11"/>
  <c r="E57" i="11" l="1"/>
  <c r="Q58" i="11"/>
  <c r="R58" i="11"/>
  <c r="P58" i="11"/>
  <c r="O58" i="11"/>
  <c r="B58" i="11"/>
  <c r="D58" i="11"/>
  <c r="C58" i="11"/>
  <c r="E58"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Andrew Staplehurst</author>
  </authors>
  <commentList>
    <comment ref="T1" authorId="0" shapeId="0" xr:uid="{00000000-0006-0000-0100-000001000000}">
      <text>
        <r>
          <rPr>
            <sz val="8"/>
            <color indexed="81"/>
            <rFont val="Tahoma"/>
            <family val="2"/>
          </rPr>
          <t>Checks that the list position (col V) does not exceed the expected length of the list (cell Z1)</t>
        </r>
      </text>
    </comment>
    <comment ref="W1" authorId="0" shapeId="0" xr:uid="{00000000-0006-0000-0100-000002000000}">
      <text>
        <r>
          <rPr>
            <sz val="8"/>
            <color indexed="81"/>
            <rFont val="Tahoma"/>
            <family val="2"/>
          </rPr>
          <t>This formula finds the position in the detail list of the item with the rank value equivalent to the position in this list (col V).</t>
        </r>
      </text>
    </comment>
    <comment ref="Y1" authorId="0" shapeId="0" xr:uid="{00000000-0006-0000-0100-000003000000}">
      <text>
        <r>
          <rPr>
            <sz val="8"/>
            <color indexed="81"/>
            <rFont val="Tahoma"/>
            <family val="2"/>
          </rPr>
          <t>Expected length of the list calculated by adding the number of collections and number of headings counted in the items list in Lookups</t>
        </r>
      </text>
    </comment>
  </commentList>
</comments>
</file>

<file path=xl/sharedStrings.xml><?xml version="1.0" encoding="utf-8"?>
<sst xmlns="http://schemas.openxmlformats.org/spreadsheetml/2006/main" count="13140" uniqueCount="3146">
  <si>
    <t>Ref part 1</t>
  </si>
  <si>
    <t>Speed camera inventory</t>
  </si>
  <si>
    <t>Speed camera information</t>
  </si>
  <si>
    <t>Removed DfE/YPLA collection  ref 234-00, 16-19 Bursary Fund . The mandatory information on 16-19 bursaries is incorporated into the School Census, Alternative Provision Census, and Pupil Referral Unit Census.  Separate collections of management and evaluation information are voluntary.</t>
  </si>
  <si>
    <t>Added new collection relating to Disabled Facilities Grant (new collection ref 169).</t>
  </si>
  <si>
    <t>Using the version just saved, go to the Notes worksheet and edit the version and date information (cells M2 and B39) as appropriate.</t>
  </si>
  <si>
    <t>Added new education collection: Section 251 financial return - outturn (ref 182).</t>
  </si>
  <si>
    <t>ALB collections (except DCLG's, but including ONS) moved to separate ALBs  list.</t>
  </si>
  <si>
    <t>Data to use in the calculation of pooling payments</t>
  </si>
  <si>
    <t>Authority group - collected from all LAs with adult social services responsibilities, of which there are 152 in total</t>
  </si>
  <si>
    <t>Billing Authorities have a statutory obligation under the Local Government Finance Act to provide VOA with information that will ensure the accurate maintenance of the Rating and Valauation lists e.g. improvements to properties. Information can be provided in a variety of formats including XML/HTML and spreadsheet. The basis for the data collection is set out in the Service Partnership Agreement between each BA and VOA. Frequency is dependant on changes to heriditaments which can arise from a wide range of causes notably new building, demolition, conversion or improvement (which requires planning permission)</t>
  </si>
  <si>
    <t>Information to ensure the accurate maintenance of the Rating and Valauation lists e.g. improvements to properties.</t>
  </si>
  <si>
    <t>On the DetailList select whole columns A to N, then copy and paste back as values. Do the same for columns Q to BH.</t>
  </si>
  <si>
    <t>Hide columns AW to BH.</t>
  </si>
  <si>
    <t>Only those 20 or so local authorities that operate a Border Inspection Post.</t>
  </si>
  <si>
    <t>Right to Buy applications, by whether house or flat</t>
  </si>
  <si>
    <t>http://reference.data.gov.uk/id/public-body/ordnance-survey</t>
  </si>
  <si>
    <t>http://reference.data.gov.uk/id/department/dfe</t>
  </si>
  <si>
    <t>http://reference.data.gov.uk/id/department/dfid</t>
  </si>
  <si>
    <t>http://reference.data.gov.uk/id/department/dft</t>
  </si>
  <si>
    <t>http://reference.data.gov.uk/id/department/dh</t>
  </si>
  <si>
    <t>http://reference.data.gov.uk/id/department/dwp</t>
  </si>
  <si>
    <t>http://reference.data.gov.uk/id/department/fco</t>
  </si>
  <si>
    <t>http://reference.data.gov.uk/id/department/hmrc</t>
  </si>
  <si>
    <t>Outcomes of Money Advice - Households with mortgage difficulties approaching LAs, by reason for mortgage difficulties and outcome</t>
  </si>
  <si>
    <t>Outcomes of money advice provided to households with mortgage difficulties approaching local authorities.</t>
  </si>
  <si>
    <t>Projected and actual spend on Major Transport Schemes</t>
  </si>
  <si>
    <t>PSV Bus and Coach Operators Survey</t>
  </si>
  <si>
    <t>Survey of operators collecting information on patronage, vehicle kilometres and bus stock. Uses Statistics of Trade Act.</t>
  </si>
  <si>
    <t>Not a local authority specific return. Collected from a sample of bus &amp; coach operators (including local authority operators).</t>
  </si>
  <si>
    <t>http://www.dft.gov.uk/pgr/statistics/datatablespublications/public/bus/technical/psv-survey.pdf</t>
  </si>
  <si>
    <t>Road Lengths Survey</t>
  </si>
  <si>
    <t>Measures the length of roads (by road type)</t>
  </si>
  <si>
    <t>Numbers of Section 19 small bus permits issued by local authorities</t>
  </si>
  <si>
    <t>Taxi Survey</t>
  </si>
  <si>
    <t>Survey of the number of licensed taxis and public hire vehicles.</t>
  </si>
  <si>
    <t>Bikeability</t>
  </si>
  <si>
    <t>Imported Food (LAEMS)</t>
  </si>
  <si>
    <t xml:space="preserve">Number of Food Consignments Entering the Port (POAO/ PNOAO) </t>
  </si>
  <si>
    <t xml:space="preserve">Percentage of Manifests Checked (POAO/ PNOAO) </t>
  </si>
  <si>
    <t>Number of Food Consignments Checked at Port, by type of check (POAO/ PNOAO)</t>
  </si>
  <si>
    <t>Number of Food Consignments Checked at ERTS , by type of check (POAO/ PNOAO)</t>
  </si>
  <si>
    <t xml:space="preserve">Number of Food Consignments Rejected - POAO </t>
  </si>
  <si>
    <t>Number rejected, by reason for rejection</t>
  </si>
  <si>
    <t xml:space="preserve">Number of rejected consignments, by treatment of consignment </t>
  </si>
  <si>
    <t>X</t>
  </si>
  <si>
    <t>D</t>
  </si>
  <si>
    <t>Department name</t>
  </si>
  <si>
    <t>Abbr.</t>
  </si>
  <si>
    <t>Collections</t>
  </si>
  <si>
    <t xml:space="preserve">Cabinet Office </t>
  </si>
  <si>
    <t>CO</t>
  </si>
  <si>
    <t xml:space="preserve">Department for Communities and Local Government </t>
  </si>
  <si>
    <t>Self-assessment by a children's centre, completed prior to an inspection</t>
  </si>
  <si>
    <t xml:space="preserve">Parental/Child Factors at assessment </t>
  </si>
  <si>
    <t>Interaction with lead social worker</t>
  </si>
  <si>
    <t xml:space="preserve">DfE collection Children's Centres Children’s Centres and other parts of the Early Intervention Grant  ref 094-00 moved to pending </t>
  </si>
  <si>
    <t>DfE collection Institution level data for maintained schools converting to academy status  ref 188-00 removed as LAs do not have a role in collecting this data</t>
  </si>
  <si>
    <t>DfE collection Special Educational Needs ref 114 removed as will not be required</t>
  </si>
  <si>
    <t>Calculation of CO2 emissions from analysis of the energy and fuel use in local authority buildings and transport.</t>
  </si>
  <si>
    <t>Data topic</t>
  </si>
  <si>
    <t>Principal roads where maintenance should be considered</t>
  </si>
  <si>
    <t>Non-principal classified roads where maintenance should be considered</t>
  </si>
  <si>
    <t>Skidding resistance surveys</t>
  </si>
  <si>
    <t>Percentage of nonfrequent buses on time</t>
  </si>
  <si>
    <t>Average excess waiting time for frequent services</t>
  </si>
  <si>
    <t>Punctuality of light rail services (to be confirmed)</t>
  </si>
  <si>
    <t>Licensed taxis with Wheelchair Accessible Requirement</t>
  </si>
  <si>
    <t>Licensed Taxi Limits</t>
  </si>
  <si>
    <t>Private Hire Vehicles (PHVs)</t>
  </si>
  <si>
    <t>Taxi and PHV Drivers</t>
  </si>
  <si>
    <t>Private Hire Vehicle Operators</t>
  </si>
  <si>
    <t>PSV vehicles and drivers</t>
  </si>
  <si>
    <t>Bus characteristics and age</t>
  </si>
  <si>
    <t>not decided</t>
  </si>
  <si>
    <t>Whole of Government Accounts (WGA)</t>
  </si>
  <si>
    <t>DetailList</t>
  </si>
  <si>
    <t>Removed</t>
  </si>
  <si>
    <t>Name</t>
  </si>
  <si>
    <t>Worksheet</t>
  </si>
  <si>
    <t>The Funding Claims are collected by the Skills Funding Agency to support the accountability for public funds.</t>
  </si>
  <si>
    <t xml:space="preserve">Public Contracts Regulations 2006 </t>
  </si>
  <si>
    <t xml:space="preserve">Statistics for contracts awarded above certain thresholds required under the Public Contracts Regulations 2006 </t>
  </si>
  <si>
    <t>http://reference.data.gov.uk/id/department/hmt</t>
  </si>
  <si>
    <t>http://reference.data.gov.uk/id/department/mod</t>
  </si>
  <si>
    <t>http://reference.data.gov.uk/id/department/justice</t>
  </si>
  <si>
    <t>URI</t>
  </si>
  <si>
    <t>http://reference.data.gov.uk/id/public-body/national-measurement-office</t>
  </si>
  <si>
    <t>Number of Imported Food Samples Taken for Microbiological Examination (POAO/ PNOAO)</t>
  </si>
  <si>
    <t>Number of Samples Recorded in (8) Found to be Unsatisfactory (POAO/ PNOAO)</t>
  </si>
  <si>
    <t>Removed DCLG collection ref 063 - National land use database of previously-developed brownfield land (NLUD-PDL), as this collection is voluntary and transactional/operational in nature and so not relevant for inclusion on the Single Data List.</t>
  </si>
  <si>
    <t>Animal Welfare: during transport</t>
  </si>
  <si>
    <t>Non-discriminatory inspections of animals, their means of transport and accompanying documents.</t>
  </si>
  <si>
    <t>Paste the rows as values at the end of the second list on the Removed sheet (Paste special &gt; Values, with cursor in column A).</t>
  </si>
  <si>
    <t>Paste the rows at the top of the empty set of rows you inserted earlier (ordinary paste, with cursor in column A).</t>
  </si>
  <si>
    <t>The purpose of this return is to collect information on English local housing authorities' discharge of their duties under the homelessness legislation. Summary details are published by Communities and Local Government in the quarterly Statutory Homelessness Statistical Release, and annually in Housing Statistics. These and a variety of other analyses at national, regional and local authority level are also available on this website.</t>
  </si>
  <si>
    <t>The purpose of the business plan statistical appendix (BPSA) is to bring together information about your housing revenue account (HRA) stock. It draws together information relevant to the formulation of your HRA business plan and reports progress made during the last financial year. All the information presented in the BPSA is relevant data underpinning your business planning but presented in a format to ensure consistency between local authorities (LAs). This enables readers to gain an overview of your position and will inform Government Office assessments. This information is used centrally to inform policy development and monitoring.</t>
  </si>
  <si>
    <t>http://www.communities.gov.uk/publications/housing/bpsadecenthomes</t>
  </si>
  <si>
    <t>Learner personal and sensitive details, details of learning undertaken, demographics  and geographical information</t>
  </si>
  <si>
    <t>Frequency is dependant on the type of learning being delivered, and therefore the type of data being returned (some monthly, some 5 times per academic year).  The ILR is under constant review in terms of content, format and frequency, work led by the Information Authority (IA). The data is not published in its collected format, but feeds into a great number of publications, most notably the Statistical First Release (SFR) published by The Data Service.
Returns are completed by all those who act as a Learning Provider delivering fundable learning provision (~164 organisations).</t>
  </si>
  <si>
    <t>Returns are completed by all those who act as a Learning Provider delivering fundable learning provision (~164 organisations).</t>
  </si>
  <si>
    <t>Department for Business, Innovation and Skills - Skills Funding Agency</t>
  </si>
  <si>
    <t>BIS/SFA</t>
  </si>
  <si>
    <t>Main list</t>
  </si>
  <si>
    <t>Total</t>
  </si>
  <si>
    <t>Further education</t>
  </si>
  <si>
    <t>Details of funding claimed by each local authority in receipt of funds</t>
  </si>
  <si>
    <t>Social HomeBuy house sales completed: number of houses, selling price net of discounts and discounts allowed, by equity share grouping</t>
  </si>
  <si>
    <t>https://www.gov.uk/local-government-finance-miscellaneous-forms</t>
  </si>
  <si>
    <t>https://www.gov.uk/government/statistical-data-sets/live-tables-on-repossession-activity</t>
  </si>
  <si>
    <t xml:space="preserve">https://www.gov.uk/government/organisations/department-for-communities-and-local-government/series/mortgage-rescue-scheme-monitoring-statistics;   </t>
  </si>
  <si>
    <t>https://www.gov.uk/homelessness-data-notes-and-definitions</t>
  </si>
  <si>
    <t>https://www.gov.uk/government/publications/statutory-homelessness-in-england-october-to-december-2012</t>
  </si>
  <si>
    <t xml:space="preserve">DfT collections SDL ref 121-00 Concessionary travel comments box amended. SDL ref 122-00 Bus Punctuality  - reference to light railway removed. SDL ref 128 Civil Parking Enforcement - entry amended to show that data collection is under review.   </t>
  </si>
  <si>
    <t>Mental health services available to children and young people</t>
  </si>
  <si>
    <t>Survey of providers on issues surrounding staffing, training and recruitment of staff</t>
  </si>
  <si>
    <t>To add a collection</t>
  </si>
  <si>
    <t>To remove a collection</t>
  </si>
  <si>
    <t>N</t>
  </si>
  <si>
    <t>every 6 months</t>
  </si>
  <si>
    <t>Unitary authorities and districts</t>
  </si>
  <si>
    <t>Gypsy and traveller caravan count and site details</t>
  </si>
  <si>
    <t>Housing</t>
  </si>
  <si>
    <t>New build housing starts and completions</t>
  </si>
  <si>
    <t>Performance Standards for Electoral Registration Officers</t>
  </si>
  <si>
    <t xml:space="preserve">Performance Standards for Returning Officers </t>
  </si>
  <si>
    <t xml:space="preserve">Statement of Postal Ballot Papers </t>
  </si>
  <si>
    <t xml:space="preserve">Annual Financial Information return </t>
  </si>
  <si>
    <t xml:space="preserve">DCLG collection ref 042 Budget Requirements changed to Council Tax Requirement from 2012 and data topic 042-01 deleted).   </t>
  </si>
  <si>
    <t xml:space="preserve">Institution level data for maintained schools converting to academy status </t>
  </si>
  <si>
    <t>Revenue outturn expenditure on cultural, environmental, regulatory and planning services by service detail and category (RO5)</t>
  </si>
  <si>
    <t>Revenue outturn expenditure on protective, central and other services by service detail and category (RO6)</t>
  </si>
  <si>
    <t>Revenue Outturn (RO)</t>
  </si>
  <si>
    <t>Sample of authorities</t>
  </si>
  <si>
    <t>A range of data on LA waste and recycling activity, from collection to disposal.</t>
  </si>
  <si>
    <t>Waste &amp; recycling</t>
  </si>
  <si>
    <t>DfE</t>
  </si>
  <si>
    <t>Schools</t>
  </si>
  <si>
    <t>Admissions: report to the School Adjudicator</t>
  </si>
  <si>
    <t>Alternative Provision Census</t>
  </si>
  <si>
    <t>The AP Census collects individual items of data about pupils who attend Alternative Provision education.</t>
  </si>
  <si>
    <t>Quarterly Return of Wages and Salaries (QRW)</t>
  </si>
  <si>
    <t>Changes to parish council boundaries following a community governance review</t>
  </si>
  <si>
    <t>Changes to civil parish boundaries</t>
  </si>
  <si>
    <t>Number of clients on the books to receive community based services provided or commissioned by the CASSR on the last day of the period, by age group, primary client type, and components of service;  (RAP - P2s)</t>
  </si>
  <si>
    <t>DH/HPA</t>
  </si>
  <si>
    <t>Notifications received from RMPs</t>
  </si>
  <si>
    <t>Removed DCLG/TSA collection 066: National Register of Social Housing (NROSH), from the main list as this collection has been discontinued.</t>
  </si>
  <si>
    <t>http://webarchive.nationalarchives.gov.uk/+/http:/www.communities.gov.uk/localgovernment/efficiencybetter/nationalprocurementprogramme/nationalprocurementstrategy/euprocurementdirectives/eustatsreturns2008/</t>
  </si>
  <si>
    <t>http://www.communities.gov.uk/housing/housingresearch/housingstatistics/housingstatisticsby/socialhousingsales/overviewsocial/</t>
  </si>
  <si>
    <t>Data on the democratic running of the local authority</t>
  </si>
  <si>
    <t>Cash incentive scheme grants (HSSA Section J)</t>
  </si>
  <si>
    <t>Private sector renewal assistance (HSSA Section K)</t>
  </si>
  <si>
    <t>Decent Home Delivery (BPSA-EDH Section B)</t>
  </si>
  <si>
    <t>[Detail to be confirmed]</t>
  </si>
  <si>
    <t>PSV Bus and Coach Operators Survey (former collection ref 123-00) removed from the list as it is not a local government specific collection, and not a mandatory survey.</t>
  </si>
  <si>
    <t>Thames Gateway Programme</t>
  </si>
  <si>
    <t>Monitoring of projects funded through the Thames Gateway programme</t>
  </si>
  <si>
    <t>XML</t>
  </si>
  <si>
    <t xml:space="preserve">Children's Centres </t>
  </si>
  <si>
    <t>The tonnage and method of collection and disposal of waste.</t>
  </si>
  <si>
    <t>Former DCLG collection ref 056: Community Budgets, restored from the Removed list to the Pending list.</t>
  </si>
  <si>
    <t>Alt. list</t>
  </si>
  <si>
    <t>Row Main</t>
  </si>
  <si>
    <t>Row Pending</t>
  </si>
  <si>
    <t>DetailListPending</t>
  </si>
  <si>
    <t>Detailed List - Pending</t>
  </si>
  <si>
    <t>Area of Green Belt land in each local authority area.</t>
  </si>
  <si>
    <t>Planning</t>
  </si>
  <si>
    <t>Number of carers receiving different types of services provided or commissioned by the CASSR as an outcome of an assessment or review, by age group of carer, and age group and primary client type of the person cared for by the carer.  (RAP - C2)</t>
  </si>
  <si>
    <t>Fire Fighters Pension Fund - Non-financial data</t>
  </si>
  <si>
    <t>Length of time from completed assessment to receipt of all services for new clients for whom all services were put in place during the period, in time bands, by age group; (RAP - A8)</t>
  </si>
  <si>
    <t>Number of new clients for whom an assessment was completed during the period, by gender and age group, cross-tabulated with known or anticipated sequel to assessment.  (RAP - A11)</t>
  </si>
  <si>
    <t>Number of clients receiving services provided or commissioned by the CASSR during the period, by age group, primary client type, and service type;  (RAP - P1)</t>
  </si>
  <si>
    <t xml:space="preserve">     County council</t>
  </si>
  <si>
    <t xml:space="preserve">     District council</t>
  </si>
  <si>
    <t xml:space="preserve">     Metropolitan district</t>
  </si>
  <si>
    <t xml:space="preserve">     Unitary authority</t>
  </si>
  <si>
    <t>A self assessment carried out by children's centres and used to inform their inspection.</t>
  </si>
  <si>
    <t>Opportunity given to schools to feed back on how a recent inspection has been carried out.</t>
  </si>
  <si>
    <t>Survey of all children and young people aged eight and over who have left the council’s care during the previous 12 months seeking their views about after-care services that are being inspected.</t>
  </si>
  <si>
    <t>AfterCare survey of those who have left care in the past year</t>
  </si>
  <si>
    <t>Added five new Ofsted collections to the ALB list (236-00: AfterCare survey of those who have left care in the past year; 237-00: Care4Me survey; 238-00: Staff questionnaire, maintained day, boarding and residential special schools; 239-00: Children’s centre self-evaluation form; 240-00: Post inspection survey)</t>
  </si>
  <si>
    <t>DfE/YPLA collection ref 204-00: Young Apprenticeships (YA) marked as to cease during 2011/12</t>
  </si>
  <si>
    <t>Fire Fighters Pension Fund - Financial data</t>
  </si>
  <si>
    <t>Non-financial data</t>
  </si>
  <si>
    <t>Financial data</t>
  </si>
  <si>
    <t>The CRILL return collects information on the commissioning patterns of local Councils and the placements made into registered residential or domiciliary care services on an annual basis.  It demonstrates the quality of the local care market, to support local commissioners through benchmarking.  Up to 2010/11, this has been collected by the Care Quality Commission as part of their regulatory assessment of Councils, however following the end of the annual performance assessment process from 2011/12, this data collection will transfer to the NHS Information Centre to combine requirements into a single data set.  Estimated compliance costs for the CRILL return were in the region of £175,000 nationally in 2009/10.  The status of the return and all existing social care activity-based data returns is subject to change in the medium-term through the ongoing ‘zero-based’ review.  This review is likely to lead to changes in social care data requirements to reduce and rationalise the data set from 2012/13 onwards, subject to the views of the social care sector.</t>
  </si>
  <si>
    <t>Details of Fires and other incidents attended by Fire and Rescue Services including details of casualties and those rescued.</t>
  </si>
  <si>
    <t>DH/HSCIC collections C-133-00, C134-00, C-136-00 , Links to guidance on these returns have been updated. No updated guidance currently available but will appear at the location of the new link within the next few weeks.</t>
  </si>
  <si>
    <t xml:space="preserve">DH/HSCIC C134-00 HSCIC collection Referrals, Assessment and Packages of Care collection. Data topics D134-01 amended, D134-07 amended, D134-12 amended and D134-06 deleted
</t>
  </si>
  <si>
    <t xml:space="preserve"> DH/HSCIC C136-00 Adult Social Care Combined Activity Return (ASC-CAR) data topics D-136-03 amended &amp; D136-04  Table S4 deleted</t>
  </si>
  <si>
    <t xml:space="preserve">Source of Referral  </t>
  </si>
  <si>
    <t>Removed PfS collection 202-00: Schools capacity from the ALB list as this was a duplicate of collection 108-00 in the main list.</t>
  </si>
  <si>
    <t>Removed two Children's Workforce Development Council (CWDC) collections which are not mandatory from the ALB list (198-00: Educational Psychology workforce planning survey, and 199-00: Foster Care Training, Support and Development Standards Audit).</t>
  </si>
  <si>
    <t xml:space="preserve">Breakdown of spend in school 6th forms on the 16-19 bursary fund, including data on recipients
</t>
  </si>
  <si>
    <t>LAs have previously provided this information on the discretionary learner support funds which are being replaced  from September 2011 with  the 16-19 bursary fund</t>
  </si>
  <si>
    <t>16-19 Bursary Fund</t>
  </si>
  <si>
    <t>Mortgage Rescue Scheme return</t>
  </si>
  <si>
    <t>Right to Buy, Preserved Right to Buy, Right to Acquire, Social Homebuy and other outright or shared equity sales to sitting tenants.</t>
  </si>
  <si>
    <t>CFR standardises and streamlines the reporting of school finances of all maintained schools in England and provides income and expenditure data across a wide range of categories.</t>
  </si>
  <si>
    <t>Added new collection for DfE - Consistent Financial Reporting (New collection ref 171)</t>
  </si>
  <si>
    <t>Consistent Financial Reporting (CFR)</t>
  </si>
  <si>
    <t>Factor</t>
  </si>
  <si>
    <t>Notifications of Premises licences</t>
  </si>
  <si>
    <t>Added five Gambling Commission collections (refs 207 - 211) to the ALBs list.</t>
  </si>
  <si>
    <t xml:space="preserve">Collection from local authorities to monitor impact of Licensing Act 2003 and subsequent changes to legislation. </t>
  </si>
  <si>
    <t>Public Sector Equality Duty</t>
  </si>
  <si>
    <t>Proportion of Local Sites where positive conservation management is being achieved.</t>
  </si>
  <si>
    <t>Former NI numbers</t>
  </si>
  <si>
    <t>County council, Metropolitan district, Unitary authority, London borough</t>
  </si>
  <si>
    <t>Upper tier &amp; single tier</t>
  </si>
  <si>
    <t>Single tier &amp; lower tier</t>
  </si>
  <si>
    <t>All local authorities, fire, police &amp; GLA</t>
  </si>
  <si>
    <t>Authority classes</t>
  </si>
  <si>
    <t>DCLG collection ref 008: Housing Monitoring (P1B), marked as under review as there are proposals to merge this with HSSA (collection ref 004).</t>
  </si>
  <si>
    <t>Data relating to the assessments of the equalities impact of policies and practices and the likely impact of any proposed policies and practices</t>
  </si>
  <si>
    <t>Number of carers for whom assessments or reviews were completed or declined during the period, by age group of carer, and age group and primary client type of the person cared for by the carer;  (RAP - C1)</t>
  </si>
  <si>
    <t>DCLG/TSA collection 065 - CORE (Continuous Recording) of lettings and sales by local authorities, no longer under review.</t>
  </si>
  <si>
    <t>Pending</t>
  </si>
  <si>
    <t>Composition: No. of unsatisfactory samples, by type of sample</t>
  </si>
  <si>
    <t>Composition: No. which lead to prosecution, by type of sample</t>
  </si>
  <si>
    <t>All ALB list entries integrated into the main list</t>
  </si>
  <si>
    <t>Added new HMRC/VOA collection ref 241-00: Billing authority report (BAR), to the ALB list</t>
  </si>
  <si>
    <t>Billing Authority Report (BAR)</t>
  </si>
  <si>
    <t>Integrity of non-domestic rates and council tax bases</t>
  </si>
  <si>
    <t>District council, Metropolitan district, Unitary authority, London borough, City of London, Isles of Scilly, Port health authorities</t>
  </si>
  <si>
    <t>No. of Inspections and Audits visits, by type of premises</t>
  </si>
  <si>
    <t>No. of Verification and Surveillance visits, by type of premises</t>
  </si>
  <si>
    <t>No. of Sampling visits, by type of premises</t>
  </si>
  <si>
    <t>No. of Advice and Education Visits, by type of premises</t>
  </si>
  <si>
    <t>No. of Information/Intelligence gathering visits, by type of premises</t>
  </si>
  <si>
    <t>No. of premises subject to official control (2) at least once in the financial year, by type of premises</t>
  </si>
  <si>
    <t>Number of interventions achieved, by premises rating</t>
  </si>
  <si>
    <t xml:space="preserve">Electoral administration plans </t>
  </si>
  <si>
    <t>Added two General Teaching Council collections (refs 200 &amp; 201) to the ALBs list.</t>
  </si>
  <si>
    <t>Schools capacity</t>
  </si>
  <si>
    <t>DfE/PfS</t>
  </si>
  <si>
    <t xml:space="preserve">Small Society Lottery </t>
  </si>
  <si>
    <t>legally required: Gambling Act 2005Sch11 [44]                                                                                                                                                                                                                                             As this collection is transactional in nature, it is not relevant for inclusion in the single data list</t>
  </si>
  <si>
    <t>Removed potential new DCLG departmental indicator collection from the main list - 055 Local decision-making, as this will be measured using data from existing local government finance collections.</t>
  </si>
  <si>
    <t>Removed the "Main reason for collection" column from all detail sheets and re-formatted the "Collections" sheets to list collections by department and list order.</t>
  </si>
  <si>
    <t>Structure</t>
  </si>
  <si>
    <t>Added new set of columns to detail lists to more precisely describe the types of authority to which collections apply.</t>
  </si>
  <si>
    <t>"Find" and "Search" utilities amended to work across all three lists (Main, ALBs and Removed).</t>
  </si>
  <si>
    <t>Circulated version</t>
  </si>
  <si>
    <t>Detailed worker-level information.</t>
  </si>
  <si>
    <t>Blind/severely sight impaired persons registered at 31 March who have an additional disability - by age</t>
  </si>
  <si>
    <t>Partial/sight impaired persons registered at 31 March  who have an additional disability - by age</t>
  </si>
  <si>
    <t>Registers of people who are deaf or hard of hearing at 31 March, by age</t>
  </si>
  <si>
    <t>aggregate/summary</t>
  </si>
  <si>
    <t>Imported Food Safeguard Measures</t>
  </si>
  <si>
    <t>Specific EU safeguard measures require provision of sampling information on specific commodities from certain countries.</t>
  </si>
  <si>
    <t>LA class comments</t>
  </si>
  <si>
    <t>LA classes</t>
  </si>
  <si>
    <t>Single Housing Benefit Extract (SHBE)</t>
  </si>
  <si>
    <t>Other independent public bodies</t>
  </si>
  <si>
    <t>Central government's arm's length bodies</t>
  </si>
  <si>
    <t>Child Death Review Panels (LSCB1)</t>
  </si>
  <si>
    <t>Removed DfT collection - Bikeability (ref 126) as this only applies to authorities which apply for funding.</t>
  </si>
  <si>
    <t>Completed by all those who act as a Learning Provider delivering fundable learning provision (~164 organisations)</t>
  </si>
  <si>
    <t>Skills Funding Claims and Use of Funds</t>
  </si>
  <si>
    <t>Added Skills Funding Claims and Use of Funds (collection ref 187) to the ALBs list.</t>
  </si>
  <si>
    <t>Added possible new DfE collection - Institution level data for maintained schools converting to academy status (collection ref 188) to the main list.</t>
  </si>
  <si>
    <t>Added two missing collections on public procurement (refs 213 &amp; 214) to the main list.</t>
  </si>
  <si>
    <t>Detailed data topics added to DCLG Housing Revenue Account Subsidy Claim form collections 015, 016 &amp; 017 to reflect the fact that the first advance claim form (former collection ref 014) to which they referred, has now been removed from the list.</t>
  </si>
  <si>
    <t>Hide this sheet.</t>
  </si>
  <si>
    <t>Decent Home delivery (BPSA Section B)</t>
  </si>
  <si>
    <t>Programme of work on HRA stock (BPSA Section D)</t>
  </si>
  <si>
    <t>Management and service delivery (BPSA Section E)</t>
  </si>
  <si>
    <t>This tool allows you to search for any collection/return names that contain the text you enter.</t>
  </si>
  <si>
    <t>Total selling price net of discounts of LA dwellings sold by type of sale/transfer, and whether RTB or other flat</t>
  </si>
  <si>
    <t>Discounts of the price of LA dwellings sold by type of sale/transfer, and whether RTB or other flat</t>
  </si>
  <si>
    <t>Number of dwellings bought back, buy-back price and other costs</t>
  </si>
  <si>
    <t>No. of establishments (approved premises) subject to remedial action &amp; detention notices, by premises type</t>
  </si>
  <si>
    <t>Compliance of weighing and measuring equipment</t>
  </si>
  <si>
    <t xml:space="preserve">     Isles of Scilly</t>
  </si>
  <si>
    <t xml:space="preserve">     Fire &amp; rescue authority</t>
  </si>
  <si>
    <t xml:space="preserve">     Police authority</t>
  </si>
  <si>
    <t xml:space="preserve">     Joint waste authority</t>
  </si>
  <si>
    <t xml:space="preserve">     Waste disposal authority</t>
  </si>
  <si>
    <t xml:space="preserve">     National park authority</t>
  </si>
  <si>
    <t xml:space="preserve">     Integrated transport authority</t>
  </si>
  <si>
    <t xml:space="preserve">     GLA</t>
  </si>
  <si>
    <t xml:space="preserve">     Transport for London</t>
  </si>
  <si>
    <t xml:space="preserve">     London Development Agency</t>
  </si>
  <si>
    <t xml:space="preserve">     London Fire &amp; Emergency Planning authority</t>
  </si>
  <si>
    <t xml:space="preserve">     Metropolitan Police Authority</t>
  </si>
  <si>
    <t xml:space="preserve">     Broads Authority</t>
  </si>
  <si>
    <t xml:space="preserve">     Joint authority</t>
  </si>
  <si>
    <t xml:space="preserve">     Combined authority</t>
  </si>
  <si>
    <t xml:space="preserve">     Parish council</t>
  </si>
  <si>
    <t xml:space="preserve">     Parish meeting</t>
  </si>
  <si>
    <t>County council, Metropolitan district, Unitary authority, London borough, City of London, Isles of Scilly</t>
  </si>
  <si>
    <t>Local Authority Private Water Supplies Data submission</t>
  </si>
  <si>
    <t>Information relating to private water supplies intended for human consumption</t>
  </si>
  <si>
    <t>Private Water Supplies Regulations 2009 (England)</t>
  </si>
  <si>
    <t>Amounts of transitional relief</t>
  </si>
  <si>
    <t>Amounts of mandatory and discretionary reliefs, by type</t>
  </si>
  <si>
    <t>Expenditure, broken down by category</t>
  </si>
  <si>
    <t>Income, broken down by category</t>
  </si>
  <si>
    <t>Membership of pension schemes (SF3 - Section A)</t>
  </si>
  <si>
    <t>Realisation of fund assets (SF3 - Section B)</t>
  </si>
  <si>
    <t>Number and types of installations which hold a permit</t>
  </si>
  <si>
    <t>Time taken by authorities to decide applications</t>
  </si>
  <si>
    <t>case based</t>
  </si>
  <si>
    <t>Animal Feed Data returns</t>
  </si>
  <si>
    <t xml:space="preserve">Information on official controls undertaken, enforcement resources available, sampling results, enforcement actions and lists of registered/approved premises. </t>
  </si>
  <si>
    <t>Children's views about the care they have received</t>
  </si>
  <si>
    <t>Food</t>
  </si>
  <si>
    <t>Local Air Quality Management (LAQM) reporting</t>
  </si>
  <si>
    <t>Annual statistical survey on local authorities' statutory pollution prevention &amp; control activities.</t>
  </si>
  <si>
    <t>Local Pollution Control Statistical Survey (LPCSS)</t>
  </si>
  <si>
    <t>Part 1: site identification information</t>
  </si>
  <si>
    <t>Part 2: site location</t>
  </si>
  <si>
    <t>Part 3: site area and brownfield land type</t>
  </si>
  <si>
    <t>Part 4: planning attributes: past, present and future uses and planning status</t>
  </si>
  <si>
    <t>Social housing data on indvidual properties.</t>
  </si>
  <si>
    <t>http://www.communities.gov.uk/housing/housingresearch/housingstatistics/housingstatisticsby/socialhousingsales/</t>
  </si>
  <si>
    <t>n/k</t>
  </si>
  <si>
    <t>Supporting People Client Records and Outcomes</t>
  </si>
  <si>
    <t>Client record data from Supporting People service providers.</t>
  </si>
  <si>
    <t>http://www.communities.gov.uk/housing/housingresearch/housingstatistics/housingstatisticsby/supportingpeople/overview/</t>
  </si>
  <si>
    <t>http://www.homesandcommunities.co.uk/statistics</t>
  </si>
  <si>
    <t>Monitoring of Gypsy and Travellers site grant</t>
  </si>
  <si>
    <t>Private Finance Initiative</t>
  </si>
  <si>
    <t xml:space="preserve">     City of London</t>
  </si>
  <si>
    <t>Details of the level of council tax set by local authorities in England</t>
  </si>
  <si>
    <t>Expectation is that all local authorities/ police using speed cameras will publish information.   They will have flexibility about what information to publish but it may include information about crash numbers, speeds and enforcement levels.</t>
  </si>
  <si>
    <t>Speed camera information.</t>
  </si>
  <si>
    <t>http://www.communities.gov.uk/publications/housing/bpsaguide200910</t>
  </si>
  <si>
    <t>Business Plan Statistical Appendix - Early Decent Homes (BPSA-EDH)</t>
  </si>
  <si>
    <t>DCLG/AC</t>
  </si>
  <si>
    <t>National Fraud Initiative (NFI)</t>
  </si>
  <si>
    <t>A data-matching exercise to identify fraud, errors and overpayments (e.g. of benefits and pensions).</t>
  </si>
  <si>
    <t>Number of hereditaments on the rating list</t>
  </si>
  <si>
    <t>Aggregate rateable values</t>
  </si>
  <si>
    <t>Added new DEFRA/EA collections refs 247 &amp; 248: Reporting on EU Flood Risk Regulations to the Pending list, which relate to collections in 2013 and 2015 (subsequently moved onto main list).</t>
  </si>
  <si>
    <t>Number of contacts for new clients during the period concerning services from the CASSR whose needs were attended to solely at or near the point of contact (including cases where new clients receive short term undergoing a full community care assessment) (RAP - R2)</t>
  </si>
  <si>
    <t>Number of alerts, referrals, repeat referrals and completed referrals, by age, primary client group and gender of vulnerable adult</t>
  </si>
  <si>
    <t>Number of alerts, referrals, repeat referrals and completed referrals by ethnicity of vulnerable adult</t>
  </si>
  <si>
    <t>Source of referral, by age and primary client group of vulnerable adult</t>
  </si>
  <si>
    <t>Child-level data on the reason a two-year-old is being funded for an early education place</t>
  </si>
  <si>
    <t>DfE collection ref 259-00 Child-level data on the reason a two-year-old is being funded for an early education place</t>
  </si>
  <si>
    <t>Data on the process of providing community care - via assessment and care planning into services</t>
  </si>
  <si>
    <t>Data in relation to outcomes achieved through adult social care for people using reablement and intermediate care services, and for people with learning disabilities.</t>
  </si>
  <si>
    <t>Intended and actual destinations of young people on leaving school; numbers with an offer of a place in learning; current activity of young people resident in the LA area</t>
  </si>
  <si>
    <t>Collected via monthly CCIS returns</t>
  </si>
  <si>
    <t>National Child Measurement Programme (NCMP)</t>
  </si>
  <si>
    <t>Decisions taken on applications (including acceptances), by outcome and ethnicity (P1E - Section 1)</t>
  </si>
  <si>
    <t>Others: No. of unsatisfactory samples, by type of sample</t>
  </si>
  <si>
    <t>88 Administering Authorities</t>
  </si>
  <si>
    <t>Individual level data on teachers and support staff from local authorities, local authority-maintained schools and academies. School - level information on teacher vacancies and other staff information. LA level headcount of Educational Psychologists</t>
  </si>
  <si>
    <t>Individual level data on teachers &amp; support staff; school - level information on staff &amp; vacancies; LA level headcount of Educational Psychologists</t>
  </si>
  <si>
    <t>DfE collection 110 - School Workforce Census - LA level merged with ref 111 - School Workforce Census.</t>
  </si>
  <si>
    <t>Health protection Part 2A Order notifications</t>
  </si>
  <si>
    <t>Written report provided to the HPA when an application for a Part 2A Order is made.</t>
  </si>
  <si>
    <t>Numbers of various categories of Housing Revenue Account dwellings</t>
  </si>
  <si>
    <t>Management, maintenance and other allowances</t>
  </si>
  <si>
    <t>Other data needed for the calculation of entitlement to housing subsidy</t>
  </si>
  <si>
    <t>Housing Revenue Account income broken down by item</t>
  </si>
  <si>
    <t>Housing Revenue Account expenditure broken down by item</t>
  </si>
  <si>
    <t>Quarterly revenue outturn by Net Current Expenditure</t>
  </si>
  <si>
    <t>Quarterly Revenue Outturn (QRO)</t>
  </si>
  <si>
    <t>New and converted dwellings - on previously developed land (AMR - H3)</t>
  </si>
  <si>
    <t>Net additional pitches (Gypsy and Traveller) (AMR - H4)</t>
  </si>
  <si>
    <t>Select a cell immediately below the point in the table where you want to add the new collection.</t>
  </si>
  <si>
    <t>Insert as many rows as you need (Insert &gt; Rows). Tip: If you select more than one row then Insert &gt; Rows will create that number of new rows.</t>
  </si>
  <si>
    <t>Number of clients receiving self directed support and/or direct payments provided or commissioned by the CASSR during the period, by ethnicity;  (RAP - SD2)</t>
  </si>
  <si>
    <t>Number of carers receiving self directed support and/or direct payments provided or commissioned by the CASSR during the period, by extended age group.  (RAP - SD3)</t>
  </si>
  <si>
    <t>Affordable housing grant per dwelling.</t>
  </si>
  <si>
    <t>Electoral Statistics</t>
  </si>
  <si>
    <t>Numbers of local government and Parliamentary electors</t>
  </si>
  <si>
    <t>Numbers of people who are registered to vote for local government and Parliamentary elections</t>
  </si>
  <si>
    <t>Added an ONS collection on electoral statistics (ref 215) to the ALBs list.</t>
  </si>
  <si>
    <t>National Statistics</t>
  </si>
  <si>
    <t>EU/Int. legal oblig.</t>
  </si>
  <si>
    <t>UK legal obligation</t>
  </si>
  <si>
    <t>Removed redundant DH collection CRILL (ref 141), which is being discontinued.</t>
  </si>
  <si>
    <t>Removed three DfE collections which are voluntary (refs 093 - Childcare and Early Years Providers Survey, 095 - Children's Centres, and 103 - Music Grant - use of).</t>
  </si>
  <si>
    <t>Fire and rescue service non-financial annual returns</t>
  </si>
  <si>
    <t>Missing from Care and Home</t>
  </si>
  <si>
    <t>Local decision-making</t>
  </si>
  <si>
    <t>Community Infrastructure Levy (from Dec 2012)</t>
  </si>
  <si>
    <t>Neighbourhood Plans (from 2013)</t>
  </si>
  <si>
    <t>New mutuals and co-operatives</t>
  </si>
  <si>
    <t>Smart &amp; Integrated Ticketing</t>
  </si>
  <si>
    <t>Detail under consideration</t>
  </si>
  <si>
    <t>County council, District council, Metropolitan district, Unitary authority, London borough, City of London, Isles of Scilly, and Port health authorities, who are responsible for Ports and Airports.</t>
  </si>
  <si>
    <t>Plus port health authorities.
Only those responsible for Ports and Airports.</t>
  </si>
  <si>
    <t>Use Page Break Preview to check, and adjust if necessary, the page preak at the end of the list (this should adjust automatically to reflect the length of the list).</t>
  </si>
  <si>
    <t>Council Tax and NNDR receipts.</t>
  </si>
  <si>
    <t>Removed redundant DfE collection on Standards Fund (ref 116) (Subsequently reinstated as final collection will be required in Autumn 2011 - v2.06)</t>
  </si>
  <si>
    <t>Fire</t>
  </si>
  <si>
    <t>Fire and rescue service operational statistics.</t>
  </si>
  <si>
    <t>Employment land available - by type (AMR - BD3)</t>
  </si>
  <si>
    <t>Amount of floorspace for 'town centre uses' (A1, A2, B1a, and D2.) within and outside town centres (AMR - BD4)</t>
  </si>
  <si>
    <t>Links</t>
  </si>
  <si>
    <t xml:space="preserve">     EU/Int. legal obligations</t>
  </si>
  <si>
    <t xml:space="preserve">     National Statistics</t>
  </si>
  <si>
    <t xml:space="preserve">     New</t>
  </si>
  <si>
    <t xml:space="preserve">     Level</t>
  </si>
  <si>
    <t xml:space="preserve">     ALB</t>
  </si>
  <si>
    <t>Outcomes for short-term services for clients leaving Supporting People, by service type</t>
  </si>
  <si>
    <t>Outcomes for short-term services for clients leaving Supporting People, by primary client group</t>
  </si>
  <si>
    <t>Outcomes for short-term services for clients leaving Supporting People achieving outcomes, by support need identified</t>
  </si>
  <si>
    <t>Outcomes for long-term services for clients leaving Supporting People achieving outcomes, by support need identified</t>
  </si>
  <si>
    <t>Number of housing-related support services administered</t>
  </si>
  <si>
    <t>Capacity of housing-related support services administered, measured in household units</t>
  </si>
  <si>
    <t>County council, District council, Metropolitan district, Unitary authority, London borough, City of London, Isles of Scilly, Fire &amp; rescue authority, Police authority, Joint waste authority, Waste disposal authority, National park authority, Integrated transport authority, GLA</t>
  </si>
  <si>
    <t>Steve Melbourne</t>
  </si>
  <si>
    <t>The list does not cover:</t>
  </si>
  <si>
    <t>Others: No. which lead to prosecution, by type of sample</t>
  </si>
  <si>
    <t>Total no. of unsatisfactory samples, by type of sample</t>
  </si>
  <si>
    <t>Total no. of samples which lead to prosecution, by type of sample</t>
  </si>
  <si>
    <t>No. of premises from which official samples taken</t>
  </si>
  <si>
    <t>Total premises, with breakdown of those broadly compliant</t>
  </si>
  <si>
    <t>No. of due interventions, with breakdown of those achieved</t>
  </si>
  <si>
    <t>DfE collection ref 182 - Section 251 financial return, outturn, merged with collection ref 113 - Section 251 financial return.</t>
  </si>
  <si>
    <t>Removed DfE collection 116 - Standards Fund monitoring, as this has now ended.</t>
  </si>
  <si>
    <t>No. of establishments subject to formal caution during the financial year, by type of premises</t>
  </si>
  <si>
    <t>No. of establishments subject to suspension/revocation of approval or license during the financial year, by type of premises</t>
  </si>
  <si>
    <t>Guidance was withdrawn in March 2011 and authorities are no longer required to submit their AMRs to the Secretary of State once Localism Act s113 come into force on 15 January 2012</t>
  </si>
  <si>
    <t>DH collection Register of blind and partially sighted people (SSDA902) (ref 144) reinstated onto main list as it had been removed in error.</t>
  </si>
  <si>
    <t>Reinstated DCLG/HCA collection 064 - Investment Management System to the main list in respect of MRS management (new data topic). (Subsequently removed again - v2.08)</t>
  </si>
  <si>
    <t>Removed DCLG/HCA collection 064 - Investment Management System as this only covered bid-based funding which is no longer current. (Subsequently reinstated in respect of MRS monitoring - v2.07, and then removed again - v2.08)</t>
  </si>
  <si>
    <t>School Condition</t>
  </si>
  <si>
    <t>Condition of school estate</t>
  </si>
  <si>
    <r>
      <t>Other</t>
    </r>
    <r>
      <rPr>
        <b/>
        <sz val="10"/>
        <rFont val="Arial"/>
        <family val="2"/>
      </rPr>
      <t xml:space="preserve"> (x)</t>
    </r>
  </si>
  <si>
    <t>New data topic added to DEFRA collection 071 - Animal Health &amp; Welfare Management and Enforcement System (AMES): on farm enforcement activity. This was previously included under collection 069 - Animal Welfare: during transport; on farm, which has been re-named - Animal Welfare: during transport.</t>
  </si>
  <si>
    <t>Removed DEFRA collection 072 - Contingency Planning/Capability for disease outbreak, as there is no requirement to report contingency plans or related data to central government.</t>
  </si>
  <si>
    <t>DfT collection 129 - Highway inventory data moved to "Pending list as it is only collected on an ad hoc basis about every three years (subsequently moved back to main list)</t>
  </si>
  <si>
    <t>DfT collection 129 - Highway inventory data moved back from "Pending" list to main list to reflect decision that main list should contain all ongoing or upcoming collections even if data is not due to be collected in the current year.</t>
  </si>
  <si>
    <r>
      <t>Single Data List - Pending collections</t>
    </r>
    <r>
      <rPr>
        <b/>
        <sz val="12"/>
        <rFont val="Arial"/>
        <family val="2"/>
      </rPr>
      <t xml:space="preserve">
Potential collections which are not yet finalised or agreed for inclusion on the Single Data List.</t>
    </r>
  </si>
  <si>
    <t>The ILR is collected on behalf of the Skills Funding Agency and YPLA from all Local authorities delivering fundable learning provision</t>
  </si>
  <si>
    <t>http://www.theia.org.uk/ilr/</t>
  </si>
  <si>
    <t>Numbers of hereditaments and estimated values associated with each type of mandatory relief, discretionary relief and small business rate relief (NNDR 1 - supplementary information)</t>
  </si>
  <si>
    <t>Ref part 2</t>
  </si>
  <si>
    <t>The collections list sets out the "top level" data collections or returns for each central government department, arm's length body or other public body. There are hyperlinks to the relevant entry in the detailed list as well as links to websites with collection forms/guidance and examples of published data (where available).</t>
  </si>
  <si>
    <t>The detailed list is structured in two tiers - data collections and data topics. Information about each data collection is given in the shaded rows, with more detailed information about data topics within a collection listed underneath.</t>
  </si>
  <si>
    <t>Department for Culture, Media and Sport - Gambling Commission</t>
  </si>
  <si>
    <t>Electoral Commission</t>
  </si>
  <si>
    <t>EC</t>
  </si>
  <si>
    <t xml:space="preserve">Database facilitating sharing of information to support operational/regulatory activity involving circuses through the recording of visit and enforcement action </t>
  </si>
  <si>
    <t>Number of health and safety inspections, enforcement actions and staff resources in carrying out these functions</t>
  </si>
  <si>
    <t>Number of clients receiving community based services provided or commissioned by the CASSR during the period, by age group, primary client type, and components of service;  (RAP - P2f)</t>
  </si>
  <si>
    <t>Performance Indicator (% of premises which are broadly compliant * 0.7) + (% of due interventions achieved * 0.3)</t>
  </si>
  <si>
    <t>Added eight FSA collections to the ALB list (refs 190 - 197).</t>
  </si>
  <si>
    <t>Food Standards (LAEMS)</t>
  </si>
  <si>
    <t>County council, Metropolitan district, Unitary authority, London borough, City of London, Isles of Scilly, Port health authorities</t>
  </si>
  <si>
    <t>Removed DCLG collection on Affordable Housing Grant (ref 019) as this information will come from HCA management data.</t>
  </si>
  <si>
    <t>Project status update reports provided using the Artemis project management system</t>
  </si>
  <si>
    <t>Database of all social rented and affordable housing units in England at individual property level.</t>
  </si>
  <si>
    <t>Private sector demolition (HSSA Section L)</t>
  </si>
  <si>
    <t>Provision of affordable housing (HSSA Section N)</t>
  </si>
  <si>
    <t>HRA Subsidy Claim form - advance final (FINAL COLLECTION IN 2012/13)</t>
  </si>
  <si>
    <t>HRA Subsidy Claim form - auditor final (FINAL COLLECTION IN 2012/13)</t>
  </si>
  <si>
    <t>Post inspection survey</t>
  </si>
  <si>
    <t>Detailed list</t>
  </si>
  <si>
    <t>Removed list</t>
  </si>
  <si>
    <t>Selected</t>
  </si>
  <si>
    <t>Bike training planned for next year</t>
  </si>
  <si>
    <t>Bike training proposed for future years</t>
  </si>
  <si>
    <t>Other cycle training delivered</t>
  </si>
  <si>
    <t>Results of cycle training</t>
  </si>
  <si>
    <t>Barriers to training</t>
  </si>
  <si>
    <t>Non-school based cycle training</t>
  </si>
  <si>
    <t xml:space="preserve">Removed BIS/SFA collections 186-00 Individualised Learner Record (ILR) &amp; 187-00 Skills Funding Claims and Use of Funds on the grounds that they are not relevant to or compulsory for every local authority as only applicable to a local authority when they have a contract with the Skills Funding Agency (SFA) to deliver further education.
</t>
  </si>
  <si>
    <t>Removed DfE collection 085-00 Child and Adolescent Mental Health Service (CAMHS) as coming to an end</t>
  </si>
  <si>
    <t>Removed DfE collection 089-00 Missing from Care and Home as collection ended</t>
  </si>
  <si>
    <t>Removed BIS/OS collection 158-00 Public rights of way as transactional data</t>
  </si>
  <si>
    <t xml:space="preserve">in the format defined by, DWP Fraud Investigation Service
This provides for a joined-up approach to benefit fraud sanctions and deterrence. </t>
  </si>
  <si>
    <t>The DoLS return collects information in relation to those individuals lawfully deprived of their liberty to protect them from harm, under the provisions in the Mental Capacity Act 2009</t>
  </si>
  <si>
    <t>Full-time equivalent and headcount numbers</t>
  </si>
  <si>
    <t>Breakdowns by gender, whether part-time/full-time. Whether casual permanent</t>
  </si>
  <si>
    <t>The Carers Survey is a survey of the outcomes and experience of carers known to councils</t>
  </si>
  <si>
    <t>Similar to former NI 190</t>
  </si>
  <si>
    <t>Enforcement actions for general hygiene offences, by type of premises</t>
  </si>
  <si>
    <t>The Single Data List is a list of all data returns that central government requires from local government. Most of the returns listed are completed directly by the local authority but returns are included in the list where the authority has some other form of mandatory involvement, such as in producing the Schools Census.</t>
  </si>
  <si>
    <t>● Data returns which local authorities complete voluntarily;</t>
  </si>
  <si>
    <t>● Data which local authorities may be required to provide in the course of applying for, or as a condition of receiving or participating in, a specific grant, project or programme;</t>
  </si>
  <si>
    <t>● Returns not directly relating to their role as local authorities – for example because they are employers;</t>
  </si>
  <si>
    <t>● Ad hoc requests for information; and</t>
  </si>
  <si>
    <t>● Data that councils are required to publish locally to facilitate local accountability but which are not required to be submitted to central government – for example data provided under the Local Government Transparency Code of Recommended Practice.</t>
  </si>
  <si>
    <t>Number of Samples Recorded in (10) Found to be Unsatisfactory (POAO/ PNOAO)</t>
  </si>
  <si>
    <t>Number of Notices, by regulation</t>
  </si>
  <si>
    <t>Number of Seizures (POAO/ PNOAO)</t>
  </si>
  <si>
    <t>Number of Voluntary Surrenders (POAO/ PNOAO)</t>
  </si>
  <si>
    <t>Number of Prosecutions (POAO/ PNOAO)</t>
  </si>
  <si>
    <t>POAO - Products of animal origin; PNOAO - Products not of animal origin
Data topics 191-01 to 191-06 are the responsibility of port health authorities only.</t>
  </si>
  <si>
    <t>David Masino</t>
  </si>
  <si>
    <t>District council, Metropolitan district, Unitary authority, London borough, City of London, Isles of Scilly</t>
  </si>
  <si>
    <t>County councils sometimes provide data for some or all the districts in their area</t>
  </si>
  <si>
    <t>Previously recorded as data topic 080-02</t>
  </si>
  <si>
    <t>"Former NI" column removed from Collections lists</t>
  </si>
  <si>
    <t>Spending on infrastructure via the Community Infrastructure Levy.</t>
  </si>
  <si>
    <t>Number of people involved in the process of the production of neighbourhood plans.</t>
  </si>
  <si>
    <t>Pending List</t>
  </si>
  <si>
    <t>Pending list</t>
  </si>
  <si>
    <t>A planned new or extended data collection.</t>
  </si>
  <si>
    <t>To ensure consistency and protect the public from potential of circuses to ignore action and enforcemet in one LA when moving on to another.</t>
  </si>
  <si>
    <t>LPG inspection campaign</t>
  </si>
  <si>
    <t>Database to support operational activity for the national liquid petroleum gas (LPG) pipework inspection campaign.</t>
  </si>
  <si>
    <t>WasteDataFlow - LA waste management statistics</t>
  </si>
  <si>
    <t>3 funding claims &amp; 1 use of funds declaration annually. Freq. is dependant on the type of learning being delivered.
Completed by All those who act as a Learning Provider delivering fundable learning provision (~164 organisations)
The Adult Skills funding system is being reviewed for simplication.</t>
  </si>
  <si>
    <t>Fee Collection – Salary Deduction Process</t>
  </si>
  <si>
    <t>Supports collection of an annual fee from teachers</t>
  </si>
  <si>
    <t>Request for the payment details that have been deducted from teachers’ salaries</t>
  </si>
  <si>
    <t>Final collection happening June to September 2011.</t>
  </si>
  <si>
    <t>Views of young people about the safeguarding and care they have received</t>
  </si>
  <si>
    <t>Level of food hygiene and safety compliance by score</t>
  </si>
  <si>
    <t xml:space="preserve">Confidence in management/control systems:by score </t>
  </si>
  <si>
    <t>http://www.food.gov.uk/enforcement/enfcomm/fhrssteeringgroup/hygieneratingsguidance/</t>
  </si>
  <si>
    <t>http://www.food.gov.uk/ratings</t>
  </si>
  <si>
    <t>Number of clients receiving services provided or commissioned by the CASSR during the period, by age group and ethnicity, cross-tabulated with service type and primary client type;  (RAP - P4)</t>
  </si>
  <si>
    <t>Collections by the Electoral Commission are included here for completeness. The Commission is a body entirely independent from Government, and these returns are not subject to the normal arrangements for the single data list.</t>
  </si>
  <si>
    <t>http://www.ic.nhs.uk/services/social-care/social-care-collections/vulnerable-abuse</t>
  </si>
  <si>
    <t>Added new collection for DCLG/OS - Parish council boundaries (new collection ref 177).</t>
  </si>
  <si>
    <t>Reporting on EU Flood Risk Regulations</t>
  </si>
  <si>
    <t>58, 61-63, 66, 99-101, 147, 148</t>
  </si>
  <si>
    <t>73, 75, 76, 78-82, 84, 93, 94, 102, 104, 105, 107, 108</t>
  </si>
  <si>
    <t>79-82, 84, 87, 91, 105, 107, 108, 114</t>
  </si>
  <si>
    <t>Annual Monitoring Reports (AMR)</t>
  </si>
  <si>
    <t>Participation of young people in education employment or training</t>
  </si>
  <si>
    <t xml:space="preserve">Pupils registered at Pupil Referral Units (PRU) run, managed or funded by the authority. </t>
  </si>
  <si>
    <t xml:space="preserve">School Admissions Appeals </t>
  </si>
  <si>
    <t>School Capacity</t>
  </si>
  <si>
    <t xml:space="preserve">School Exclusion Appeals </t>
  </si>
  <si>
    <t>Number of dwellings owned by the authority (BPSA Section A)</t>
  </si>
  <si>
    <t>Totals</t>
  </si>
  <si>
    <t>Special Educational Needs – new information needs arising from the Green Paper</t>
  </si>
  <si>
    <t>Special Educational Needs Statement Completion</t>
  </si>
  <si>
    <t>Measures the timeliness of special education needs statements.</t>
  </si>
  <si>
    <t>Teacher Pension Contributions</t>
  </si>
  <si>
    <t>Teacher Pension Service</t>
  </si>
  <si>
    <t>Blue Badge Parking Survey</t>
  </si>
  <si>
    <t>DfT</t>
  </si>
  <si>
    <t>Data relating to the information taken into account when doing these assessments</t>
  </si>
  <si>
    <t>Data relating to the engagement or consultation the authority has carried out.</t>
  </si>
  <si>
    <t>Guidance for local authorities is being developed by the LGA.</t>
  </si>
  <si>
    <t>Removed DCLG collection ref 031-00 Business Improvement Districts Outturn (BIDO)</t>
  </si>
  <si>
    <t xml:space="preserve">     London borough</t>
  </si>
  <si>
    <t>Removed DCLG/HCA collection 164 - Private Finance Initiative as this relates to bid-based funding.</t>
  </si>
  <si>
    <t>Removed DCLG/HCA collection 165 - Thames Gateway as this will no longer be an HCA funding scheme from 2011/12.</t>
  </si>
  <si>
    <t>Central government departments</t>
  </si>
  <si>
    <t>Revenue outturn expenditure on housing services (excluding Housing Revenue Account) by service detail and category (RO4)</t>
  </si>
  <si>
    <t>Enforcement actions for contamination offences, by type of premises</t>
  </si>
  <si>
    <t>Local Development Framework monitoring reports</t>
  </si>
  <si>
    <t xml:space="preserve">DCLG data collections 042-00 Council Tax Data requirements, data topic 042-02 removed. 046-00 NNDR1 data topic 046-05 description revised. 047-00 NNDR2 data topic 047-01 revised. NNDR3 048-00 data topic revised. </t>
  </si>
  <si>
    <t>Added new potential education collection - Bullying (new collection ref 185) to the main list.</t>
  </si>
  <si>
    <t>Collection ref 099 (Extension of nursery funding to 2 year-olds) has been removed as this information will be collected through the Early Years Census (ref 096). A data topic has been added to reflect this.</t>
  </si>
  <si>
    <t>Added Individualised Learner Record (ILR) (collection ref 186) to the ALBs list.</t>
  </si>
  <si>
    <t>Removed DCMS/GC collections 209 - Gambling Temporary Use Notices, 210 - Club Machine Permits &amp; Club Gaming Permits, and 211 - Gambling Premises data, as these are transactional information and so not relevant for the single data list.</t>
  </si>
  <si>
    <t>Removed HMRC/VOA collection 241 - Billing Authority Report (BAR), as this is transactional information and so not relevant for the single data list.</t>
  </si>
  <si>
    <t>DH/HSCIC C-137-00,  Link to guidance on the Abuse of Vulnerable Adults collection has been updated. No updated guidance currently available but will appear at the location of the new link within the next few months. Changes to data topics</t>
  </si>
  <si>
    <t>New DCLG collection: Local Authority Housing Statistics (SDL ref 252) New collection from April 2012 for 2011/12. This rationalises and replaces the HSSA, BPSA and P1b collections following a review and public consultation exercise in 2011/12.</t>
  </si>
  <si>
    <t xml:space="preserve">DEFRA/EA collections ref 244-00 Flood risk management capacity and ref 245-00 Strategic Overview of Flood and Coastal Erosion risk added as existing data collections </t>
  </si>
  <si>
    <t xml:space="preserve">DH collections ref 253-00 National Child Measurement Program (NCMP), 254-00 Collation of NHS Health Check quarterly data return, 255-00 Collation of KT31 annual contraception data return added </t>
  </si>
  <si>
    <t>DCLG data collection 168-00 removed as being integrated into LOGASNet collection and therefore can be considered part of data collection ref 167-00</t>
  </si>
  <si>
    <t>Information on HB  expenditure necessary for DWP to award subsidy</t>
  </si>
  <si>
    <t>DWP data collections 146-00 Single Housing Benefit Extract, data topic 146-07 removed. 150-00 Housing Benefit and Council Tax Benefit renamed to remove reference to council tax benefit</t>
  </si>
  <si>
    <t xml:space="preserve">DH/HSCIC data collection 139-00 Deprivation of Liberty Safeguards, data topic details amended </t>
  </si>
  <si>
    <t xml:space="preserve">Removed DCLG collections ref  053-00 Quarterly Return of Wages and Salaries (QRW) and 034-00 Business Improvement Districts (BID) Revenue Account 
</t>
  </si>
  <si>
    <t>Secure Children's Homes (SA1)</t>
  </si>
  <si>
    <t>Capital Forecast Return (CFR)</t>
  </si>
  <si>
    <t>Capital Payments and Receipts (CPR1 to CPR 4)</t>
  </si>
  <si>
    <t>Council Tax Base (CTB)</t>
  </si>
  <si>
    <t>Calculation of council tax base for formula grant purposes</t>
  </si>
  <si>
    <t>http://www.communities.gov.uk/localgovernment/transparency/localgovernmentexpenditure/</t>
  </si>
  <si>
    <t>Local Government Pension Scheme Funds Form (SF3)</t>
  </si>
  <si>
    <t>Data on planning applications received and decided by local authorities.</t>
  </si>
  <si>
    <t>(x) Collections by the Electoral Commission are included here for completeness. The Commission is a body entirely independent from Government, and these returns are not subject to the normal arrangements for the single data list.</t>
  </si>
  <si>
    <t>Electoral Registration supporting data</t>
  </si>
  <si>
    <t>Statement of results</t>
  </si>
  <si>
    <t>Children &amp; young people</t>
  </si>
  <si>
    <t>Local Authority activity under the homelessness provisions of the 1996 Housing Act (P1E)</t>
  </si>
  <si>
    <t>Animal health/welfare</t>
  </si>
  <si>
    <t>Number checked</t>
  </si>
  <si>
    <t>Number of consignments sampled</t>
  </si>
  <si>
    <t>Number of consignments rejected</t>
  </si>
  <si>
    <t>Flooding</t>
  </si>
  <si>
    <t>Waste</t>
  </si>
  <si>
    <t>Water</t>
  </si>
  <si>
    <t>The level of local weights and measures enforcement work.</t>
  </si>
  <si>
    <t>Spreadsheet</t>
  </si>
  <si>
    <t>Trading standards</t>
  </si>
  <si>
    <t>Annual summary of numbers of births, deaths, stillbirths and marriages</t>
  </si>
  <si>
    <t>Other (x)</t>
  </si>
  <si>
    <t>Other public bodies NOT part of the Single Data List (x)</t>
  </si>
  <si>
    <t>Return of statistical information relating to conduct of elections</t>
  </si>
  <si>
    <t>Statistical information relating to conduct of elections</t>
  </si>
  <si>
    <t>Annual Financial Information</t>
  </si>
  <si>
    <t xml:space="preserve">Annual Financial Information </t>
  </si>
  <si>
    <t>Introduced fourth category of body with data reporting requirements: "Other public bodies NOT part of the Single Data List" to accommodate organisations such as the Electoral Commission which are independent of central government and therefore not subject to the normal arrangements underpinning the Single Data List</t>
  </si>
  <si>
    <t>The broad category of local authority the data is collected from (see the Detail List for further details in columns U - AS).</t>
  </si>
  <si>
    <t>Summary of main formula funding elements and budget share per pupil or place share</t>
  </si>
  <si>
    <t>How LA formula is applied</t>
  </si>
  <si>
    <t>Detail of every formula factor</t>
  </si>
  <si>
    <t>Removed DfT collection 178 - Local Sustainable Transport Fund from the main list as it only applies to authorities which bid for funding.</t>
  </si>
  <si>
    <t>Removed DCLG/HCA collection 064 - Investment Management System from the main list in respect of MRS management because this is not data collected from local authorities.</t>
  </si>
  <si>
    <t>Added a cross-reference to former NIS numbers in the Detail list (column Z), and a new column for this information in the Collections list.</t>
  </si>
  <si>
    <t>Fire safety audits and related activities</t>
  </si>
  <si>
    <t>Promotions</t>
  </si>
  <si>
    <t>Training</t>
  </si>
  <si>
    <t>Emergency call numbers</t>
  </si>
  <si>
    <t>http://www.communities.gov.uk/publications/housing/supportingpeopledata</t>
  </si>
  <si>
    <t>[no longer required]</t>
  </si>
  <si>
    <t>Extension of nursery funding to 2 year-olds</t>
  </si>
  <si>
    <t>Music Grant - use of</t>
  </si>
  <si>
    <t>Private Fostering (PF1)</t>
  </si>
  <si>
    <t>[no detail]</t>
  </si>
  <si>
    <t>monthly or quarterly</t>
  </si>
  <si>
    <t>Pitches by whether residential or transit - socially rented sites only</t>
  </si>
  <si>
    <t>Fees received for planning applications received in quarter.</t>
  </si>
  <si>
    <t>Added new collection: County Matters Planning Fees statistical returns (FEE 2) (ref 184)</t>
  </si>
  <si>
    <t>Final submission due end August 2011.
Similar data to first advance, collected at a later stage.
The Government's proposals for major reform of the existing arrangements for council housing finance would replace the existing housing subsidy system and the subsidy claim forms. Subject to Parliamentary approval, the new 'self-financing' system would start from April 2012.</t>
  </si>
  <si>
    <t>Equalities data relating to the local authority workforce</t>
  </si>
  <si>
    <t>No. of revisits achieved in the financial year, by type of premises</t>
  </si>
  <si>
    <t>No. of premises given advice in the financial year, by type of premises</t>
  </si>
  <si>
    <t>http://reference.data.gov.uk/id/public-body/health-and-safety-executive</t>
  </si>
  <si>
    <t>Foster care data set and self assessment</t>
  </si>
  <si>
    <t>Data to inform the inspection of fostering agencies and provide information about the agency and its performance.</t>
  </si>
  <si>
    <t>Point of inspection placing authorities’ questionnaire</t>
  </si>
  <si>
    <t xml:space="preserve">Completed questionnaires inform inspectors of local authorities’ perceptions of a school, at the point that the school is inspected. </t>
  </si>
  <si>
    <t>Monitoring of Local Authority New Build schemes</t>
  </si>
  <si>
    <t>Prosecutions and other enforcement action taken under the Animal Health Act 1981 and other animal health and welfare legislation.</t>
  </si>
  <si>
    <t>http://www.ic.nhs.uk/webfiles/Services/Social_care/Collections_201011/GFS/GFS_2010-11_proforma_v1.0.xls</t>
  </si>
  <si>
    <t>http://www.ic.nhs.uk/statistics-and-data-collections/social-care/adult-social-care-information/community-care-statistics-2009-10-grant-funded-services-gfs1-report--england</t>
  </si>
  <si>
    <t>Data entry using staff code, by FT/PT, WTE, SSDS job code, gender and ethnicity</t>
  </si>
  <si>
    <t>The SSDS001 collects information on the number of social services staff</t>
  </si>
  <si>
    <t>Gross affordable housing completions (AMR - H5)</t>
  </si>
  <si>
    <t>Housing Quality - Building for Life Assessments (AMR - H6)</t>
  </si>
  <si>
    <t>Amount of municipal waste arising, and managed by management type by waste planning authority (AMR - W2)</t>
  </si>
  <si>
    <t>Revenue outturn summary by service and category</t>
  </si>
  <si>
    <t>Specific and specific revenue grants by type: outturn</t>
  </si>
  <si>
    <t>Merged with 048</t>
  </si>
  <si>
    <t>http://www.defra.gov.uk/environment/quality/environmental-liability/</t>
  </si>
  <si>
    <t>http://www.defra.gov.uk/statistics/environment/waste/</t>
  </si>
  <si>
    <t>http://dwi.defra.gov.uk/about/annual-report/index.htm</t>
  </si>
  <si>
    <t>Biodiversity</t>
  </si>
  <si>
    <t>082-02</t>
  </si>
  <si>
    <t>082-03</t>
  </si>
  <si>
    <t>Administration staff of the fund (SF3 - Section G)</t>
  </si>
  <si>
    <t>Administration and fund management costs of the fund (SF3 - Section H)</t>
  </si>
  <si>
    <t>Individualised Learner Record (ILR)</t>
  </si>
  <si>
    <t>Added new collection on Public Sector Equality Duty (ref 212) to the main list. (Subsequently removed along with the other local accountability datasets - v2.03)</t>
  </si>
  <si>
    <t>Number of caravans present, by type of site</t>
  </si>
  <si>
    <t>DFT collection Local bus and light rail punctuality data topic 122-03 removed from list as this didn't take place</t>
  </si>
  <si>
    <t>DFT collection Blue Badge Parking Survey data topic  127-02 Number of Applications and Assessments 127-03 Number of Badges Withdrawn127-05Number of Badges Lost or Stolen  removed</t>
  </si>
  <si>
    <t>Collation of NHS Health Check quarterly data return</t>
  </si>
  <si>
    <t>http://www.ons.gov.uk/ons/rel/pop-estimate/electoral-statistics-for-uk/2011/stb---2011-electoral-statistics.html</t>
  </si>
  <si>
    <t>Data</t>
  </si>
  <si>
    <t>Scroll along the table to columns BA &amp; BB, and edit the collection and topic reference digits (in blue). Refer to the RefsLookup sheet to find the next available unused collection level refernce number (three digits). Data topic numbers are consecutive, starting at zero for the collection level (header) row.</t>
  </si>
  <si>
    <t>Scroll back and enter a collection name in column C (this will be automatically filled-in in the data topic rows below).</t>
  </si>
  <si>
    <t>Work along the (green) collection row and enter/edit details in columns E to N, Q to AU and AX &amp; AY (optional). Note that columns O, P and AV are formulas and should not be edited. Columns AW, AZ &amp; BC are blank.</t>
  </si>
  <si>
    <t>Scroll back and enter data topic names in column D.</t>
  </si>
  <si>
    <t>Enter/Edit other data topic data in columns F to J. All other columns at data topic level are either formulas or blank.</t>
  </si>
  <si>
    <t>Use the Find and Search tools to check that the new entry is appearing as expected. Check the Collections sheet to see that the new collection is displaying properly.</t>
  </si>
  <si>
    <t>Merged with 113</t>
  </si>
  <si>
    <t>Section 251 financial return</t>
  </si>
  <si>
    <t>Local authority school funding plans (budget statements and outturn).</t>
  </si>
  <si>
    <t>Chief Finance Officer Sign-Off Statements</t>
  </si>
  <si>
    <t>Child and Adolescent Mental Health Service (CAMHS)</t>
  </si>
  <si>
    <t>Childcare and Early Years Providers Survey</t>
  </si>
  <si>
    <t>Children in Need Census</t>
  </si>
  <si>
    <t>To create a version for publication</t>
  </si>
  <si>
    <t>Make sure that the file is fully up-to-date.</t>
  </si>
  <si>
    <t>Save a copy of the file to K:\LGEG_Accountability\Reducing Data Burdens\Data List  &amp; Annual Conversation\SINGLE LIST &amp; Project Managment Papers\THE SINGLE DATA LIST\[yymmdd]_Single_Data_List.xls</t>
  </si>
  <si>
    <t>Edit the Departmental acronyms list to reflect any changes necessary (copy and paste details from the relevant table in the Lookups worksheet).</t>
  </si>
  <si>
    <t>Protect all sheets</t>
  </si>
  <si>
    <t>Removed Supporting People Local System data (former collection ref 012). Data collection will cease with effect from May 2011.</t>
  </si>
  <si>
    <t>Information on reductions in council tax discount for second homes and endings or reductions in council tax discount for long-term empty homes: numbers of homes in various percentage bands (CTB1(S) - Part 2B)</t>
  </si>
  <si>
    <t>Number of dwellings for which people were disregarded for council tax purposes, by category of disregard (CTB1(S) - Part 3)</t>
  </si>
  <si>
    <t>Central Lists of Feed Business Establishments</t>
  </si>
  <si>
    <t>&gt;&gt;&gt; Removed from list 06/05/11 as this return is not local authority specific. Advice from DfT is that this return goes out to a range of airport, port, tram, rail companies across the country and so would not be classed as a local authority data collection.  Where local authorities are part of the return, it will be because they own an airport, port, etc.
The collection is a legal obligation, set out in the Procurement Directive 2004/18/EC (Article 75) and implemented in regulation 40 of the Public Contracts Regulations (and equivalents in the Utilities Directives / Regulations). The purpose, as explained in Article 75, is to allow the Commission to assess the effectiveness of the directive. But is goes wider than that, because the information is also required as part of our membership of the WTO Government Procurement Agreement (GPA). Member states returns are forwarded by the Commission to the GPA in Geneva for similar monitoring purposes that Brussels requires them.</t>
  </si>
  <si>
    <t>Information on the characteristics of housing association and local authority new social housing tenants and the homes they rent and buy.</t>
  </si>
  <si>
    <t>National Register of Social Housing (NROSH)</t>
  </si>
  <si>
    <t>Removed DfE collection ref 185: Bullying, as this proposed new collection is not currently being pursued.</t>
  </si>
  <si>
    <t>Frequency</t>
  </si>
  <si>
    <t>Authority group</t>
  </si>
  <si>
    <t>Short description</t>
  </si>
  <si>
    <t>Comments</t>
  </si>
  <si>
    <t>Link to return</t>
  </si>
  <si>
    <t>Link to example of published data</t>
  </si>
  <si>
    <t>.</t>
  </si>
  <si>
    <t>Collection type</t>
  </si>
  <si>
    <t>Format</t>
  </si>
  <si>
    <t>Data topics</t>
  </si>
  <si>
    <t>Theme</t>
  </si>
  <si>
    <t>Information related to imported food safety, including consignments entering the UK and checked, reasons for rejected consignments, sampling information and enforcement actions.</t>
  </si>
  <si>
    <t>Level of structural compliance : by score</t>
  </si>
  <si>
    <t>The EA are currently working with the LGA to collect this data in Feb 2012</t>
  </si>
  <si>
    <t>Currently a voluntary collection - but may become mandatory with changes in the funding system</t>
  </si>
  <si>
    <t>Survey of Travel Concession Authorities</t>
  </si>
  <si>
    <t>From 1 April 2011 responsibility for administration of concessionary travel is transferred from district councils to county councils.</t>
  </si>
  <si>
    <t>County council, Metropolitan district, Unitary authority, London borough, City of London, Integrated transport authority</t>
  </si>
  <si>
    <t>Added four new data topics to Annual Monitoring Reports: Core output indicators (collection ref 024, new data topics 024-17 to 024-20) for business development indicators which were previously omitted in error.</t>
  </si>
  <si>
    <t>http://www.communities.gov.uk/housing/housingresearch/housingstatistics/housingstatisticsby/supportingpeople/</t>
  </si>
  <si>
    <t>Supporting People Local System data</t>
  </si>
  <si>
    <t>Supporting People Local System data relating to the supply, performance and spend on housing related support services.</t>
  </si>
  <si>
    <t>Select and copy a collection header ("C") and data topic ("D") row from elsewhere on the sheet (select whole rows). It is usually easiest to either select the pair of rows immediately above or below the rows you have just inserted, or select a pair that already contain some of the information required for the new collection.</t>
  </si>
  <si>
    <t>Paste the rows at the end of the main list on the Removed sheet (ordinary paste, with cursor in column A).</t>
  </si>
  <si>
    <t>Rail data for use in Office of Rail Regulator information on station usage, and in the National Rail Trends publication.</t>
  </si>
  <si>
    <t>http://www.rail-reg.gov.uk/server/show/nav.1529</t>
  </si>
  <si>
    <t>Department for Transport</t>
  </si>
  <si>
    <t>Department for Transport - Office of Rail Regulation</t>
  </si>
  <si>
    <t>DfT/ORR</t>
  </si>
  <si>
    <t>PTE/ITA Rail data</t>
  </si>
  <si>
    <t>List</t>
  </si>
  <si>
    <t>Consignment details</t>
  </si>
  <si>
    <t>Sample results</t>
  </si>
  <si>
    <t>Calculation of tax base for formula grant purposes</t>
  </si>
  <si>
    <t>Number of dwellings on the Valuation List that were in exempt classes A to W, number in each exemption class (CTB1(S) - Part 1)</t>
  </si>
  <si>
    <t>Information on locally-granted council tax discounts and exemptions: recent or planned use of the power and details of the discount or exemption  (CTB1(S) - Part 2A)</t>
  </si>
  <si>
    <t>Energy use of local authority buildings and operations</t>
  </si>
  <si>
    <t>National Non-domestic Rates Return (NNDR) 1</t>
  </si>
  <si>
    <t>Statistical information on the non-domestic rate (also known as business rate) collection yield forecast and outturn.</t>
  </si>
  <si>
    <t xml:space="preserve">     UK legal obligation</t>
  </si>
  <si>
    <t>Explanation of key fields</t>
  </si>
  <si>
    <t>Departmental acronyms</t>
  </si>
  <si>
    <t>The frequency with which the collection is made.</t>
  </si>
  <si>
    <t>Unique reference number for the collection and data topic.</t>
  </si>
  <si>
    <t>Hyperlinks (where available) to the collection form or guidance, and an example of published data derived from the collection.</t>
  </si>
  <si>
    <t>Details of permits issued</t>
  </si>
  <si>
    <t>Local authority estimate of road lengths</t>
  </si>
  <si>
    <t>Capital Estimates Return (CER)</t>
  </si>
  <si>
    <t>Estimates of local authority capital expenditure and receipts.</t>
  </si>
  <si>
    <t>Added new DfE/YPLA collection ref 234 - 16-19 Bursary Fund to the ALB list.</t>
  </si>
  <si>
    <t>Offset</t>
  </si>
  <si>
    <t xml:space="preserve">     EU/Int. legal oblig.</t>
  </si>
  <si>
    <t>Tonnage of waste sent for recycling, composting and reuse split by material type</t>
  </si>
  <si>
    <t>The method of disposal and tonnage of waste (e.g. landfill, incineration etc)</t>
  </si>
  <si>
    <t>Details of private water supplies</t>
  </si>
  <si>
    <t>Details of samples taken from private water supplies</t>
  </si>
  <si>
    <t>Pupil identifiers</t>
  </si>
  <si>
    <t>EYFSP assessment scale scores</t>
  </si>
  <si>
    <t>Pupil characteristics</t>
  </si>
  <si>
    <t>Type of alternative provision</t>
  </si>
  <si>
    <t>094-00</t>
  </si>
  <si>
    <t>Children’s Centres and other parts of the Early Intervention Grant</t>
  </si>
  <si>
    <t>New collection to support a Payment by Results regime</t>
  </si>
  <si>
    <t>094-01</t>
  </si>
  <si>
    <t>Whole of Government Accounts (WGA) initiative is to produce a set of consolidated financial accounts for the entire UK public sector on commercial accounting principles. The English local government element is the largest component of this consolidation including  450  local government bodies as designated by HM Treasury.</t>
  </si>
  <si>
    <t>Quarterly Return of Council Taxes and Non-domestic rates (QRC4)</t>
  </si>
  <si>
    <t>http://www.hpa.org.uk/Topics/InfectiousDiseases/InfectionsAZ/NotificationsOfInfectiousDiseases/NOIDSReportsAndTables/</t>
  </si>
  <si>
    <t>DH/HPA collection 143 moved from main list to ALB list and re-titled Health protection Part 2A Order notifications</t>
  </si>
  <si>
    <t>New DH/HPA collection 233 - Notification of Infectious Diseases (NOIDs) added to ALB list</t>
  </si>
  <si>
    <t>No. of establishments subject to prohibition order during the financial year, by type of premises</t>
  </si>
  <si>
    <t>No. of establishments subject to voluntary closure during the financial year, by type of premises</t>
  </si>
  <si>
    <t>No. of establishments subject to prosecution during the financial year, by type of premises</t>
  </si>
  <si>
    <t>No. of establishments subject to conviction during the financial year, by type of premises</t>
  </si>
  <si>
    <t>Data items relating to adoption</t>
  </si>
  <si>
    <t>Care Leavers Education details</t>
  </si>
  <si>
    <t>Looked after and ceased children details</t>
  </si>
  <si>
    <t>Outcome Indicators (OC2) information</t>
  </si>
  <si>
    <t>Strength and Difficulties questionnaire (SDQ) information</t>
  </si>
  <si>
    <t>Quarterly Return of Council Taxes and Non-domestic rates (QRC4) (new collection ref 166) split-off from Quarterly Return of Council Taxes and Non-domestic rates (QRC 1 to QRC4) (collection ref 043).</t>
  </si>
  <si>
    <t>Total amount and type of completed employment floorspace gross and net (AMR - BD1)</t>
  </si>
  <si>
    <t>Production of secondary and recycled aggregates by mineral planning authority (AMR - M2)</t>
  </si>
  <si>
    <t>http://reference.data.gov.uk/id/public-body/valuation-office-agency</t>
  </si>
  <si>
    <t>http://reference.data.gov.uk/id/public-body/identity-and-passport-service</t>
  </si>
  <si>
    <t>http://reference.data.gov.uk/id/public-body/youth-justice-board</t>
  </si>
  <si>
    <t>Hide sheets RefsLookup, Lookups, Removed and CSVExport</t>
  </si>
  <si>
    <t>ALBs lists renamed "Pending" to record potential collections which are not due in the current year or are not yet finalised or agreed for inclusion on the Single Data List.</t>
  </si>
  <si>
    <t>Community Budgets (from 2013/14)</t>
  </si>
  <si>
    <t>Possible - local authority data relevant to measuring spending held in community budgets.</t>
  </si>
  <si>
    <t>http://www.communities.gov.uk/localgovernment/localregional/localgovernmentfinance/statistics/usefulinformation/formstimetable/otherforms/</t>
  </si>
  <si>
    <t>Local government</t>
  </si>
  <si>
    <t>Business Improvement Districts (BID) Revenue Account</t>
  </si>
  <si>
    <t>All local authorities</t>
  </si>
  <si>
    <t>Estimates of local authority revenue expenditure and financing.</t>
  </si>
  <si>
    <t>Removed 7 Ofsted collections which are not mandatory from the ALB list (217-00: Adoption data set and adoption self assessment, 218-00: Children’s Services Assessment (commissioned services), 220-00: Residential family centres’ data, 221-00: Safeguarding &amp; Looked After Children data, 222-00: Foster care data set and self assessment, 223-00: Point of inspection placing authorities’ questionnaire, 226-00: Pre-inspection data for private fostering services).</t>
  </si>
  <si>
    <t>Removed DfT collection 131-00: Major transport scheme spend, as it is a consequence of participating in voluntary funding arrangements.</t>
  </si>
  <si>
    <t>http://www.education.gov.uk/rsgateway/DB/STR/d001002/index.shtml</t>
  </si>
  <si>
    <t>DfE collection ref 085 - Child and Adolescent Mental Health Service (CAMHS), marked as under review as it has been proposed for cessation.</t>
  </si>
  <si>
    <t>Changes to Definitive Map and/or the Definitive Statement when a public right of way is created or amended.</t>
  </si>
  <si>
    <t>Children Looked After (CLA) (SSDA903)</t>
  </si>
  <si>
    <t>Reinstated seven Ofsted collections onto the ALB list as these have been confirmed as requirements (217-00: Adoption data set and adoption self assessment, 218-00: Children’s Services Assessment (commissioned services), 220-00: Residential family centres’ data, 221-00: Safeguarding &amp; Looked After Children data, 222-00: Foster care data set and self assessment, 223-00: Point of inspection placing authorities’ questionnaire, 226-00: Pre-inspection data for private fostering services).</t>
  </si>
  <si>
    <t>Removed DEFRA collection - Compliance with Government Buying Standards (ref 081) as this is a voluntary survey.</t>
  </si>
  <si>
    <t>MoJ/YJB collection 180 - Youth Justice Management Information System (YJMIS) no longer under review.</t>
  </si>
  <si>
    <t>Views of staff at these schools collected prior to an inspection</t>
  </si>
  <si>
    <t>Enforcement actions for composition offences, by type of premises</t>
  </si>
  <si>
    <t>Support to disavantaged families facing multiple problems</t>
  </si>
  <si>
    <t>Number, and result, of appeals about school admissions</t>
  </si>
  <si>
    <t>Number, and result, of appeals against school exclusions</t>
  </si>
  <si>
    <t>three times a year</t>
  </si>
  <si>
    <t>other</t>
  </si>
  <si>
    <t>Removed potential new DCLG departmental indicator collection from the main list - 059-00 New mutuals and co-operatives, which will not be collected from local authorities (following discussion in the CLIP Finance Sub-Group).</t>
  </si>
  <si>
    <t>MoJ/YJB</t>
  </si>
  <si>
    <t>Ministry of Justice - Youth Justice Board</t>
  </si>
  <si>
    <t>MoJ/YJB collection 180 - Youth Justice Management Information System (YJMIS) moved from main list to ALB list.</t>
  </si>
  <si>
    <t>LA - level: Educational Psychologists</t>
  </si>
  <si>
    <t>Proposed to be merged with HSSA and BPSA.
The purpose of this return is to provide monitoring data for assessing delivery of policy objectives through the financial year for the sales and transfers of council dwellings. Previously a quarterly return.</t>
  </si>
  <si>
    <t>Removed DCLG collections ref 015 &amp; 018: Housing Revenue Account Subsidy Claim forms - second advance and base data, as the final instance of these forms were completed at end August 2011. No further instances of these collections will be required following the reform of HRA subsidy in 2012.</t>
  </si>
  <si>
    <t>Monitoring updates and data on signed progress, monitoring outputs and completions etc</t>
  </si>
  <si>
    <t>Monitoring of approved PFI projects.</t>
  </si>
  <si>
    <t>Data to inform the pooling of housing capital receipts, collected on LOGASNet. Used for ensuring that the correct pooling payments are made</t>
  </si>
  <si>
    <t>Housing Capital Receipts pooling - signed paper return</t>
  </si>
  <si>
    <t>Disabled Facilities Grant</t>
  </si>
  <si>
    <t>Data to inform the allocation of Disabled Facilities Grant</t>
  </si>
  <si>
    <t>Data to inform the pooling of housing capital receipts</t>
  </si>
  <si>
    <t>Collected on LOGASNet</t>
  </si>
  <si>
    <t>Information on individual benefit fraud prosecutions and sanctions.</t>
  </si>
  <si>
    <t>ALBs etc. in main list</t>
  </si>
  <si>
    <t>Possible additional local authority data to support departmental input indicator on affordable housing grant per dwelling (subject to further work being done to refine and test the feasibility of this measure in the new affordable rents model). It should become clearer whether or not extra data will need to be collected once the proposals for the Affordable Rents Scheme have been published.</t>
  </si>
  <si>
    <t>Added two placeholders for Electoral Commission collections to the ALB list.</t>
  </si>
  <si>
    <t>Case-level and summary-level data.</t>
  </si>
  <si>
    <t>Nature of alleged abuse, for referrals, by age and gender of vulnerable adult</t>
  </si>
  <si>
    <t>Nature of alleged abuse, for referrals, by age and primary client group of vulnerable adult</t>
  </si>
  <si>
    <t>Location alleged abuse took place, for referrals, by age of vulnerable adult</t>
  </si>
  <si>
    <t>Type of service, for referrals, by age and primary client group of vulnerable adult</t>
  </si>
  <si>
    <t>Relationship of vulnerable adult to alleged perpetrator(s), for referrals, by age and gender of the vulnerable adult</t>
  </si>
  <si>
    <t xml:space="preserve">Relationship of vulnerable adult to alleged perpetrator(s), for referrals, by age and primary client group of the alleged victim
</t>
  </si>
  <si>
    <t>Case conclusion of completed referrals, by age and primary client group of vulnerable adult</t>
  </si>
  <si>
    <t>Case conclusion of completed referrals, by ethnicity of vulnerable adult</t>
  </si>
  <si>
    <t>Outcome of completed referral for vulnerable adult, by age and primary client group of vulnerable adult</t>
  </si>
  <si>
    <t xml:space="preserve">Number of completed referrals leading to Serious Case Review by age and primary client group of vulnerable adult
</t>
  </si>
  <si>
    <t>Acceptance of Protection Plan by age and primary client group of vulnerable adult</t>
  </si>
  <si>
    <t>Grant Funded Services (GFS1) return DELETED - Collection Ceased final data collected in November 2010</t>
  </si>
  <si>
    <t>Personal Social Services Staffing (SSDS001) return (DELETED)</t>
  </si>
  <si>
    <t>http://www.communities.gov.uk/housing/housingresearch/housingstatistics/housingstatisticsby/localauthorityhousing/dataforms/hssa0809/</t>
  </si>
  <si>
    <t>HRA Business Plan Statistical Appendix (BPSA)</t>
  </si>
  <si>
    <t>Local nature conservation/biodiversity</t>
  </si>
  <si>
    <t>County council, District council, Metropolitan district, Unitary authority, London borough, City of London, Isles of Scilly, Fire &amp; rescue authority, Police authority, Joint waste authority, Waste disposal authority, National park authority, Integrated transport authority, GLA, Transport for London, London Development Agency, London Fire &amp; Emergency Planning authority, Metropolitan Police Authority, Broads Authority, Joint authority, Combined authority</t>
  </si>
  <si>
    <t>Grant Kelly/HCA</t>
  </si>
  <si>
    <t>GLA to take role over from HCA in London and so will provide data for London</t>
  </si>
  <si>
    <t>Jane Hinton/HCA</t>
  </si>
  <si>
    <t>James Cruddas</t>
  </si>
  <si>
    <t>County council, Metropolitan district, Unitary authority, London borough, City of London, National park authority</t>
  </si>
  <si>
    <t>Neil Sutherland OS</t>
  </si>
  <si>
    <t>Meg Green</t>
  </si>
  <si>
    <t>Anna Heyworth</t>
  </si>
  <si>
    <t>County council, Unitary authority, Integrated transport authority, Transport for London</t>
  </si>
  <si>
    <t>District council, Metropolitan district, Unitary authority, Isles of Scilly, Transport for London</t>
  </si>
  <si>
    <t>County council, Metropolitan district, Unitary authority, Integrated transport authority</t>
  </si>
  <si>
    <t>County council, Metropolitan district, Unitary authority, London borough, City of London, Transport for London</t>
  </si>
  <si>
    <t>County council, Metropolitan district, Unitary authority, Isles of Scilly, Integrated transport authority</t>
  </si>
  <si>
    <t>County council, Metropolitan district, Unitary authority, London borough, City of London, Isles of Scilly, Transport for London</t>
  </si>
  <si>
    <t>Housing Strategy Statistical Appendix (HSSA)</t>
  </si>
  <si>
    <t>Dwelling stock data for all tenures.</t>
  </si>
  <si>
    <t>Dept. sort</t>
  </si>
  <si>
    <t>List order</t>
  </si>
  <si>
    <t>Unique ranking value</t>
  </si>
  <si>
    <t>Rank</t>
  </si>
  <si>
    <t>New</t>
  </si>
  <si>
    <t>Type</t>
  </si>
  <si>
    <t>Position</t>
  </si>
  <si>
    <t>Level</t>
  </si>
  <si>
    <t xml:space="preserve">DCLG data topic 042-02 removed </t>
  </si>
  <si>
    <t>Revised data links to a number of DCLG data returns following migration to new gov.uk website</t>
  </si>
  <si>
    <t xml:space="preserve">DCLG data collection National Non-domestic Rates Return (NNDR) 2: downward calculation SDL ref 047-00 description of form amended.  Whole of Government Accounts SDL ref 183-00 classes of BV LAs that this collection applies to corrected. Local Authority activity under the homelessness provisions of the 1996 Housing Act (P1E) SDL ref 009-00 title of data collection amended to reflect that that data no longer asks about repeat homelessness. </t>
  </si>
  <si>
    <t>DfE collection SDL ref 091-00 'Safeguarding - new information needs arising from Professor Munro's review' renamed as  'Children's Social Care Workforce'  Data collection ref 088-00 Children Looked After (CLA) (SSDA903, information and comments revised. URLs for links to a number of data collections also updated.</t>
  </si>
  <si>
    <t>DfE SDL ref 094-00 Children’s Centres and other parts of the Early Intervention Grant removed</t>
  </si>
  <si>
    <t>Totals (NOT inc. EC)</t>
  </si>
  <si>
    <t>Possible requirement for local authority data to support the transfer of schools from LA maintained status to Academy status</t>
  </si>
  <si>
    <t>Local authority capital expenditure and receipts.</t>
  </si>
  <si>
    <t>Local authority revenue expenditure and financing.</t>
  </si>
  <si>
    <t>assessment score</t>
  </si>
  <si>
    <t>Put an appropriate entry in the Changes log.</t>
  </si>
  <si>
    <t>Review the RefsLookup sheet and the Find tool to check that the entry is properly identified as being in the removed list.</t>
  </si>
  <si>
    <t>To remove a data topic</t>
  </si>
  <si>
    <t>Delete the rows from the DetailList sheet (select whole rows then Edit &gt; Delete).</t>
  </si>
  <si>
    <t>To survey all schools in a regular programme on the condition of their estate to provide a robust basis for local prioritisation of maintenance allocations.</t>
  </si>
  <si>
    <t>New data topics added to DfE collection 100 - Admissions: Parental Preferences met, to extend the scope to primary schools and individual level data.</t>
  </si>
  <si>
    <t>Was NI 159/DSO 5.3. A PP3 requirement</t>
  </si>
  <si>
    <t>Added three new adult social care collections (New collection refs 174 to 176) - all of which are proposed for deletion subject to National Statistics review.</t>
  </si>
  <si>
    <t>Numerical information published under the Code of Recommended Practice for Local Authorities on Data Transparency</t>
  </si>
  <si>
    <t>http://reference.data.gov.uk/id/department/department-for-culture-media-and-sport</t>
  </si>
  <si>
    <t>http://reference.data.gov.uk/id/department/decc</t>
  </si>
  <si>
    <t>http://reference.data.gov.uk/id/department/defra</t>
  </si>
  <si>
    <t>Administering authorities</t>
  </si>
  <si>
    <t>Revenue outturn expenditure on education by service detail and category (RO1)</t>
  </si>
  <si>
    <t>Revenue outturn expenditure on highways and transport by service detail and category (RO2)</t>
  </si>
  <si>
    <t>A questionnaire to collect information about experiences of social care services and support from a sample of all service users and associated administrative data</t>
  </si>
  <si>
    <t>Eligible population data</t>
  </si>
  <si>
    <t>Number of supported residents by your local authority in residential care, nursing care and adult placements as at 31st March, by type of residence, primary client type and age group (ASC-CAR S1)</t>
  </si>
  <si>
    <t>Number of residents aged 65 and over supported by you local authority in residential, nursing and adult plcaements as at 31st March 2011, by type of residence and age group (ASC-CAR S2)</t>
  </si>
  <si>
    <t>Number of LA supported permanent admissions to residential care, nursing care and adult placements during 1st April to 31st March, by type of residence, primary client group and age group (ASC-CAR S3)</t>
  </si>
  <si>
    <t>Feedback collected from maintained schools who have recently undergone an inspection process</t>
  </si>
  <si>
    <t>Gambling Licensing Authority Returns</t>
  </si>
  <si>
    <t>Gambling Temporary Use Notices</t>
  </si>
  <si>
    <t>Gambling Premises data</t>
  </si>
  <si>
    <t>Notification of notice granted</t>
  </si>
  <si>
    <t>Notification of Temporary use notices</t>
  </si>
  <si>
    <t>Notifications of registration and cancellation</t>
  </si>
  <si>
    <t xml:space="preserve">Small Society Lottery notifications
</t>
  </si>
  <si>
    <t xml:space="preserve">Notifications of applications, Grants, Cancellations and Refusal  </t>
  </si>
  <si>
    <t>Notifications of Club Machine and Club Gaming permits</t>
  </si>
  <si>
    <t>Number of clients receiving self directed support and/or direct payments provided or commissioned by the CASSR during the period, by primary client type and extended age group;  (RAP - SD1)</t>
  </si>
  <si>
    <t>http://www.ic.nhs.uk/statistics-and-data-collections/social-care/adult-social-care-information/people-registered-deaf-or-hard-of-hearing--year-ending-31-march-2010-in-england</t>
  </si>
  <si>
    <t>Five-year land supply for housing (former collection ref 023) deleted as this is no longer a separate collection and is included in the Annual Monitoring Reports: Core output indicators (collection ref 024) as AMR H2(c) (data topic 024-04).</t>
  </si>
  <si>
    <t>Affordable Housing Grant - UNDER CONSIDERATION</t>
  </si>
  <si>
    <t>Other Samples Taken (POAO/ PNOAO)</t>
  </si>
  <si>
    <t>Other contamination: No. of unsatisfactory samples, by type of sample</t>
  </si>
  <si>
    <t>Other contamination: No. which lead to prosecution, by type of sample</t>
  </si>
  <si>
    <t xml:space="preserve">Brief details of each prosecution taken by LAs under the Health and Safety etc Work Act 1974 and associated health and safety regulations </t>
  </si>
  <si>
    <t>Removed DCLG collection ref 024 - Annual Monitoring Reports, as these are no longer collected centrally (although the requirement to produce the reports remains).</t>
  </si>
  <si>
    <t>Health &amp; Safety Enforcement Data (LAE1)</t>
  </si>
  <si>
    <t>Department for Education - Office for Standards in Education, Children’s Services and Skills</t>
  </si>
  <si>
    <t>DfE/Ofsted</t>
  </si>
  <si>
    <t>Health &amp; Safety Prosecutions database</t>
  </si>
  <si>
    <t>Information about the defendant and the case</t>
  </si>
  <si>
    <t>Location of offence</t>
  </si>
  <si>
    <t>Also referred to as 3rd advance. Similar data to first advance, collected at a later stage. 
Form for 2010-11 will issue w/c 22/08/11 for completion end September 2011. Form for 2011/12 will be available during 2012/13 for completion by the end of September 2012.
The Government's proposals for major reform of the existing arrangements for council housing finance would replace the existing housing subsidy system and the subsidy claim forms. Subject to Parliamentary approval, the new 'self-financing' system would start from April 2012.</t>
  </si>
  <si>
    <t>Information on teachers new to the profession</t>
  </si>
  <si>
    <t>House building completions</t>
  </si>
  <si>
    <t>Conversions</t>
  </si>
  <si>
    <t>Changes of use</t>
  </si>
  <si>
    <t>Demolitions</t>
  </si>
  <si>
    <t>045-09</t>
  </si>
  <si>
    <t xml:space="preserve">Council tax base/band D equivelent for LA levy setting. </t>
  </si>
  <si>
    <t>Social HomeBuy flat sales completed: number of flats, selling price net of discounts and discounts allowed, by equity share grouping</t>
  </si>
  <si>
    <t>Emissions data (to air, land and water) and off site waste transfer.</t>
  </si>
  <si>
    <t>Local Authorities statistical information on Smallholdings (County Farms)</t>
  </si>
  <si>
    <t>In accordance with Section 59 of the Agricultural Act 1970 for the puposes of preparing the annual statutory report to Parliament.</t>
  </si>
  <si>
    <t>Numbers of small-holdings and their area</t>
  </si>
  <si>
    <t>Tenancy details; number of tenancies, tenancies granted/terminated, rent rolls</t>
  </si>
  <si>
    <t>Land acquired and disposed of</t>
  </si>
  <si>
    <t>Operational and non operational account details</t>
  </si>
  <si>
    <t>To help to monitor achievement of Public Health Outcome Framework Indicators and other key public health policies</t>
  </si>
  <si>
    <t>Number of Prosecutions for Abuse of the Scheme</t>
  </si>
  <si>
    <t>Number of Badges Lost or Stolen</t>
  </si>
  <si>
    <t>Number of On-street Parking Bays</t>
  </si>
  <si>
    <t>Quarterly Public Sector Employment Survey - local authority data collection</t>
  </si>
  <si>
    <t>Local government employment.</t>
  </si>
  <si>
    <t>Removed DfE/YPLA collection ref 205-00: Education Business Partnership Services (EBPS) from the ALB list as that programme has now ceased</t>
  </si>
  <si>
    <t>Programme ceased at the end of 2010/11.</t>
  </si>
  <si>
    <t>Definitive map provisions are not mandatory for inner London boroughs</t>
  </si>
  <si>
    <t>Young Apprenticeships will be stopping in June 2012. There is no further new intake but the collection continues for the current batch of learners.</t>
  </si>
  <si>
    <t>HM Revenue &amp; Customs - Valuation Office Agency</t>
  </si>
  <si>
    <t>HMRC/VOA</t>
  </si>
  <si>
    <t>Link</t>
  </si>
  <si>
    <t>Revenue for operations outside of main local authority area</t>
  </si>
  <si>
    <t>http://www.dft.gov.uk/pgr/statistics/datatablespublications/public/bus/</t>
  </si>
  <si>
    <t>Local authority winter service salt stock holdings</t>
  </si>
  <si>
    <t>Carriageway work done survey</t>
  </si>
  <si>
    <t>Breakdown by age and place of birth of children in private fostering arrangements (PF1 Section 2)</t>
  </si>
  <si>
    <t>Children in private fostering arrangements.</t>
  </si>
  <si>
    <t>Child’s personal details</t>
  </si>
  <si>
    <t>Episode of care data items</t>
  </si>
  <si>
    <t>Publication to become annual, but frequency of collection will remain quarterly.</t>
  </si>
  <si>
    <t>Repeat steps 5 &amp; 6 for the DetailListPending and Removed sheets.</t>
  </si>
  <si>
    <t>Repeat steps 9 - 11 for the CollectionsPending sheet.</t>
  </si>
  <si>
    <t>County council, Isles of Scilly, Fire &amp; rescue authority, London Fire &amp; Emergency Planning authority, Combined authority</t>
  </si>
  <si>
    <t>County council, Fire &amp; rescue authority, London Fire &amp; Emergency Planning authority, Combined authority</t>
  </si>
  <si>
    <t>County council, District council, Metropolitan district, Unitary authority, London borough, City of London, Isles of Scilly, Fire &amp; rescue authority</t>
  </si>
  <si>
    <t>Ruth Miller</t>
  </si>
  <si>
    <t>Record of substantive changes over previous versions of the list.</t>
  </si>
  <si>
    <t>Working version</t>
  </si>
  <si>
    <t>Capacity of new waste management facilities by waste planning authority (AMR - W1)</t>
  </si>
  <si>
    <t>Total amount of employment floorspace on previously developed land - by type (AMR - BD2)</t>
  </si>
  <si>
    <t>Removed three data topics from 061-00 Fire and rescue service non-financial annual returns: 061-06: Promotions, 061-07: Training, 061-08: Emergency call numbers. Changed title of data topic 061-04: Health and Safety to "Injuries to firefighters"</t>
  </si>
  <si>
    <t>Removed DCLG collection 014 - Housing Revenue Account Subsidy Claim form - first advance, as this has now been collected for the last time.</t>
  </si>
  <si>
    <t>Select and copy the relevant rows in the DetailList sheet (select whole rows).</t>
  </si>
  <si>
    <t>Number of food premises for which complaints were received</t>
  </si>
  <si>
    <t>http://www.food.gov.uk/enforcement/sectorrules/approvedestabsuk/</t>
  </si>
  <si>
    <t>client based</t>
  </si>
  <si>
    <t>Proportion of Local Sites where positive conservation management is being achieved Local authorities have an important role in delivering UK's international and EU targets to halt the loss of biodiversity. Data on effectiveness of local delivery is essential. More than 42,000 LWS exist, covering over 5% of England and containing many important priority habitats. Their effective conservation is key to meeting national and international objectives for biodiversity.</t>
  </si>
  <si>
    <t>Number of local authority investigations carried out and published under S19</t>
  </si>
  <si>
    <t>Number of developments in flood risk areas against Environment Agency advice (number of units)</t>
  </si>
  <si>
    <t>County council, District council, Metropolitan district, Unitary authority, London borough, City of London, Isles of Scilly</t>
  </si>
  <si>
    <t>Under the Health Protection (Part 2A Orders) Regulations 2010 (regulations 9 and 10 specifically), the local authority must provide a written report to the chief executive of the Health Protection Agency (from 2012/13, subject to the Health and Social Care Bill, this will be Public Health England) each time it makes an application for a Part 2A Order. 
A local authority can apply to a justice of the peace (JP) for an order (Part 2A Order) if it considers it necessary to deal with a threat to human health from infection or contamination that presents, or could present, significant harm. It is for the JP to decide whether an order is necessary to address the risk. If the JP is satisfied by the local authority’s case, an order can be made under the 1984 Act. 
The Part 2A order imposes restrictions or requirements on a person(s) or in relation to a thing(s), a body or human remains, or premises, for the purposes of protecting against infection or contamination that presents, or could present, significant harm to human health.  Notification must also be made each time an application is varied or revoked.  Such Part 2A applications occur very infrequently (on average ten times per year across the whole country).</t>
  </si>
  <si>
    <t>Notification of Infectious Diseases (NOIDs)</t>
  </si>
  <si>
    <t>Notifications of infectious diseases received from registered medical practitioners under the Health Protection (Notification) Regulations 2010</t>
  </si>
  <si>
    <t>Notifications of infectious diseases and contaminants, where medical practitioners report to the council, and the council passes on to the Health Protection Agency (from 2012/13, subject to the Health and Social Care Bill, this will be Public Health England), under Regulation 6 of The Health Protection (Notification) Regulations 2010.  
Notifications are provided to the HPA on a weekly basis, subject to the council having any cases to report.  For many councils there will be very few or no notifications from week-to-week in an average year.</t>
  </si>
  <si>
    <t>National Child Measurement Programme</t>
  </si>
  <si>
    <t>English local government sub-consolidation (audited)</t>
  </si>
  <si>
    <t>Added new collection: Whole of Government Accounts (WGA) (ref 183).</t>
  </si>
  <si>
    <t>County Matters Planning Fees statistical returns (FEE 2)</t>
  </si>
  <si>
    <t>Planning fees collected</t>
  </si>
  <si>
    <t>Child Protection Plans</t>
  </si>
  <si>
    <t>The SSDA902 collects information on the number of blind or partially sighted people registered locally, on a three-yearly basis</t>
  </si>
  <si>
    <t>every 3 years</t>
  </si>
  <si>
    <t>The SSDA702 return captures information on patients subject to Guardianship under sections 7 &amp; 37 of the Mental Health Act 1983.</t>
  </si>
  <si>
    <t>Information on each guardianship case current, commenced, or closed during the reporting period.</t>
  </si>
  <si>
    <t>Children's views of their safeguarding and care by an inspected authority.</t>
  </si>
  <si>
    <t>Number of transfers from LA supported temporary to permanent residential care, nursing care and adult placements during 1 April to 31 March (excluding admissions to group homes), by type of residence and age group (ASC-CAR S4)</t>
  </si>
  <si>
    <t>Possible additional local authority data to support departmental impact indicator on the percentage of local authority budgets delegated to local decision-making (subject to further work being done to test the feasibility of this measure).</t>
  </si>
  <si>
    <t>Possible additional local authority data to support key data which will help people to judge the progress of departmental structural reforms (subject to further work being done to test the feasibility of this measure).</t>
  </si>
  <si>
    <t>as required</t>
  </si>
  <si>
    <t>National Non-domestic Rates Return (NNDR) 3</t>
  </si>
  <si>
    <t>Monthly Borrowing and Lending Inquiry</t>
  </si>
  <si>
    <t>House Building Return (P2a)</t>
  </si>
  <si>
    <t xml:space="preserve">Number of properties where flood or coastal erosion risk has been reduced / managed   
</t>
  </si>
  <si>
    <t>Data Transparency - numerical information</t>
  </si>
  <si>
    <t>Expenditure over £500, including costs, supplier and transaction information</t>
  </si>
  <si>
    <t>Senior salaries and associated information</t>
  </si>
  <si>
    <t>Councillor allowances and expenses</t>
  </si>
  <si>
    <t>Contracts and tenders</t>
  </si>
  <si>
    <t>Amounts of different grants spent directly by LAs or devolved to schools</t>
  </si>
  <si>
    <t>Audits the contributions provided to the Teachers’ Pension Scheme</t>
  </si>
  <si>
    <t>Information on contributing members to the Teachers' Pension Scheme</t>
  </si>
  <si>
    <t>Standardised reporting of school finances of maintained schools in England</t>
  </si>
  <si>
    <t>Local Sustainable Transport Fund</t>
  </si>
  <si>
    <t>Projected and actual spend on the Local Sustainable Transport Fund</t>
  </si>
  <si>
    <t>Guidance available at the link provided</t>
  </si>
  <si>
    <t>http://www.dft.gov.uk/pgr/regional/transportfund/</t>
  </si>
  <si>
    <t>Surveying on roll-out, future plans and further support needs</t>
  </si>
  <si>
    <t>Monitoring of roll-out and support to policy development</t>
  </si>
  <si>
    <t>Number of young people in custody</t>
  </si>
  <si>
    <t>C</t>
  </si>
  <si>
    <t>Added two new collections for DCLG to cover Fire Fighters Pension Fund (new collections refs 172 and 173)</t>
  </si>
  <si>
    <t>Removed BIS/OS collection 177-00 Parish council boundaries as transactional data</t>
  </si>
  <si>
    <t>DEFRA collection 073-00 collection name updated from Prosecutions under the Animal Health Act 1981 (and other animal health and welfare legislation) (Section 80 Report) to Return of expenditure incurred and prosecutions undertaken under the Animal Health Act 1981 and incidences of disease in imported animals</t>
  </si>
  <si>
    <t xml:space="preserve">DEFRA collection 071-00 Animal Health &amp; Welfare Management and Enforcement System (AMES). Data topics expanded to reflect the ten activity groups reported on.  </t>
  </si>
  <si>
    <t>DfE collection 159-00 School Census. Number of data topics expanded to reflect the 14 constituent modules</t>
  </si>
  <si>
    <t>Added Youth Justice Management Information System (YJMIS) as a collection (new collection ref 180).</t>
  </si>
  <si>
    <t>Capturing Regulatory Information on a Local Level (CRILL)</t>
  </si>
  <si>
    <t>Deprivation of Liberty Safeguards (DoLS) Return</t>
  </si>
  <si>
    <t>Mental Health Guardianship (SSDA702) return</t>
  </si>
  <si>
    <t>Measures to encourage parents to take responsibility for their children’s poor attendance</t>
  </si>
  <si>
    <t>School Level: Location</t>
  </si>
  <si>
    <t>School Level: Admissions Appeals</t>
  </si>
  <si>
    <t>School Level: Reconciliation</t>
  </si>
  <si>
    <t>School Level: Class Information</t>
  </si>
  <si>
    <t>School Level: Miscellaneous</t>
  </si>
  <si>
    <t>School Level: Characteristics</t>
  </si>
  <si>
    <t xml:space="preserve">Pupil Level: Identifiers </t>
  </si>
  <si>
    <t>Pupil Level: Characteristics</t>
  </si>
  <si>
    <t>Pupil Level: Status</t>
  </si>
  <si>
    <t>Pupil Level: SEN</t>
  </si>
  <si>
    <t>Pupil Level: Exclusions</t>
  </si>
  <si>
    <t>Pupil Level: Home Information</t>
  </si>
  <si>
    <t>Pupil Level: Attendance</t>
  </si>
  <si>
    <t>Utilities Contract Regulations 2006</t>
  </si>
  <si>
    <t>Removed DfT (formerly DCLG) collection ref 214 - Utilities Contract Regulations 2006 from main list, as this return is not local authority specific.</t>
  </si>
  <si>
    <t>Early Years Foundation Stage Profile (EYFSP)</t>
  </si>
  <si>
    <t>Pupil level EYFSP scores</t>
  </si>
  <si>
    <t>Childcare inspection data</t>
  </si>
  <si>
    <t>Residential family centres’ data</t>
  </si>
  <si>
    <t>There are a total of 6 LA registered residential family centres, in separate LAs.</t>
  </si>
  <si>
    <t>http://reference.data.gov.uk/id/department/co</t>
  </si>
  <si>
    <t>Disabled Facilities Grant (collection ref 169) removed from the list. No longer likely to be required after ringfencing is removed in 2011/12.</t>
  </si>
  <si>
    <t>DHP estimates and claims</t>
  </si>
  <si>
    <t>Discretionary Housing Payment (DHP) estimates and claims</t>
  </si>
  <si>
    <t xml:space="preserve">Discretionary Housing Payment (DHP) claims (Annual process)
o initial estimate (March)
o mid-year estimate (August)
o final claim (May)
The process enables DWP to provide LAs with the funding necessary for them to operate the DHP scheme. </t>
  </si>
  <si>
    <t>four times a year</t>
  </si>
  <si>
    <t>Numbers and characteristics of bridges and lighting</t>
  </si>
  <si>
    <t>Scheme details, progress, finance and grant claims</t>
  </si>
  <si>
    <t>Bike training delivered</t>
  </si>
  <si>
    <t>SEN provision</t>
  </si>
  <si>
    <t>Home information</t>
  </si>
  <si>
    <t>Child identifiers</t>
  </si>
  <si>
    <t>Child characteristics</t>
  </si>
  <si>
    <t>Children In Need details</t>
  </si>
  <si>
    <t>Service provision</t>
  </si>
  <si>
    <t>Revenue outturn expenditure on trading services by service detail and category</t>
  </si>
  <si>
    <t xml:space="preserve">Breakdown of revenue outturn expenditure on services by categories of pay, running expenses and income </t>
  </si>
  <si>
    <t>Outturn income and expenditure on business improvement districts</t>
  </si>
  <si>
    <t>Revenue budget summary by service and category</t>
  </si>
  <si>
    <t>Budgeted income and expenditure on business improvement districts</t>
  </si>
  <si>
    <t>Removed DEFRA data topics 082-02 &amp; 082-03: WasteDataFlow, as these have been combined within data topic 082-01.</t>
  </si>
  <si>
    <t>Removed DfE/Ofsted collections 220-00 - Residential family centres’ data, 223-00 - Point of inspection placing authorities’ questionnaire, 226-00 - Pre-inspection data for private fostering services, 236-00 - AfterCare survey of those who have left care in the past year, 237-00 - Care4Me survey, 238-00 - Staff questionnaire, maintained day, boarding and residential special schools, 239 - Children’s centre self-evaluation form, and 240-00 - Post inspection survey, as these are not mandatory and local authority involvement is limited.</t>
  </si>
  <si>
    <t>Quarterly Return of Council Taxes and Non-domestic rates (QRC1 to QRC3)</t>
  </si>
  <si>
    <t>Council Tax and NNDR receipts - end of year return.</t>
  </si>
  <si>
    <t>Office for National Statistics</t>
  </si>
  <si>
    <t>ONS</t>
  </si>
  <si>
    <t>Removed HO/IPS-GRO collection ref 235: Registrar General's annual return, as this is a voluntary return which only applies to those authorities which have signed-up to the national standards framework .</t>
  </si>
  <si>
    <t>Plans and procedures for responding to outbreaks and incidents of animal disease which are suitably resourced with trained staff.  Evidence of compliance with statutory obligations and good working relationships with partners - including information sharing</t>
  </si>
  <si>
    <t>Children who are referred to social services and children in need who receive a service from a social services department.</t>
  </si>
  <si>
    <t>Temporary accommodation by type of housing (or voluntarily remaining in own home/making own arrangements), families with children, number of children, 16/17 year olds, B&amp;B over six weeks, status of temporary accommodation and household type (P1E - section 6)</t>
  </si>
  <si>
    <t>Households for whom the main duty was ended, by duration and outcome (P1E - Section 7)</t>
  </si>
  <si>
    <t>Number of new clients for whom an assessment was completed in the period, by age group, ethnicity, and known or anticipated sequel to assessment;  (RAP - A6)</t>
  </si>
  <si>
    <t>Basic details about children's centres such as location and contact information</t>
  </si>
  <si>
    <t>Basic details about children's centres</t>
  </si>
  <si>
    <t>Local workings of school access and admission arrangements</t>
  </si>
  <si>
    <t>Use made of specific funds for music education</t>
  </si>
  <si>
    <t>Data required to be published in accordance with the guidance for local government on the Public Sector Equality Duty under the Equality Act 2010.</t>
  </si>
  <si>
    <t>Data to facilitate the planning and inspection process of ACL provision.</t>
  </si>
  <si>
    <t>National Non-domestic Rates Return (NNDR) 3 audited (formerly collection ref 049) merged with National Non-domestic Rates Return (NNDR) 3 (collection ref 048) as new data topic 048-02.</t>
  </si>
  <si>
    <t>No. of premises with breakdown of those compliant</t>
  </si>
  <si>
    <t>Revenue outturn expenditure on social care by service detail and category (RO3)</t>
  </si>
  <si>
    <t>Possible - local authority data relevant to measuring the percentage of local authority budgets delegated to local decision-making. Proposed as a DCLG impact indicator.</t>
  </si>
  <si>
    <t>Fraud and Corruption Survey</t>
  </si>
  <si>
    <t>http://www.audit-commission.gov.uk/pressoffice/pressreleases/Pages/scaleoffraudandcorruption.aspx</t>
  </si>
  <si>
    <t>Housing benefit, council tax benefit and NNDR fraud</t>
  </si>
  <si>
    <t>Procurement, Insurance, Social Services and Economic/ third sector fraud</t>
  </si>
  <si>
    <t>Debt, Pensions and Investment fraud</t>
  </si>
  <si>
    <t>Payroll and Expenses fraud, Abuse of position and Other fraud</t>
  </si>
  <si>
    <t>Disabled Parking, Recruitment fraud and fraud reporting</t>
  </si>
  <si>
    <t>Fraud and Corruption Prosecutions</t>
  </si>
  <si>
    <t>Audit Committee and Policies</t>
  </si>
  <si>
    <t>Counter fraud and corruption activity</t>
  </si>
  <si>
    <t>Fidelity guarantee insurance, Emerging risks, and Best practice</t>
  </si>
  <si>
    <t>Added new DCLG/AC collection ref 242: Fraud and Corruption Survey to the ALB list.</t>
  </si>
  <si>
    <t>Some 19,000 industrial and other premises are regulated by local authorities to ensure that air emissions, and sometimes wider impacts, are minimised.  The data collected includes the number and types of installations which hold a permit;  the time taken by authorities to decide applications;  how many enforcement and other notices are served;  how many times each authority inspects the installations it regulates;  and how much money authorities raise from statutory charges levied on the regulated businesses.  Detailed information about each regulated installation is held by the relevant local authority on a public register which can be consulted free by anyone during reasonable working hours.</t>
  </si>
  <si>
    <t>Incidents of environmental damage</t>
  </si>
  <si>
    <t>http://reference.data.gov.uk/id/public-body/tenant-services-authority</t>
  </si>
  <si>
    <t>http://reference.data.gov.uk/id/public-body/environment-agency</t>
  </si>
  <si>
    <t>http://reference.data.gov.uk/id/public-body/office-for-standards-in-education-childrens-servic</t>
  </si>
  <si>
    <t>http://reference.data.gov.uk/id/public-body/health-protection-agency</t>
  </si>
  <si>
    <t>http://reference.data.gov.uk/id/public-body/audit-commission</t>
  </si>
  <si>
    <t>http://reference.data.gov.uk/id/public-body/homes-communities-agency</t>
  </si>
  <si>
    <t>This register is no longer required nationally. It is proposed for deletion in 2011/12, and a formal National Statistics consultation with a view to stopping this collection will take place in 2011. Its status will be confirmed subject to the completion of that consultation.</t>
  </si>
  <si>
    <t>This collection is proposed for deletion in 2011/12, and a formal National Statistics consultation with a view to stopping this collection will take place in 2011.  Its status will be confirmed subject to the completion of that consultation.</t>
  </si>
  <si>
    <t>Three DH collections marked as proposed for deletion subject to formal National Statistics consultation (refs 174 - Register of deaf or hard of hearing people (SSDA910), 175 - Grant Funded Services (GFS1) return, and 176 - Personal Social Services Staffing (SSDS001) return)</t>
  </si>
  <si>
    <t>Standards Fund monitoring (TO CEASE DURING 2011/12)</t>
  </si>
  <si>
    <t>DfE collection 116 (Standards Fund monitoring) reinstated to main list since final collections for 2010/11 data will be required in Autumn 2011.</t>
  </si>
  <si>
    <t>Final collection will be in Autumn 2011 (about usage of the Grant in 2010-11)</t>
  </si>
  <si>
    <t>Admissions: Parental Preferences met</t>
  </si>
  <si>
    <t>Applicant level information will permit matching to other individual-level information.</t>
  </si>
  <si>
    <t>A range of data on LA waste and recycling activity, from collection to disposal</t>
  </si>
  <si>
    <t>Added new DfE collection on School condition to the main list (new collection ref 216-00).</t>
  </si>
  <si>
    <t>http://www.education.gov.uk/rsgateway/DB/STR/d000982/index.shtml</t>
  </si>
  <si>
    <t>http://www.hpa.org.uk/Topics/InfectiousDiseases/InfectionsAZ/NotificationsOfInfectiousDiseases/ReportingProcedures/</t>
  </si>
  <si>
    <t>http://reference.data.gov.uk/id/department/dclg</t>
  </si>
  <si>
    <t>Added new DEFRA/EA collection ref 244: Flood risk management capacity, to ALB list</t>
  </si>
  <si>
    <t>every 6 years</t>
  </si>
  <si>
    <t>Added new DEFRA/EA collection ref 246: Reporting on EU flood risk regulations, to ALB list</t>
  </si>
  <si>
    <t>http://www.communities.gov.uk/housing/housingresearch/housingstatistics/housingstatisticsby/localauthorityhousing/dataforms/hssa0910/bpsaedhdata200910/</t>
  </si>
  <si>
    <t>Statutory homelessness statistics, and additional information on homelessness prevention and relief activity.</t>
  </si>
  <si>
    <t>NI</t>
  </si>
  <si>
    <t>59, 60, 64, 65, 67, 68</t>
  </si>
  <si>
    <t>72, 92</t>
  </si>
  <si>
    <t>Ordnance Survey collections ref 158 &amp; 177 reassigned to BIS following machinery of government changes.</t>
  </si>
  <si>
    <t>Information on commissioning patterns and the placements made into registered residential or domiciliary care services</t>
  </si>
  <si>
    <t>Housing Monitoring (P1B)</t>
  </si>
  <si>
    <t>Microbiological contamination: No. of unacceptable samples, by type of sample</t>
  </si>
  <si>
    <t>Microbiological contamination: No. which lead to prosecution, by type of sample</t>
  </si>
  <si>
    <t>Decisions and acceptances by nationality (P1E - Section 9)</t>
  </si>
  <si>
    <t>Alcohol and Late Night Refreshment Licensing</t>
  </si>
  <si>
    <t>Investment Management System</t>
  </si>
  <si>
    <t>County council, Metropolitan district, Unitary authority, London borough, City of London</t>
  </si>
  <si>
    <t>There is a specific exemption for the Isles of Scilly.</t>
  </si>
  <si>
    <t>Corrections to the local authority classes applicable for collection ref 160-00.</t>
  </si>
  <si>
    <t>A number of collections flagged as "Under review" following discussions with departments (refs 004, 007, 022, 079, 087, 102, 134, 135, 136 &amp; 142)</t>
  </si>
  <si>
    <t>school level capacity data and LA pupil forecasts.</t>
  </si>
  <si>
    <t>DH/HSCIC</t>
  </si>
  <si>
    <t>Number of self-funded clients with completed assessments or reviews, provided at the expense of the CASSR during the period, by age group and primary client type  (RAP - A10)</t>
  </si>
  <si>
    <t>Number of clients on the books to receive homecare, provided or commissioned by the CASSR, on the last day of the period by the number of planned hours per week  (RAP - H1)</t>
  </si>
  <si>
    <t>http://www.ic.nhs.uk/services/social-care/social-care-collections/collections-2012</t>
  </si>
  <si>
    <t>Number of complaints against food premises</t>
  </si>
  <si>
    <t>used, amongst other things, to inform administration subsidy funding, provide for counter fraud and error data-matching, inform forecasting and policy work, produce published statistics on caseload, speed of processing and number of changes actioned.</t>
  </si>
  <si>
    <t>http://research.dwp.gov.uk/asd/index.php?page=hbctb</t>
  </si>
  <si>
    <t>DWP/HSE</t>
  </si>
  <si>
    <t xml:space="preserve">Length: </t>
  </si>
  <si>
    <t>Freq.</t>
  </si>
  <si>
    <t>ALB</t>
  </si>
  <si>
    <t>Planning decisions, broken down by type of development</t>
  </si>
  <si>
    <t>Householder developments</t>
  </si>
  <si>
    <t>Deleted Supporting People Client Records and Outcomes (former collection ref 011-00) because this is a collection from service providers and not local authorities.</t>
  </si>
  <si>
    <t>Information on the commissioning patterns of local Councils and the placements made into registered residential or domiciliary care services.</t>
  </si>
  <si>
    <t>Information on the number of people who are helped to live more independently in their own homes through services provided by the independent sector which are partially or completely funded by councils with adult social service responsibilities.</t>
  </si>
  <si>
    <t>Department for Business, Innovation and Skills - Ordnance Survey</t>
  </si>
  <si>
    <t>BIS/OS</t>
  </si>
  <si>
    <t>Removed DH/HPA collections 143 - Health protection Part 2A Order notifications, and 233 - Notification of Infectious Diseases (NOIDs), as these are transactional/operational in nature and so not relevant for the Single Data List.</t>
  </si>
  <si>
    <t>Removed DWP collection 152 - Circus database, as this is a voluntary operational database used to share information between enforcement authorities, and is not a central government collection.</t>
  </si>
  <si>
    <t>Children receiving free early education because they meet one (or more) of a set of statutory criteria</t>
  </si>
  <si>
    <t>The criteria under which an eligible child receives the funding</t>
  </si>
  <si>
    <t>Collected via the Early Years Census for two year-olds in private, voluntary and independent provision.  Separate collection for children in maintained schools, agreed as being less burdensome to the front-line partners supplying the data.</t>
  </si>
  <si>
    <t>Ref</t>
  </si>
  <si>
    <t>Data collection name</t>
  </si>
  <si>
    <t>Dept</t>
  </si>
  <si>
    <t>Quarterly Housing monitoring (P1B) (ref 008) changed from quarterly to annual and renamed to reflect this.</t>
  </si>
  <si>
    <t>Current expenditure by client group and service type used in the calculation of unit costs</t>
  </si>
  <si>
    <t>Activity data containing services for adult and older people - used in calculation of unit costs</t>
  </si>
  <si>
    <t>Net additional dwellings - in future years including the '5 year land supply' 
(AMR - H2(c))</t>
  </si>
  <si>
    <t>Possible - local authority data relevant to measuring affordable housing grant per dwelling.</t>
  </si>
  <si>
    <t>Removed individual "reasons for collection" columns from the detail lists.</t>
  </si>
  <si>
    <t>No. of other active interventions achieved in the financial year, by type of premises</t>
  </si>
  <si>
    <t>No. of sampling visits, by type of premises</t>
  </si>
  <si>
    <t>No. of establishments subject to written warnings during the financial year, by type of premises</t>
  </si>
  <si>
    <t>Other</t>
  </si>
  <si>
    <t>Possible - local authority data relevant to measuring spending on infrastructure via the Community Infrastructure Levy. Proposed in DCLG business plan as data to judge the progress of structural reforms.</t>
  </si>
  <si>
    <t>Caravan capacity - socially rented sites only</t>
  </si>
  <si>
    <t>Information on actions / enforcement outcomes with respect to all welfare prosecutions</t>
  </si>
  <si>
    <t>Farming</t>
  </si>
  <si>
    <t>Animal Movement Licensing System (AMLS)</t>
  </si>
  <si>
    <t>DCLG/TSA collection 065-00. On 17/02/2012 the CORE contract novated from the TSA to DCLG</t>
  </si>
  <si>
    <t>Number of people receiving ‘Bikeability’ cycle training</t>
  </si>
  <si>
    <t>Abuse of Vulnerable Adults (AVA) return</t>
  </si>
  <si>
    <t>DH</t>
  </si>
  <si>
    <t>Adult Social Care Combined Activity Return (ASC-CAR)</t>
  </si>
  <si>
    <t>Data collected in advance of an inspection, on numbers and characteristics of learners and the programmes on offer</t>
  </si>
  <si>
    <t>Numbers and characteristics of learners and the programmes on offer</t>
  </si>
  <si>
    <t>School organisation, children’s centres and 14-19 partnership arrangements in LAs</t>
  </si>
  <si>
    <t>Collected at the time of an inspection. In accordance with inspection cycles and requirements: every 47 months years for early years registered provisions and about ten percent each year of those registered on the Childcare Register only</t>
  </si>
  <si>
    <t>Childcare places and staff numbers</t>
  </si>
  <si>
    <t>Data are collected at the time of an inspection, as part of Ofsted’s regulation of the provided service.</t>
  </si>
  <si>
    <t>Local take-up of the Young Apprenticeship programme</t>
  </si>
  <si>
    <t>Volume and take-up of work experience placements</t>
  </si>
  <si>
    <t>Contents:</t>
  </si>
  <si>
    <t>RefsLookup next match</t>
  </si>
  <si>
    <t>RefsLookup row (cum)</t>
  </si>
  <si>
    <t xml:space="preserve">Markets/Collection Centres </t>
  </si>
  <si>
    <t xml:space="preserve">Point of Entry </t>
  </si>
  <si>
    <t xml:space="preserve">Reconciliation </t>
  </si>
  <si>
    <t xml:space="preserve">Referrals </t>
  </si>
  <si>
    <t xml:space="preserve">Shows </t>
  </si>
  <si>
    <t xml:space="preserve">Welfare of Animals in Transport Order </t>
  </si>
  <si>
    <t>The PF1 return is designed to collect information on the number of children in private fostering arrangements in England.
The PF1 return for 2009-10 covers notifications of private fostering arrangements in the year ending 31 March 2010, and the number of children looked after under private fostering arrangements at 31 March 2010.</t>
  </si>
  <si>
    <t>Individual-level information about children who are looked after by local authorities, including placement, legal status, adoption from care, and education achievements.</t>
  </si>
  <si>
    <t>Number of statements of special education needs issued, and number issued within 26 weeks</t>
  </si>
  <si>
    <t>Additional detail and data topics for a number of adult social care collections (refs 133 to 137, 139, 140 &amp; 144).</t>
  </si>
  <si>
    <t>Blind/severely sight impaired persons and partial sight/sight impaired persons - Numbers on the register and new registrations</t>
  </si>
  <si>
    <t>Data on planning applications received and decided by local authorities (county matters).</t>
  </si>
  <si>
    <t>Annual Monitoring Reports: Core output indicators</t>
  </si>
  <si>
    <t>Five-year land supply for housing</t>
  </si>
  <si>
    <t>Data Review ongoing, DEFRA discussions with the LGA continue, once they have their (LGA) definitive view, it will help DEFRA move ahead in exploring alternative options. Section 71(4) of the Environmental Protection Act 1990</t>
  </si>
  <si>
    <t>Names and addresses of approval/registered feed business establishments, manufacturing, marketing or using feed.</t>
  </si>
  <si>
    <t>Compliance with Government Buying Standards - sustainable procurement specifications for goods and services</t>
  </si>
  <si>
    <t>Sustainability</t>
  </si>
  <si>
    <t>Data on fixed penalty notices for low level environmental crimes including littering, graffiti, fly posting and dog fouling.</t>
  </si>
  <si>
    <t>Local Authorities have a statutory responsibility for the administration of Public Rights of Way (PROW) When a PROW is created or amended data is provided to Ordnance Survey by the designated Local Authority or National Park in the form of paper and/or digital copies of the Definitive Map and/or the Definitive Statement. This information supports a nationally consistent cartographic representation of Public Rights of Way in Ordnance Survey mapping products.</t>
  </si>
  <si>
    <t>Fixed penalty notices issued for 15 offences [NO LONGER REQUIRED]</t>
  </si>
  <si>
    <t>DCLG collections HRA Subsidy Claim form - advance final re 016  HRA Subsidy Claim form - auditor final ref 017 removed from list as final collections have now been made</t>
  </si>
  <si>
    <t>Number of places in secure children's homes</t>
  </si>
  <si>
    <t>Local planning authorties reported assessments of their five year land supply for housing.</t>
  </si>
  <si>
    <t>Currently under review - may be collected from YOTs, or may be obtained centrally from management information systems.</t>
  </si>
  <si>
    <t>The SSDA910 collects information on the number of deaf or hard of hearing people registered locally, on a three-yearly basis</t>
  </si>
  <si>
    <t>Deleted two data topics from animal products imports collection (former data topics refs 068-01 and 068-03), leaving a single data topic for that collection.</t>
  </si>
  <si>
    <t xml:space="preserve">Responsibility for annual collection lies with PfS but Cental Capital Unit (DfE) are the customer.  </t>
  </si>
  <si>
    <t>Collection of school level capacity data and LA pupil forecasts.</t>
  </si>
  <si>
    <t>Schools capital outturn</t>
  </si>
  <si>
    <t>Spend of school capital grant  funds</t>
  </si>
  <si>
    <t xml:space="preserve">Returns quantifying LA spend of school capital grants within time limits. </t>
  </si>
  <si>
    <t xml:space="preserve">Collected via LOGASnet. Required annually for audit purposes. Not published. </t>
  </si>
  <si>
    <t>Added two Partnerships for Schools collections (refs 202 &amp; 203) to the ALBs list.</t>
  </si>
  <si>
    <t>Department for Education - Young Persons' Learning Academy</t>
  </si>
  <si>
    <t>DfE/YPLA</t>
  </si>
  <si>
    <t>Information on YA students by delivery partnership used to support funding</t>
  </si>
  <si>
    <t>Education Business Partnership Services (EBPS)</t>
  </si>
  <si>
    <t>Annual farming surveys, crops, livestock and labour.</t>
  </si>
  <si>
    <t>Environmental quality</t>
  </si>
  <si>
    <t>Local bus punctuality</t>
  </si>
  <si>
    <t>Bus services conforming to timetable.</t>
  </si>
  <si>
    <t>Bus punctuality formerly formerly NI 178.</t>
  </si>
  <si>
    <t>https://www.gov.uk/transport-statistics-notes-and-guidance-disabled-parking-badges</t>
  </si>
  <si>
    <t xml:space="preserve">Highway inventory data </t>
  </si>
  <si>
    <t xml:space="preserve">Data on prevalence of child obesity in Reception Year and Year 6 by local authority. </t>
  </si>
  <si>
    <t>Individual</t>
  </si>
  <si>
    <t>Heights, weights and other relevant information on children in Reception and year 6, and relevant information about each child, as well as number of children eligible for inclusion.</t>
  </si>
  <si>
    <t xml:space="preserve">Percentage of eligible population aged 40-74 offered an NHS Health Check in the financial year </t>
  </si>
  <si>
    <t>Percentage of eligible population aged 40-74 offered an NHS Health Check who received an NHS Health Check in the financial year</t>
  </si>
  <si>
    <t>https://www.gov.uk/government/publications/incident-recording-system-for-fire-and-rescue-authorities</t>
  </si>
  <si>
    <t>Numbers of dwellings on the Valuation list, by council tax band</t>
  </si>
  <si>
    <t>Numbers of other categories of dwelling by council tax band: exempt, demolished, chargeable, subject to discount</t>
  </si>
  <si>
    <t>Final submission for 2012/13 due end August 2011.
The Government's proposals for major reform of the existing arrangements for council housing finance would replace the existing housing subsidy system and the subsidy claim forms. Subject to Parliamentary approval, the new 'self-financing' system would start from April 2012.</t>
  </si>
  <si>
    <t>The PSSEX1 is the annual financial return which collects data on local authority income, expenditure and activity to calculate unit costs by client group and other subjective category</t>
  </si>
  <si>
    <t>Notes:</t>
  </si>
  <si>
    <t>The government department or agency responsible for the data collection (see table below).</t>
  </si>
  <si>
    <t>If any of the data collected is used in the compilation of National Statistics.</t>
  </si>
  <si>
    <t>Year 1 - Phonics collection begins in 2012</t>
  </si>
  <si>
    <t>Removed DEFRA collection 074 - Stray dogs, as this data is not regularly collected by central government.</t>
  </si>
  <si>
    <t>Area of Green Belt land in each local authority area</t>
  </si>
  <si>
    <t>Planning applications</t>
  </si>
  <si>
    <t>Planning decisions</t>
  </si>
  <si>
    <t>Applications granted</t>
  </si>
  <si>
    <t>Speed of applications</t>
  </si>
  <si>
    <t>Residential applications</t>
  </si>
  <si>
    <t>Enforcement action</t>
  </si>
  <si>
    <t>Regulation 3 and 4 consents</t>
  </si>
  <si>
    <t>Developments in flood risk areas</t>
  </si>
  <si>
    <t>080-02</t>
  </si>
  <si>
    <t>[Split-off to create 243-01]</t>
  </si>
  <si>
    <t>DEFRA data topic 080-02 split-off to create new separate collection ref 243: Developments in flood risk areas</t>
  </si>
  <si>
    <t>Number of developments in flood risk areas</t>
  </si>
  <si>
    <t>Department for Environment, Food and Rural Affairs - Environment Agency</t>
  </si>
  <si>
    <t>DEFRA/EA</t>
  </si>
  <si>
    <t>Flood risk management capacity</t>
  </si>
  <si>
    <t>http://www.communities.gov.uk/publications/corporate/statistics/landsupply2009?view=Standard</t>
  </si>
  <si>
    <t>Local Development Framework Database (GOs)</t>
  </si>
  <si>
    <t>continuous</t>
  </si>
  <si>
    <t>Not all sections are applicable to some types of authority.</t>
  </si>
  <si>
    <t>http://reference.data.gov.uk/id/department/ho</t>
  </si>
  <si>
    <t>http://reference.data.gov.uk/id/department/bis</t>
  </si>
  <si>
    <t>Homelessness prevention and relief - successful outcomes by the action taken, and unsuccessful outcomes (P1E - Section 10)</t>
  </si>
  <si>
    <t>Estimate of people sleeping rough</t>
  </si>
  <si>
    <t>Clients entering Supporting People services, by service type</t>
  </si>
  <si>
    <t>Clients entering Supporting People services, by primary client group</t>
  </si>
  <si>
    <t>125, 145, 146</t>
  </si>
  <si>
    <t>168, 169</t>
  </si>
  <si>
    <t>180, 181</t>
  </si>
  <si>
    <t>191, 192, 193</t>
  </si>
  <si>
    <t>London borough</t>
  </si>
  <si>
    <t>Authority comments</t>
  </si>
  <si>
    <t>Contact</t>
  </si>
  <si>
    <t>Length of time from first contact to completed assessment for new clients for whom an assessment was completed during the period, in time bands, by age group, primary client type, and referral category;  (RAP - A7)</t>
  </si>
  <si>
    <t>Returns used to identify shortage school places/surplus and are used in Capital allocations</t>
  </si>
  <si>
    <t>The purpose of the business plan statistical appendix (BPSA) is to bring together information about your housing revenue account (HRA) stock. It draws together information relevant to the formulation of your HRA business plan and reports progress made during the last financial year. All the information presented in the BPSA is relevant data underpinning your business planning but presented in a format to ensure consistency between local authorities (LAs). This enables readers to gain an overview of your position and will inform Government Office assessments. This information is used centrally to inform policy development and monitoring.
Submitted via DCLG's interform on-line service</t>
  </si>
  <si>
    <t>Public rights of way</t>
  </si>
  <si>
    <t>Changes to the Definitive Map</t>
  </si>
  <si>
    <t>This collection ceased following a formal National Statistics consultation with a view to stopping this collection which took place in 2011.</t>
  </si>
  <si>
    <t>No. of establishments subject to seizure, detention &amp; surrender of feed during the financial year, by type of premises</t>
  </si>
  <si>
    <t>excel</t>
  </si>
  <si>
    <t>Food Hygiene Rating Scheme (FHRS)</t>
  </si>
  <si>
    <t>Scheme to provide information to consumers about standards of hygiene in places where they eat out or buy food.</t>
  </si>
  <si>
    <t>Potential collections which are under discussion, not yet finalised, or not yet agreed for inclusion in the list.</t>
  </si>
  <si>
    <t>Reporting in relation to implementating the Flood and Water Management Act (FWMA)</t>
  </si>
  <si>
    <t>Added two new Electoral Commission collections: 249 - Electoral Registration supporting data, and 250 - Statement of results</t>
  </si>
  <si>
    <t>Added new data topic ref 080-08 to DEFRA collection ref 080: Flood and coastal erosion risk management and sustainable drainage systems.</t>
  </si>
  <si>
    <t>Winter salt stock holdings</t>
  </si>
  <si>
    <t>Numbers of children in private fostering arrangements (PF1 Section 1)</t>
  </si>
  <si>
    <t>Department</t>
  </si>
  <si>
    <t xml:space="preserve">LPG pipework inspection </t>
  </si>
  <si>
    <t>The RAP return is the main data return which captures information on Council-commissioned social care services on an annual basis.  It includes data related to provision of specific services, as well as a breakdown of provision by client groups to support statutory equalities monitoring at local and national level.  The RAP provides data for the input measure in the Public Services Transparency Framework related to people receiving personal budgets. Estimated compliance costs for the RAP in 2009/10 were in the region of £560,000 nationally, however this will be reduced by £41-103,000 in 2011/12 (see table above).  The status of the RAP and all existing social care activity-based data returns is subject to change in the medium-term through the ongoing ‘zero-based’ review.  This review is likely to lead to changes in social care data requirements to reduce and rationalise the data set from 2012/13 onwards, subject to the views of the social care sector.</t>
  </si>
  <si>
    <t>Main</t>
  </si>
  <si>
    <t>Staff's views about their school completed prior to inspection.</t>
  </si>
  <si>
    <t xml:space="preserve">DCLG collection ref 056-00 Community Budgets (from 2013/14) removed from collections pending and deleted. </t>
  </si>
  <si>
    <t>LA self assessment in relation to Contingency Planning/Capability for disease outbreak, Business Compliance with Animal Health legislation and Intelligence Sharing.</t>
  </si>
  <si>
    <t>Contingency Planning/Capability for disease outbreak</t>
  </si>
  <si>
    <t>Rev.</t>
  </si>
  <si>
    <t>Dept.</t>
  </si>
  <si>
    <t>Source of referral for all contact events covered in R2.  (RAP - R3)</t>
  </si>
  <si>
    <t>Number of existing clients for whom a review was completed during the period, by primary client type and age group;  (RAP - A1)</t>
  </si>
  <si>
    <t>http://www.communities.gov.uk/localgovernment/localregional/localgovernmentfinance/statistics/usefulinformation/formstimetable/revenueforms/</t>
  </si>
  <si>
    <t>Progress on the adoption of development plan documents</t>
  </si>
  <si>
    <t>Survey of farms, not local authorities per se.</t>
  </si>
  <si>
    <t>Row</t>
  </si>
  <si>
    <t>Row Removed</t>
  </si>
  <si>
    <t>Collection name</t>
  </si>
  <si>
    <t>Under the Local Government and Public Involvement in Health Act 2007, principal councils may undertake a community governance review, which may recommend changes to civil parishes and their boundaries. If a council subsequently makes a reorganisation order, it is required to inform, among others, the the Secretary of States for Communities and Local Government, the Director General of the Ordnance Survey and the Office for National Statistics.</t>
  </si>
  <si>
    <t>http://www.communities.gov.uk/localgovernment/localregional/localgovernmentfinance/statistics/revenueexpenditure/</t>
  </si>
  <si>
    <t>Business Improvement Districts Outturn (BIDO)</t>
  </si>
  <si>
    <t>Removed three local accountability/data transparency collections from the main list as these are not data collections (062 - Data Transparency - numerical information, 212 - Public Sector Equality Duty &amp; 157 - Speed camera inventory).</t>
  </si>
  <si>
    <t>The number of SuDS adopted by the SAB, which have been designated under Schedule 1, by property type</t>
  </si>
  <si>
    <t>The number of SuDS adopted by the SAB, which are located on public land (and therefore not designated under Schedule 1), for each type</t>
  </si>
  <si>
    <t>Young Apprenticeships (YA) (TO CEASE DURING 2012/13)</t>
  </si>
  <si>
    <t>No. of convictions secured, by premises type</t>
  </si>
  <si>
    <t>Enforcement actions for hygiene offences, by type of premises</t>
  </si>
  <si>
    <t>Local Authority Data Collection of Linked and Federated Provision</t>
  </si>
  <si>
    <t xml:space="preserve">Data on information on school organisation, children’s centres and 14-19 partnership arrangements in the LAs.    </t>
  </si>
  <si>
    <t>Local Authority Adult and Community Learning provision.</t>
  </si>
  <si>
    <t>http://www.ic.nhs.uk/webfiles/Services/Social%20care/Collections%200910/SSDA910/SSDA910%20Deaf%20and%20Hard%20of%20Hearing%202009-10%20v1.0.pdf</t>
  </si>
  <si>
    <t>Data on schemes from those voluntary organisations and other organisations to which councils with adult social services responsibilites had provided funding during the financial year</t>
  </si>
  <si>
    <t>Details of council funding given to each qualifying scheme during the financial year</t>
  </si>
  <si>
    <t>Similar data to subsidy claim forms</t>
  </si>
  <si>
    <t>Imports of products of animal origin from third countries</t>
  </si>
  <si>
    <t>Updating &amp; Screening Assessments, Action Plans, Action Plan Progress Reports, Further &amp; Detailed Assessments.  Air Quality Grant data</t>
  </si>
  <si>
    <t>Weights and measures enforcement (section 70)</t>
  </si>
  <si>
    <t>BIS</t>
  </si>
  <si>
    <t>Y</t>
  </si>
  <si>
    <t>annual</t>
  </si>
  <si>
    <t>Unitary authorities and counties</t>
  </si>
  <si>
    <t>Information on successful/unsuccessful individual benefit fraud prosecutions and sanctions</t>
  </si>
  <si>
    <t>Details of individual animal movements from each Movement Document</t>
  </si>
  <si>
    <t>Details of offence(s), offender and result for all animal health and welfare cases brought to court</t>
  </si>
  <si>
    <t>Fly-tipping incidents by land and waste type</t>
  </si>
  <si>
    <t>Fly-tipping incidents by size and estimated clearance and disposal costs</t>
  </si>
  <si>
    <t>Number and estimated costs of actions taken</t>
  </si>
  <si>
    <t>Prosecution outcomes and fines</t>
  </si>
  <si>
    <t>Topics</t>
  </si>
  <si>
    <t xml:space="preserve"> </t>
  </si>
  <si>
    <t>On the Collections List, select columns B to F, then copy and paste back as values. Do the same for columns L to Z.</t>
  </si>
  <si>
    <t>Hide columns Q to Z.</t>
  </si>
  <si>
    <t>Flood and coastal erosion risk management and sustainable drainage systems</t>
  </si>
  <si>
    <t>Excel</t>
  </si>
  <si>
    <t>Climate change</t>
  </si>
  <si>
    <t>Animal Health &amp; Welfare Management and Enforcement System (AMES)</t>
  </si>
  <si>
    <t>DEFRA</t>
  </si>
  <si>
    <t>Number of Samples Taken for Chemical / Compositional Analysis (POAO/ PNOAO)</t>
  </si>
  <si>
    <t>Number of Samples Recorded in (9) Found to be Unsatisfactory (POAO/ PNOAO)</t>
  </si>
  <si>
    <t>National Curriculum assessments and tests</t>
  </si>
  <si>
    <t>Merged with 096</t>
  </si>
  <si>
    <t>[merged]</t>
  </si>
  <si>
    <t>Child/pupil level: Pupil identifiers</t>
  </si>
  <si>
    <t>Child/pupil level: Pupil characteristics</t>
  </si>
  <si>
    <t>Child/pupil level: Funded hours</t>
  </si>
  <si>
    <t>Child/pupil level: SEN provision</t>
  </si>
  <si>
    <t>Child/pupil level: Home information</t>
  </si>
  <si>
    <t>Establishment level: Establishment identifiers</t>
  </si>
  <si>
    <t>Establishment level: Establishment characteristics</t>
  </si>
  <si>
    <t>Establishment level: Information on teaching staff</t>
  </si>
  <si>
    <t>Establishment level: Number of children</t>
  </si>
  <si>
    <t>Children attending funded Private, Voluntary and Independent Early Years Providers in England; and Early Years settings with children in receipt of funded places</t>
  </si>
  <si>
    <t>Early Years Census</t>
  </si>
  <si>
    <t>Merged with 105</t>
  </si>
  <si>
    <t>Pupil level: Pupil identifiers</t>
  </si>
  <si>
    <t>Pupil level: Pupil characteristics</t>
  </si>
  <si>
    <t>Pupil level: Pupil status</t>
  </si>
  <si>
    <t>Pupil level: SEN provision</t>
  </si>
  <si>
    <t>Pupil level: Exclusions</t>
  </si>
  <si>
    <t>Pupil level: Home information</t>
  </si>
  <si>
    <t>Pupil level: Attendance</t>
  </si>
  <si>
    <t>School level: School characteristics</t>
  </si>
  <si>
    <t>School level: School location</t>
  </si>
  <si>
    <t>School level: Staff information</t>
  </si>
  <si>
    <t>Pupil Referral Unit Census</t>
  </si>
  <si>
    <t>Merged with 111</t>
  </si>
  <si>
    <t>School level: Vacancies</t>
  </si>
  <si>
    <t>Workforce level: Staff identifiers and characteristics</t>
  </si>
  <si>
    <t>Workforce level: Contract/Service Agreement</t>
  </si>
  <si>
    <t>Workforce level: Absence</t>
  </si>
  <si>
    <t>Workforce level: Curriculum</t>
  </si>
  <si>
    <t>Workforce level: Qualification</t>
  </si>
  <si>
    <t>Capital expenditure and its financing, with no service breakdown</t>
  </si>
  <si>
    <t>Capital expenditure by service detail and category</t>
  </si>
  <si>
    <t>Financing of capital expenditure by source</t>
  </si>
  <si>
    <t>Budget requirement</t>
  </si>
  <si>
    <t>Details of feed business establishments approved and registered by local authorities</t>
  </si>
  <si>
    <t>legally required to be informed by the ‘giver’ S219</t>
  </si>
  <si>
    <t>Club Machine Permits &amp; Club Gaming Permits</t>
  </si>
  <si>
    <t>legally required Sch12 [8]</t>
  </si>
  <si>
    <t>legally required S164 and S165</t>
  </si>
  <si>
    <t xml:space="preserve">http://www.wto.org/english/tratop_e/gproc_e/gpstat_e.htm. </t>
  </si>
  <si>
    <t>County council, District council, Metropolitan district, Unitary authority, London borough, City of London, Isles of Scilly, Fire &amp; rescue authority, Integrated transport authority, GLA, Combined authority</t>
  </si>
  <si>
    <t>Statistics for contracts awarded above certain thresholds</t>
  </si>
  <si>
    <t>Melvin Hughes</t>
  </si>
  <si>
    <t xml:space="preserve">Statistics for contracts awarded required under the Utilities Contract Regulations 2006 </t>
  </si>
  <si>
    <t>Total aggregate value of below threshold contracts</t>
  </si>
  <si>
    <t xml:space="preserve">Detailed information about primary school applications and offers made, including applicant level data on institutions preferred by each applicant.
</t>
  </si>
  <si>
    <t>Detailed information about secondary school applications and offers made -  including applicant level data on institutions preferred by each applicant.</t>
  </si>
  <si>
    <t xml:space="preserve">LA level information on number of secondary school applications, preferences and offers of places at a preferred school.
</t>
  </si>
  <si>
    <t>Information on primary and secondary school applications made, preferences expressed and  applicants offered a place at a preferred school</t>
  </si>
  <si>
    <t>Form AH 134.
Submission of information is a statutory requirement under Section 81 of the Animal Health Act 1981</t>
  </si>
  <si>
    <t>Word document form</t>
  </si>
  <si>
    <t>Flooding &amp; coastal change</t>
  </si>
  <si>
    <t>Fly-tipping incidents (Flycapture)</t>
  </si>
  <si>
    <t>Number, type and costs of fly-tipping incidents, and enforcement actions.</t>
  </si>
  <si>
    <t>Stray dogs</t>
  </si>
  <si>
    <t>Record details of stray dogs</t>
  </si>
  <si>
    <t>WasteDataFlow - LA waste management statistics.</t>
  </si>
  <si>
    <t>Information on National Curriculum assessments and qualifications taken by students (e.g. GCSEs or GCE A Levels)</t>
  </si>
  <si>
    <t>130, 135</t>
  </si>
  <si>
    <t xml:space="preserve">Summary statistics that reflect local regulatory activity (visits) and related administration (permits and notices)
</t>
  </si>
  <si>
    <t>local regulatory activity (visits) and related administration (permits and notices)</t>
  </si>
  <si>
    <t>Department for Culture, Media and Sport</t>
  </si>
  <si>
    <t>Department of Energy and Climate Change</t>
  </si>
  <si>
    <t>Level of food hygiene and safety compliance: no of premises on LA's database, by score and by risk rating</t>
  </si>
  <si>
    <t>Level of structural compliance: no of premises on LA's database, by score and by risk rating</t>
  </si>
  <si>
    <t>Confidence in management/control systems: no of premises on LA's database, by score and by risk rating</t>
  </si>
  <si>
    <t>DCMS/GC</t>
  </si>
  <si>
    <t>Children with Statements of Special Educational Needs (SEN2)</t>
  </si>
  <si>
    <t>Pupils with SEN statements</t>
  </si>
  <si>
    <t>Monitors spending on pupils with SEN statements</t>
  </si>
  <si>
    <t>Added missing DfE collection Children with Statements of Special Educational Needs (SEN2) (collection ref 189) to the main list.</t>
  </si>
  <si>
    <t>Food Hygiene (LAEMS)</t>
  </si>
  <si>
    <t>Information on HB overpayments (outstanding, newly identified, recovered and written off)</t>
  </si>
  <si>
    <t>Information on fraud (number of referrals, investigators, cases under investigation, sanctions and prosecutions)</t>
  </si>
  <si>
    <t>Data-matching referrals  - outcomes</t>
  </si>
  <si>
    <t>Outcomes of data matching referrals.</t>
  </si>
  <si>
    <t>Details of the Part 2A order</t>
  </si>
  <si>
    <t>http://www.dh.gov.uk/prod_consum_dh/groups/dh_digitalassets/@dh/@en/@ps/documents/digitalasset/dh_114589.pdf</t>
  </si>
  <si>
    <t>Enforcement activity undertaken by local authorities to provide premise history, intelligence and local and national management information to enable effective response to disease outbreaks.</t>
  </si>
  <si>
    <t>Simon Grigor</t>
  </si>
  <si>
    <t>Educational Psychology workforce planning survey</t>
  </si>
  <si>
    <t>Numbers of Educational Psychologists</t>
  </si>
  <si>
    <t>DfE/CWDC</t>
  </si>
  <si>
    <t>Workforce data to inform planning</t>
  </si>
  <si>
    <t>No further data collections planned and unsure of remit going forward as yet.</t>
  </si>
  <si>
    <t>Foster Care Training, Support and Development Standards Audit</t>
  </si>
  <si>
    <t>Monitoring the use of standards</t>
  </si>
  <si>
    <t xml:space="preserve">Review of how standards are used and how they are benefitting foster carers.  </t>
  </si>
  <si>
    <t xml:space="preserve">Reason is to review the use of the standards to inform social care policy.  </t>
  </si>
  <si>
    <t>Added two Children's Workforce Development Council collections (refs 198 &amp; 199) to the ALBs list.</t>
  </si>
  <si>
    <t>DfE/GTC</t>
  </si>
  <si>
    <t>Start dates and results relating to newly qualified teachers undertaking induction.</t>
  </si>
  <si>
    <t>Newly Qualified Teachers - Induction Returns</t>
  </si>
  <si>
    <t>Home Office - Government Equalities Office</t>
  </si>
  <si>
    <t>HO/GEO</t>
  </si>
  <si>
    <t>Fixed penalty notices (FPNs) provide enforcement agencies with an effective and visible way of responding to low level environmental crimes including littering, graffiti, fly posting and dog fouling.  Government wishes to encourage their use by local authorities and other agencies including parish councils and national park authorities. Data on the number of FPNs for environmental offences issued by English local authorities has been collected annually since 1997. The introduction of the Clean Neighborhoods and Environment Act 2005 enabled more comprehensive information for environmental crimes to be collated, other than litter and dog fouling, which was the case prior to this. We requested data on the number of fines issued, the number paid, the number cancelled, the number that went to court and the amount of revenue collected from payments. We have published this on the Defra website each year; however we will not be continuing this from 2010.</t>
  </si>
  <si>
    <t>The collection is a legal obligation, set out in the Procurement Directive 2004/18/EC (Article 75) and implemented in regulation 40 of the Public Contracts Regulations (and equivalents in the Utilities Directives / Regulations). The purpose, as explained in Article 75, is to allow the Commission to assess the effectiveness of the directive. But is goes wider than that, because the information is also required as part of our membership of the WTO Government Procurement Agreement (GPA). Member states returns are forwarded by the Commission to the GPA in Geneva for similar monitoring purposes that Brussels requires them</t>
  </si>
  <si>
    <t>Number of due interventions outstanding at year end, by premises type</t>
  </si>
  <si>
    <t>District council, Metropolitan district, Unitary authority, Isles of Scilly, GLA</t>
  </si>
  <si>
    <t>Only authorities that own housing stock</t>
  </si>
  <si>
    <t>Jane Hinton</t>
  </si>
  <si>
    <t>Ann Williams</t>
  </si>
  <si>
    <t>Ross Buchanan</t>
  </si>
  <si>
    <t>Peter Sellen</t>
  </si>
  <si>
    <t>Grant Kelly</t>
  </si>
  <si>
    <t>District council, Metropolitan district, Unitary authority, London borough, City of London, Isles of Scilly, National park authority</t>
  </si>
  <si>
    <t>Information on use of UK Government Buying Standards or  EU Green Public Procurement criteria in most recent major tender or contract</t>
  </si>
  <si>
    <t>Search collections/returns</t>
  </si>
  <si>
    <t>Type any text to search in Collection name and press enter</t>
  </si>
  <si>
    <t>Find collections/returns by reference number</t>
  </si>
  <si>
    <t>Added two new transport collections covering Local Sustainable Transport Fund and smart &amp; integrated ticketing (new collection refs 178 &amp; 179).</t>
  </si>
  <si>
    <t>Formula grant received</t>
  </si>
  <si>
    <t>Collection Fund surpluses and deficits</t>
  </si>
  <si>
    <t>Council tax requirement</t>
  </si>
  <si>
    <t>Band D council tax</t>
  </si>
  <si>
    <t>Levels and expected use of reserves</t>
  </si>
  <si>
    <t>Calculation of taxbase</t>
  </si>
  <si>
    <t>Total parish precepts</t>
  </si>
  <si>
    <t>Numbers of parishes and charter trustees</t>
  </si>
  <si>
    <t>Taxbases of parishes and charter trustees</t>
  </si>
  <si>
    <t>monthly</t>
  </si>
  <si>
    <t>Food Standards Agency</t>
  </si>
  <si>
    <t>FSA</t>
  </si>
  <si>
    <t>Social HomeBuy applications received; response notices by whether successful</t>
  </si>
  <si>
    <t xml:space="preserve">Information to support calculations of the minimum funding guarantee to Academies </t>
  </si>
  <si>
    <t xml:space="preserve">Breakdown of spend by school and by a range of categories </t>
  </si>
  <si>
    <t>Removed DH collections 174 - Register of deaf or hard of hearing people (SSDA910), 175 - Grant Funded Services (GFS1), and 176 - Personal Social Services Staffing (SSDS001), as these have been discontinued.</t>
  </si>
  <si>
    <t>Removed DfE collection 201 - Fee Collection – Salary Deduction Process, as the final collection has completed.</t>
  </si>
  <si>
    <t>Data is collected from PTEs/ITAs and TfL.</t>
  </si>
  <si>
    <t>Number of work experience placements by year group and number of employers engaged by sector and size</t>
  </si>
  <si>
    <t>Number of new mutuals and cooperatives created by local authorities to deliver public services.</t>
  </si>
  <si>
    <t>Method of collection under review - aim is to use upgraded software to simplify collection and allow all LAs read access to the prosecutions listed on an ongoing basis.  Currently iformation is collated annually and report made available</t>
  </si>
  <si>
    <t>Applicable only to LAs containing a Boarder inspection post, who report data items for each sample taken on imported products on entry into the EU.</t>
  </si>
  <si>
    <t>Non-discriminatory inspections of animals, their means of transport and accompanying documents. Relevant enforcement details following inspections.</t>
  </si>
  <si>
    <t>The number of inspections must be carried out on an adequate proportion of the animals transported each year within the UK. Entered onto the AMES system both by LAs and AHVLA.</t>
  </si>
  <si>
    <t xml:space="preserve">Incidents applicable for reporting under the Environmental Damage Regulations 2009 during the preceding calendar year. </t>
  </si>
  <si>
    <t>Only actual incidences required, rather than nil returns, so reporting numbers and burden low.</t>
  </si>
  <si>
    <t>Notification of planning decisions for developments on which the Environment Agency has objected on flood risk grounds</t>
  </si>
  <si>
    <t>Pollutant Release and Transfer Registers</t>
  </si>
  <si>
    <t>This report feeds into the UK's publication of pollution data in fulfilment of EU and UNECE obligations.</t>
  </si>
  <si>
    <t>Contact, location and industrial activity information</t>
  </si>
  <si>
    <t>http://prtr.defra.gov.uk/</t>
  </si>
  <si>
    <t>Pollution</t>
  </si>
  <si>
    <t>Similar data to earlier returns, after auditing. 
Form for 2010-11 will be available from end September for completion end December 2011. Form for 2011/12 will be available during 2012/13 for completion by the end of December 2012.
The Government's proposals for major reform of the existing arrangements for council housing finance would replace the existing housing subsidy system and the subsidy claim forms. Subject to Parliamentary approval, the new 'self-financing' system would start from April 2012.</t>
  </si>
  <si>
    <t>Sign-off certificates forming an integral part of the Department’s financial assurance framework for the distribution of the Dedicated Schools Grant, Local Delivery Support Grant and Diploma Formula Grant</t>
  </si>
  <si>
    <t>Number of Applications and Assessments</t>
  </si>
  <si>
    <t>Number of Badges Withdrawn</t>
  </si>
  <si>
    <t>Data to inform the application of the MFG; it specifically shows us, by LA, what we should exclude</t>
  </si>
  <si>
    <t>Data to inform the application of the MFG</t>
  </si>
  <si>
    <t>Added three YPLA collections (refs 204 - 206) to the ALBs list.</t>
  </si>
  <si>
    <t>http://www.hse.gov.uk/statistics/enforce/index.htm</t>
  </si>
  <si>
    <t>Circus database</t>
  </si>
  <si>
    <t xml:space="preserve">Visit and enforcement activity </t>
  </si>
  <si>
    <t>Retirements (SF3 - Section I)</t>
  </si>
  <si>
    <t>Borrowing: amounts outstanding for securities, temporary loans and longer-term loans, each broken down by category</t>
  </si>
  <si>
    <t>Investments: amounts outstanding for internally- and externally-managed investments,  broken down by category</t>
  </si>
  <si>
    <t>Wages and salaries paid</t>
  </si>
  <si>
    <t>External interest receipts</t>
  </si>
  <si>
    <t>External interest payments</t>
  </si>
  <si>
    <t xml:space="preserve">The Fraud and Corruption survey - is survey of Local government and related bodies. It identifies good practice and current fraud trends for LAs. The results are published in the Commission's annual report 'Protecting the Public purse' </t>
  </si>
  <si>
    <t>Details of local government pay and salaries</t>
  </si>
  <si>
    <t>Revenue Account budget (RA)</t>
  </si>
  <si>
    <t>Revenue Account Specific and Special Grants (SG)</t>
  </si>
  <si>
    <t>Revenue Grants (RG)</t>
  </si>
  <si>
    <t>Revenue Summary (RS)</t>
  </si>
  <si>
    <t>Subjective Analysis Return (SAR)</t>
  </si>
  <si>
    <t>Sample of authorities.</t>
  </si>
  <si>
    <t>Trading Services Return (TSR)</t>
  </si>
  <si>
    <t>Added two new collections to cover housing capital receipts pooling (new collection refs 167 &amp; 168).</t>
  </si>
  <si>
    <t>Number of LA supported permanent residents transferring between residential and nursing care during 1 April to 31 March (excluding admissions to group homes), by age group (ASC-CAR S5)</t>
  </si>
  <si>
    <t>061-06</t>
  </si>
  <si>
    <t>061-07</t>
  </si>
  <si>
    <t>061-08</t>
  </si>
  <si>
    <t>Removed DH collection Register of blind and partially sighted people (SSDA902) (ref 144) which is being discontinued. (Deleted in error - subsequently reinstated to main list - v2.06)</t>
  </si>
  <si>
    <t xml:space="preserve">Farm </t>
  </si>
  <si>
    <t xml:space="preserve">Abattoir </t>
  </si>
  <si>
    <t xml:space="preserve">Business Advice </t>
  </si>
  <si>
    <t xml:space="preserve">Knackers/Hunt Kennels/ABP </t>
  </si>
  <si>
    <t xml:space="preserve">Learning Aims </t>
  </si>
  <si>
    <t xml:space="preserve">
</t>
  </si>
  <si>
    <t>Now undergoing a longer term review for 2012/13, following small changes having been agreed for 2011/12. The review will also look at how this collection relates to the BPSA (ref 005-00).
The purpose of this appendix is to collect statistical information relevant to the formulation of your housing strategy. The presentation of these data will enable your authority, partners and other interested parties to gain a quick overview of your position and will inform development of the regional housing strategy. Your authority will also find this appendix useful, as it brings together data items from many different housing areas in a concise and handy reference document.
The data also has a purpose for informing central government strategies, monitoring policies, business objectives, service level agreements, reporting national indicators and performance assessments; responding to parliamentary questions; and policy development on housing issues. Some items have been used for funding allocations, e.g. regional housing pot for housing capital investment.
Submitted via DCLG's interform on-line service.
Sections F, I and M of the return are currently blank.</t>
  </si>
  <si>
    <t>If you need more than one data topic, copy the data topic row you just added down as many times as you need (select whole row and drag down, or copy &amp; paste).</t>
  </si>
  <si>
    <t>Numbers of Serious Case Reviews in a 12 month period indicating the outcomes broken down by  Death or   Other</t>
  </si>
  <si>
    <t xml:space="preserve">DEFRA/EA collection ref 243-01 wording revised </t>
  </si>
  <si>
    <t>DfE/YPLA collection ref 204-00: Young Apprenticeships (YA) removed as has now ceased</t>
  </si>
  <si>
    <t>Local Authorities report data streams to as part of their statutory requirements under the Local Air Quality Management (LAQM)  - Section 84 of the Environment Act 1995–  These data include: Updating &amp; Screening Assessments, Action Plans, Action Plan Progress Reports, Further &amp; Detailed Assessments.  Also – Air Quality Grant data.</t>
  </si>
  <si>
    <t>Dwelling stock position in authority area (HSSA Section A)</t>
  </si>
  <si>
    <t>condition of private sector housing (HSSA Section B)</t>
  </si>
  <si>
    <t>housing waiting list and choice-based lettings (HSSA Section C)</t>
  </si>
  <si>
    <t>lettings, nominations and mobility schemes (HSSA Section D)</t>
  </si>
  <si>
    <t>lettings to homeless acceptances (HSSA Section E)</t>
  </si>
  <si>
    <t>Homes in Multiple Occupation (HSSA Section G)</t>
  </si>
  <si>
    <t>Housing capital expenditure (HSSA Section H)</t>
  </si>
  <si>
    <t>Proposed for 2012</t>
  </si>
  <si>
    <t>Introduction proposed for 2012</t>
  </si>
  <si>
    <t>Personal Social Services Expenditure (PSSEX1) return</t>
  </si>
  <si>
    <t>Register of blind and partially sighted people (SSDA902)</t>
  </si>
  <si>
    <t>DWP</t>
  </si>
  <si>
    <t>Key Stage assessment data</t>
  </si>
  <si>
    <t>Family Intervention Project (FIP) monitoring</t>
  </si>
  <si>
    <t>Fire &amp; rescue authorities</t>
  </si>
  <si>
    <t>024-01</t>
  </si>
  <si>
    <t>024-02</t>
  </si>
  <si>
    <t>024-03</t>
  </si>
  <si>
    <t>024-04</t>
  </si>
  <si>
    <t>024-05</t>
  </si>
  <si>
    <t>024-06</t>
  </si>
  <si>
    <t>024-07</t>
  </si>
  <si>
    <t>024-08</t>
  </si>
  <si>
    <t>024-09</t>
  </si>
  <si>
    <t>024-10</t>
  </si>
  <si>
    <t>024-11</t>
  </si>
  <si>
    <t>024-12</t>
  </si>
  <si>
    <t>024-13</t>
  </si>
  <si>
    <t>024-14</t>
  </si>
  <si>
    <t>024-15</t>
  </si>
  <si>
    <t>Approved Food Premises</t>
  </si>
  <si>
    <t xml:space="preserve">Information about the granting of a new approval to a food establishment, or when an existing approval is amended or revoked. </t>
  </si>
  <si>
    <t>Whole return</t>
  </si>
  <si>
    <t>every 2 years</t>
  </si>
  <si>
    <t>The collection (or part of it) is required to fulfil legal obligations under European/International law and directives.</t>
  </si>
  <si>
    <t>The collection (or part of it) is required under UK legislation.</t>
  </si>
  <si>
    <t>http://www.ic.nhs.uk/webfiles/Services/Social%20care/Collections%200910/Staffing/SSDS001_2010-11_template_v1.0.xls</t>
  </si>
  <si>
    <t>http://www.ic.nhs.uk/statistics-and-data-collections/social-care/adult-social-care-information/personal-social-services-staff-of-social-services-departments-england-at-30-september-2009</t>
  </si>
  <si>
    <t>Return of expenditure incurred and prosecutions undertaken under the Animal Health Act 1981 and incidences of disease in imported animals</t>
  </si>
  <si>
    <t xml:space="preserve">Incidents under the Environmental Damage Regulations 2009 </t>
  </si>
  <si>
    <t>School Census</t>
  </si>
  <si>
    <t>Removed data topics 024-01 to 024-20 from DCLG collection ref 024: Annual Monitoring Reports: Core output indicators, following the withdrawal of guidance on the COIs</t>
  </si>
  <si>
    <t>Renamed and amended DCLG collection ref 024: Annual Monitoring Reports to reflect the removal of the Core output indicators..</t>
  </si>
  <si>
    <t>Added six collections for the Electoral Commission (refs 227 - 232) to the ALB list.</t>
  </si>
  <si>
    <t>Local government element of consolidated financial accounts for the entire UK public sector on commercial accounting principles.</t>
  </si>
  <si>
    <t>English local government sub-consolidation (unaudited)</t>
  </si>
  <si>
    <t>Number of working age learning disabled clients known to CASSRs during 1 April to 31 March, by gender and by accommodation status at the time of their latest assessment or review (ASC-CAR L2)</t>
  </si>
  <si>
    <t>Number of clients aged 65 and over achieving independence through rehabilitation during 1 October to 31 December, by age group and gender (ASC-CAR I1)</t>
  </si>
  <si>
    <t>Following a in year review of the collection the decision was taken to stop collecting the data captured on Table A8</t>
  </si>
  <si>
    <t>Register of deaf or hard of hearing people (SSDA910) (DELETED)</t>
  </si>
  <si>
    <t>Removed DCMS/GC collection ref 208-00 Small Society Lottery as this collection is transactional in nature and so not relevant for inclusion in the single data list.</t>
  </si>
  <si>
    <t>Local Authority Housing Statistics</t>
  </si>
  <si>
    <t xml:space="preserve">Removed DCLG collections ref 004 Housing Strategy Statistical Appendix (HSSA), 005 HRA Business Plan Statistical Appendix (BPSA) &amp; 008 Housing Monitoring (P1B) being replaced new collection Local Authority Housing Statistics (SDL ref 252) </t>
  </si>
  <si>
    <t>Authorities and their agents are required to keep records of stray dogs as set out at sections 149 and 150 on the 1990 Act, and in the 1992 Regulations. The register shall be available, at all reasonable times, for inspection by the public free of charge. In addition, upon commencement of Section 68 of the Clean Neighbourhood and Environment Act 2005, Government expects authorities to be able to furnish it with statistics on the total number of dogs accepted out of hours, the total number of days dogs accepted out of hours that have been kept in kennels, the number of those dogs returned to their owner and the number that by necessity were put down.
a brief description of each dog, including its breed (if known), and any distinctive physical characteristics or markings, tattoos or scars;
(b)any information which is recorded on a tag or collar worn by, or which is otherwise carried by, the dog;
(c)the date, time and place of the seizure;
(d)where a notice has been served pursuant to section 149(4), the date of service of the notice, and the name and address of the person on whom it has been served;
(e)where the officer disposes of the dog pursuant to section 149(6)—
(i)the date of disposal;</t>
  </si>
  <si>
    <t>Details of stray dogs, including total number of dogs accepted out of hours, the total number of days dogs accepted out of hours that have been kept in kennels, the number of those dogs returned to their owner and the number that by necessity were put down.</t>
  </si>
  <si>
    <t>Possession orders, evictions, demotion orders and injunctions obtained by local authority landlords (BPSA Section F)</t>
  </si>
  <si>
    <t>Number of dwellings owned by the authority (BPSA-EDH Section A)</t>
  </si>
  <si>
    <t>e.g. type of incident, type of location, cause, damage, casualties and rescues and other action</t>
  </si>
  <si>
    <t>Fire and rescue incident data</t>
  </si>
  <si>
    <t>LA's actual spending on educational and children's social care provision</t>
  </si>
  <si>
    <t>LA's planned spending on educational and children's social care provision</t>
  </si>
  <si>
    <t>Data from a wide range of administrative sources.</t>
  </si>
  <si>
    <t>Removed three potential new DCLG departmental indicator collections from the main list which are not due for introduction before 2012 or later ( 056 - Community Budgets, 057 - Community Infrastructure Levy &amp; 058 - Neighbourhood Plans).</t>
  </si>
  <si>
    <t>New DfT collection ref 251 - Winter salt stock holdings (formerly data topic 129-02)</t>
  </si>
  <si>
    <t>Formerly data topic 129-02</t>
  </si>
  <si>
    <t>251-02</t>
  </si>
  <si>
    <t>Now collection ref 251-01</t>
  </si>
  <si>
    <t>Removed DfT collection ref 179: Smart &amp; Integrated Ticketing, as future surveys will be on a voluntary ad-hoc basis,</t>
  </si>
  <si>
    <r>
      <t>Other public bodies NOT part of the Single Data List</t>
    </r>
    <r>
      <rPr>
        <b/>
        <sz val="10"/>
        <rFont val="Arial"/>
        <family val="2"/>
      </rPr>
      <t xml:space="preserve"> (x)</t>
    </r>
  </si>
  <si>
    <t>Pre-inspection data for private fostering services</t>
  </si>
  <si>
    <t>6 pilots have been completed.  Ofsted will not be undertaking any further inspections until the Munro review has reported and the Secretary of State decided if we should continue with these inspections</t>
  </si>
  <si>
    <t>Data to inform the inspection of private fostering services and helps shape inspection activity .</t>
  </si>
  <si>
    <t>Added ten Ofsted collections to the ALB list (refs 217 to 226)</t>
  </si>
  <si>
    <t>Information on the workforce in the social care sector</t>
  </si>
  <si>
    <t>Removed Young people within the Youth Justice System who are sentenced to custody (former collection ref 156), as from April 2011 this will move to automatic collection from case management system by the Youth Justice Board.</t>
  </si>
  <si>
    <t>Concessionary Travel Survey</t>
  </si>
  <si>
    <t>Standard bus permits</t>
  </si>
  <si>
    <t>Department for Transport - Traffic Commissioners</t>
  </si>
  <si>
    <t>DfT/TC</t>
  </si>
  <si>
    <t>Data topic Blue Badge Parking Survey - Number of On-street Parking Bays (ref 127-06) deleted, as this information will not be collected in future.</t>
  </si>
  <si>
    <t>Annual Revenue attributed to rail - total, and by product: Full, Reduced, Season  (Anytime, Off Peak, Season)</t>
  </si>
  <si>
    <t>Annual Journeys attributed to rail - total, and by product: Full, Reduced, Season  (Anytime, Off Peak, Season)</t>
  </si>
  <si>
    <t>An existing data collection which is currently being reviewed.</t>
  </si>
  <si>
    <t>Use by local authorities of UK or EU sustainable procurement standards.</t>
  </si>
  <si>
    <t>Plus Port Health Authorities</t>
  </si>
  <si>
    <t>Collection</t>
  </si>
  <si>
    <t>Heading</t>
  </si>
  <si>
    <t>Exists</t>
  </si>
  <si>
    <t>http://www.communities.gov.uk/publications/housing/hssaguide200910</t>
  </si>
  <si>
    <t xml:space="preserve">Department for Education </t>
  </si>
  <si>
    <t xml:space="preserve">Department for International Development </t>
  </si>
  <si>
    <t>DfID</t>
  </si>
  <si>
    <t xml:space="preserve">Department for Work and Pensions </t>
  </si>
  <si>
    <t>Department for Work and Pensions - Health and Safety Executive</t>
  </si>
  <si>
    <t xml:space="preserve">Foreign and Commonwealth Office </t>
  </si>
  <si>
    <t>FCO</t>
  </si>
  <si>
    <t xml:space="preserve">HM Revenue &amp; Customs </t>
  </si>
  <si>
    <t>HMRC</t>
  </si>
  <si>
    <t xml:space="preserve">HM Treasury </t>
  </si>
  <si>
    <t>HMT</t>
  </si>
  <si>
    <t xml:space="preserve">Home Office </t>
  </si>
  <si>
    <t>HO</t>
  </si>
  <si>
    <t xml:space="preserve">Ministry Of Defence </t>
  </si>
  <si>
    <t>MoD</t>
  </si>
  <si>
    <t xml:space="preserve">Ministry of Justice </t>
  </si>
  <si>
    <t>MoJ</t>
  </si>
  <si>
    <t>Items</t>
  </si>
  <si>
    <t>Authority type</t>
  </si>
  <si>
    <t>biannual</t>
  </si>
  <si>
    <t>quarterly and annual</t>
  </si>
  <si>
    <t>Skills</t>
  </si>
  <si>
    <t>Communities</t>
  </si>
  <si>
    <t>Regeneration</t>
  </si>
  <si>
    <t>Number of LA dwellings sold by type of sale/transfer, and whether RTB or other flat</t>
  </si>
  <si>
    <t>Only those local authorities that operate a Border Inspection Post.</t>
  </si>
  <si>
    <t>068-01</t>
  </si>
  <si>
    <t/>
  </si>
  <si>
    <t>068-03</t>
  </si>
  <si>
    <t xml:space="preserve">Parental Responsibility Measures – Attendance </t>
  </si>
  <si>
    <t xml:space="preserve">http://www.education.gov.uk/schools/adminandfinance/schooladmin/ims/datacollections/prucensus 
</t>
  </si>
  <si>
    <t>Personal information in respect of claimant, partner and any dependents</t>
  </si>
  <si>
    <t>Details on tenancy, address and accommodation (eg number of rooms, type of accommodation)</t>
  </si>
  <si>
    <t xml:space="preserve">Council Tax information, e.g. band </t>
  </si>
  <si>
    <t>No. of establishments subject to emergency prohibition notice during the financial year , by type of premises</t>
  </si>
  <si>
    <t xml:space="preserve">LAs' use of parenting contracts, parenting orders and penalty notices can  result in court action so it is important that they maintain accurate data and records.  </t>
  </si>
  <si>
    <t>Bullying</t>
  </si>
  <si>
    <t>Possible future collection to measure prevalence and the success in schools in tackling bullying</t>
  </si>
  <si>
    <t>Information to support the evaluation of children's centres</t>
  </si>
  <si>
    <t>Early Years Census data for 2 year-olds</t>
  </si>
  <si>
    <t>141, 142</t>
  </si>
  <si>
    <t>Data on local authorities' own housing stock.</t>
  </si>
  <si>
    <t>Adoption data set and adoption self assessment</t>
  </si>
  <si>
    <t xml:space="preserve">Data to inform the inspection of fostering agencies and provide information about the agency and its performance. </t>
  </si>
  <si>
    <t>The continuation of this collection is still being considered.</t>
  </si>
  <si>
    <t>Number and taxbase of parishes and charter trustees issuing a council tax precept</t>
  </si>
  <si>
    <t>Council tax receipts in each quarter</t>
  </si>
  <si>
    <t>Non-domestic rate receipts in each quarter</t>
  </si>
  <si>
    <t>Collection ref 062 (formerly local authority expenditure over £500) has been retitled "Data Transparency - numerical information", and data topics added to cover all the categories of data in the proposed Code of Recommended Practice for Local Authorities on Data Transparency</t>
  </si>
  <si>
    <t>Frequency of publication varies according to the category of data.</t>
  </si>
  <si>
    <t xml:space="preserve">DH/HSCIC C258-00 HSCIC collection Safeguarding collection introduced for 2013/14
</t>
  </si>
  <si>
    <t>Held by Government Offices in the Regions</t>
  </si>
  <si>
    <t>http://www.communities.gov.uk/publications/corporate/clgcorefinancial200910</t>
  </si>
  <si>
    <t>National land use database of previously-developed brownfield land (NLUD-PDL)</t>
  </si>
  <si>
    <t>DCLG/HCA</t>
  </si>
  <si>
    <t>Database containing information on previously developed land and buildings that may be available for development.</t>
  </si>
  <si>
    <t>http://www.homesandcommunities.co.uk/nlud.htm</t>
  </si>
  <si>
    <t>http://www.homesandcommunities.co.uk/nlud-pdl-results-and-analysis.htm</t>
  </si>
  <si>
    <t>DCLG/TSA</t>
  </si>
  <si>
    <t>Number of enforcement and other notices served</t>
  </si>
  <si>
    <t>How many times each authority inspects the installations it regulates</t>
  </si>
  <si>
    <t>Hearing details, including offences, pleas, outcomes, fines and costs awarded</t>
  </si>
  <si>
    <t>Notifications of Application, Provisional Application (premises has no history of gambling activity), Grants, Variations, Transfer, Reinstatements, Reviews, Surrender, Cancellations, Lapses, Rejections, Withdrawals and Revocations</t>
  </si>
  <si>
    <t>Information on payments made to enable DWP to award funding.</t>
  </si>
  <si>
    <t>Referrals, Assessments and Packages of Care (RAP)</t>
  </si>
  <si>
    <t>Hide the header rows at the bottom of the list (marked "x" in column A)</t>
  </si>
  <si>
    <t>Check that the Find and Search functions are working as expected.</t>
  </si>
  <si>
    <t>Use Print Preview to check print areas for all sheets.</t>
  </si>
  <si>
    <t>Save file with cursor in cell A1 of the Notes sheet.</t>
  </si>
  <si>
    <t>Number of clients receiving services provided or commissioned by the CASSR during the period, by gender and age group, cross-tabulated with service type and primary client type.  (RAP - P7)</t>
  </si>
  <si>
    <t>Bus kilometres and passenger boardings</t>
  </si>
  <si>
    <t>PSV revenue</t>
  </si>
  <si>
    <t>Operating costs</t>
  </si>
  <si>
    <t>Discretionary elements of concessionary travel scheme</t>
  </si>
  <si>
    <t>Number of concessionary bus journeys</t>
  </si>
  <si>
    <t>Number of concessionary pass holders</t>
  </si>
  <si>
    <t>Average commercial fares and reimbursement rates</t>
  </si>
  <si>
    <t>Additional costs</t>
  </si>
  <si>
    <t>Total Number of Valid Badges on Issue</t>
  </si>
  <si>
    <t>http://www.thedataservice.org.uk/statistics/statisticalfirstrelease/sfr_current/</t>
  </si>
  <si>
    <t>As per Early Years Census</t>
  </si>
  <si>
    <t>Extension of the Early Years Census to cover two-year olds</t>
  </si>
  <si>
    <t>No. of establishments subject to improvement notices during the financial year, by type of premises</t>
  </si>
  <si>
    <t>Housing Flows Reconciliation Form (HFR)</t>
  </si>
  <si>
    <t>Net supply of housing and dwelling stock estimates.</t>
  </si>
  <si>
    <t>aggregate/sumary</t>
  </si>
  <si>
    <t>Housing Revenue Account Subsidy Claim form - first advance</t>
  </si>
  <si>
    <t>Local authority borrowing and investments.</t>
  </si>
  <si>
    <t>Quarterly Borrowing and Lending Inquiry</t>
  </si>
  <si>
    <t>Details of local government borrowing and investments.</t>
  </si>
  <si>
    <t>Number of staff employed on FRM activity (by number and role) - e.g. capacity</t>
  </si>
  <si>
    <t>Staff employed on flood risk management</t>
  </si>
  <si>
    <t>Strategic Overview of Flood and Coastal Erosion risk</t>
  </si>
  <si>
    <t>Number of properties estimated to be at risk from local flooding sources.</t>
  </si>
  <si>
    <t>Properties at risk of flooding, or where flood risk has been reduced or managed</t>
  </si>
  <si>
    <t>Added new DEFRA/EA collection ref 245: Strategic Overview of Flood and Coastal Erosion risk, to ALB list</t>
  </si>
  <si>
    <t>Households applying for Mortgage Rescue Scheme via LA or fast-track referral, by status of application; and numbers accepted</t>
  </si>
  <si>
    <t>Enforcement actions for labelling and presentation offences, by type of premises</t>
  </si>
  <si>
    <t>Enforcement actions for other offences, by type of premises</t>
  </si>
  <si>
    <t>Enforcement actions for food quality under other leg., by type of premises</t>
  </si>
  <si>
    <t>Microbiological contamination: No. of unsatisfactory samples, by type of sample</t>
  </si>
  <si>
    <t>County council, Metropolitan district, Unitary authority, London borough, City of London, Isles of Scilly, National park authority</t>
  </si>
  <si>
    <t>Coach kilometres and passenger boardings</t>
  </si>
  <si>
    <t>Current expenditure on concessionary travel</t>
  </si>
  <si>
    <t>Error</t>
  </si>
  <si>
    <t>BIS data collection Weights and measures enforcement (section 70) (ref 001) moved from main list to ALB list, since it is actually collected by the NMO.</t>
  </si>
  <si>
    <t>Individual data topics which have been removed (paste here as values)</t>
  </si>
  <si>
    <t>127-06</t>
  </si>
  <si>
    <t>Mark Nicholas</t>
  </si>
  <si>
    <t>Andrew Presland</t>
  </si>
  <si>
    <t>County council, Metropolitan district, Unitary authority, London borough, City of London, Police authority, Integrated transport authority, Transport for London, Metropolitan Police Authority</t>
  </si>
  <si>
    <t>Local authority budgets delegated to local decision-making.</t>
  </si>
  <si>
    <t>Spending held in community budgets.</t>
  </si>
  <si>
    <t>Neil Higgins</t>
  </si>
  <si>
    <t>Alison Morris</t>
  </si>
  <si>
    <t>Returns on individual HB related prosecutions and sanctions</t>
  </si>
  <si>
    <t>Returns on outcome of DWP data-matching referrals on HB claims</t>
  </si>
  <si>
    <t>Housing Benefit (HB)  subsidy estimates and claims</t>
  </si>
  <si>
    <t>https://www.gov.uk/government/policies/making-local-councils-more-transparent-and-accountable-to-local-people/supporting-pages/quarterly-revenue-outturn</t>
  </si>
  <si>
    <t>https://www.gov.uk/government/organisations/department-for-communities-and-local-government/about/statistics#forthcoming-publications</t>
  </si>
  <si>
    <t>https://www.gov.uk/government/statistical-data-sets/live-tables-on-local-government-finance</t>
  </si>
  <si>
    <t>NNDR1 was revised in 2013-14 to reflect the new rates retention system</t>
  </si>
  <si>
    <t>Other items used in the calculation of how the national non-domestic rates are distributed to central government and precepting authorities and also retained by the billing authority</t>
  </si>
  <si>
    <t>https://www.gov.uk/local-government-finance-capital-forms</t>
  </si>
  <si>
    <t>https://www.gov.uk/government/organisations/department-for-communities-and-local-government/series/local-authority-capital-expenditure-receipts-and-financing</t>
  </si>
  <si>
    <t>Number and characteristics of children accommodated</t>
  </si>
  <si>
    <t>Performance of authorities in commissioning out-of-council placements.</t>
  </si>
  <si>
    <t>Information on residential family centres, their staffing and the children placed there.</t>
  </si>
  <si>
    <t>Information on fostering households, foster carers, and the children fostered.</t>
  </si>
  <si>
    <t>Views on the various types of schools in which authorities place children.</t>
  </si>
  <si>
    <t>Information collected from, and about, private fostering services prior to an inspection.</t>
  </si>
  <si>
    <t>Care4Me survey</t>
  </si>
  <si>
    <t>Staff questionnaire, maintained day, boarding and residential special schools</t>
  </si>
  <si>
    <t>Children’s centre self-evaluation form</t>
  </si>
  <si>
    <t xml:space="preserve">Outcome of completed referral for Alleged perpetrator / Organisation / Service by age and primary client group of vulnerable adult
</t>
  </si>
  <si>
    <t>Amended CORE collection to reflect Welfare Reform changes, mobility between affordable and social rent, and have rationalised some question responses.</t>
  </si>
  <si>
    <t xml:space="preserve"> DH/HSCIC C136-00 Adult Social Care Combined Activity Return (ASC-CAR) data topics D-136-03 amended &amp; D136-05  Table S5 deleted for 2012/13</t>
  </si>
  <si>
    <t xml:space="preserve">DH/HSCIC C134-00 HSCIC collection Referrals, Assessment and Packages of Care collection. Data topics D134-05 (A7) and D134-07 (A10) deleted for 2012/13
</t>
  </si>
  <si>
    <t>Scope will be the most environmentally high impact product groups (such as construction, transport, food, ICT, textiles) and a sample of major tenders/contracts (eg. over a certain threshold, possibly the OJEU threshold), rather than the most recent one.  
Since 2003, Government Departments have also been mandated to buy products that meet environmental standards. However uptake has been patchy and, following extensive customer feedback, Defra re-launched these on a new web site as Government Buying Standards in March 2010.  These sustainability standards (at minimum and best practice levels) are for the public procurement of around 60 goods and services, with the aims of reducing the environmental impact across the whole life cycle of a product/service, enabling purchasers to achieve long-term value-for-money, and influencing the supply chain. The products are chosen for their environmental and financial impact, scope for environmental improvement, and political or example-setting function.</t>
  </si>
  <si>
    <t>Detailed information about each regulated installation</t>
  </si>
  <si>
    <t>Pre-inspection data for inspectors that informs their inspections of the centres.</t>
  </si>
  <si>
    <t>Only those (6) authorities with a residentail family centre</t>
  </si>
  <si>
    <t xml:space="preserve">Data collection of the condition of local authority managed roads and maintenance activity. </t>
  </si>
  <si>
    <t>formerly NIs 168 and 169</t>
  </si>
  <si>
    <t>Major transport scheme spend</t>
  </si>
  <si>
    <t xml:space="preserve">Home Office - Identity and Passport Service - General Register Office </t>
  </si>
  <si>
    <t>Registrar General's annual return</t>
  </si>
  <si>
    <t>HO/IPS-GRO</t>
  </si>
  <si>
    <t>Summary performance report on civil registration activity.</t>
  </si>
  <si>
    <t>Added new HO/IPS-GRO collection ref 235-00 - Registrar General's annual return to the ALB list.</t>
  </si>
  <si>
    <t>Details of individual contracts above the threshold figure in specific areas of activity</t>
  </si>
  <si>
    <t>compliance cost information in relation to the cost of collection of the returns (every three years)</t>
  </si>
  <si>
    <t>DCLG</t>
  </si>
  <si>
    <t>quarterly</t>
  </si>
  <si>
    <t>Level of food standards compliance: no of premises on LA's database, by score and by risk rating</t>
  </si>
  <si>
    <t>Removed DfT/TC collection 124 - Standard bus permits, as this collection is transactional in nature and so not relevant for inclusion in the single data list.</t>
  </si>
  <si>
    <t>County council, Unitary authority, Isles of Scilly, Integrated transport authority, London Councils (for London boroughs and TfL)</t>
  </si>
  <si>
    <t>Removed DfT/ORR collection 181 - PTE/ITA Rail data, as this is collected from PTEs/ITAs in their role as providers of public transport and not local authorities.</t>
  </si>
  <si>
    <t>Possible - local authority data relevant to measuring the number of people involved in the process of the production of neighbourhood plans. Proposed in DCLG business plan as data to judge the progress of structural reforms.</t>
  </si>
  <si>
    <t>Possible - local authority data relevant to measuring the number of new mutuals and cooperatives created by local authorities to deliver public services. Proposed in DCLG business plan as data to judge the progress of structural reforms.</t>
  </si>
  <si>
    <t>termly (3/year)</t>
  </si>
  <si>
    <t>The School Census is collected from schools but involves LAs in cleaning of data, sorting out duplicate pupil issues between schools, and general cross-LA liaison and school support</t>
  </si>
  <si>
    <t>Information on places and children accommodated in secure children's homes.</t>
  </si>
  <si>
    <t>Former NI 71</t>
  </si>
  <si>
    <t>Assessment against criteria.</t>
  </si>
  <si>
    <t>Assessment of information and procedures on young runaways.</t>
  </si>
  <si>
    <t>School- and pupil-level information for nursery, primary, middle, secondary and special schools.</t>
  </si>
  <si>
    <t>Status</t>
  </si>
  <si>
    <t>Max ref</t>
  </si>
  <si>
    <t>Collection link</t>
  </si>
  <si>
    <t>Data link</t>
  </si>
  <si>
    <t>District council, Metropolitan district, Unitary authority, London borough, City of London</t>
  </si>
  <si>
    <t>Delegated applications</t>
  </si>
  <si>
    <t>Speed of decisions</t>
  </si>
  <si>
    <t>The percentage of housing requirements for the next five years that could be accommodated on identified sites.</t>
  </si>
  <si>
    <t>Plan period and housing targets (AMR - H1)</t>
  </si>
  <si>
    <t>Housing capital expenditure and funding data specifically related to social housing, and household expenditure on housing.</t>
  </si>
  <si>
    <t>http://www.communities.gov.uk/housing/housingresearch/housingstatistics/housingstatisticsby/housingfinance/</t>
  </si>
  <si>
    <t>Housing Revenue Account Subsidy Claim form - second advance</t>
  </si>
  <si>
    <t>Housing Revenue Account Subsidy base data forms</t>
  </si>
  <si>
    <t>How much money authorities raise from statutory charges levied on the regulated businesses</t>
  </si>
  <si>
    <t>Deleted Business Plan Statistical Appendix - Early Decent Homes (BPSA-EDH) (former collection ref 006) as this was a one-off collection in 2010, the content of which is already covered by the main BPSA return.</t>
  </si>
  <si>
    <t>https://nrosh.tenantservicesauthority.org/nroshonline2010/public/home.aspx</t>
  </si>
  <si>
    <t>DECC</t>
  </si>
  <si>
    <t>Highway inventory data</t>
  </si>
  <si>
    <t>Road condition data</t>
  </si>
  <si>
    <t>County council, District council, Metropolitan district, Unitary authority, London borough, City of London</t>
  </si>
  <si>
    <t xml:space="preserve">Capital expenditure by service detail and category </t>
  </si>
  <si>
    <t xml:space="preserve">Capital receipts by service detail and category </t>
  </si>
  <si>
    <t>Capital expenditure and receipts at broad service level</t>
  </si>
  <si>
    <t>Financing of capital expenditure</t>
  </si>
  <si>
    <t>Prudential system information</t>
  </si>
  <si>
    <t>Supplementary information on capital receipts</t>
  </si>
  <si>
    <t>Young people within the Youth Justice System receiving a conviction in court who are sentenced to custody - UNDER REVIEW</t>
  </si>
  <si>
    <t>MOJ</t>
  </si>
  <si>
    <t>Currently subject to internal DfE review</t>
  </si>
  <si>
    <t>Number of working age learning disabled clients known to CASSRs during 1 April to 31 March, by service type and gender and by employment status at the time of their latest assessment or review (ASC-CAR L1)</t>
  </si>
  <si>
    <t xml:space="preserve">The aim of the SSDA903 is to collect, annually, information about children who are looked after by local authorities; and for those who have recently left care, information as to their whereabouts.
For children who were looked after during the year, the information relates to their placement, legal status, adoption from care (where appropriate), and education achievements (if applicable).  For those who have recently left care, the information required relates to their activity and accommodation up to age 21. 
The purpose of the SSDA903 is to provide the Government with the necessary information to evaluate the outcome of policy initiatives, and to monitor objectives on looked after children, both during their time in care, and on reaching adulthood.
</t>
  </si>
  <si>
    <t>Removed 08/08/11, as this is a voluntary return which only applies to those authorities which have signed-up to the national standards framework .</t>
  </si>
  <si>
    <t>Added new collection relating to the Audit Commission's National Fraud Initiative (new collection ref 170).</t>
  </si>
  <si>
    <t>Number of planning permissions granted contrary to Environment Agency advice on flooding and water quality grounds (AMR - E1)</t>
  </si>
  <si>
    <t>Change in areas of biodiversity importance (AMR - E2)</t>
  </si>
  <si>
    <t>Renewable energy generation (AMR - E3)</t>
  </si>
  <si>
    <t>Production of primary land won aggregates by mineral planning authority (AMR - M1)</t>
  </si>
  <si>
    <t>Parish council boundaries</t>
  </si>
  <si>
    <t>This tool allows you to find, and display information about, individual collections/returns by entering the reference number.</t>
  </si>
  <si>
    <t>024-16</t>
  </si>
  <si>
    <t>024-17</t>
  </si>
  <si>
    <t>024-18</t>
  </si>
  <si>
    <t>024-19</t>
  </si>
  <si>
    <t>024-20</t>
  </si>
  <si>
    <t>Information on local plans</t>
  </si>
  <si>
    <t>Reporting to provide the EA with the information to fulfill their coordination role for the EU Flood Risk Regulations</t>
  </si>
  <si>
    <t>Merged with 246 (along with 248)</t>
  </si>
  <si>
    <t>Merged with 246 (along with 247)</t>
  </si>
  <si>
    <t>Moved DEFRA/EA collections refs 247 &amp; 248: Reporting on EU Flood Risk Regulations, which relate to collections in 2013 and 2015, from the Pending list onto main list and merged with 246.</t>
  </si>
  <si>
    <t>Flood Risk and Hazard Maps for their “Flood Risk Areas” (2013)</t>
  </si>
  <si>
    <t>Flood Risk Management Plans for their “Flood Risk Areas” (2015)</t>
  </si>
  <si>
    <t>Preliminary Flood Risk Assessment (2011)</t>
  </si>
  <si>
    <t>Department for Communities and Local Government - Tenant Services Authority</t>
  </si>
  <si>
    <t>DCMS</t>
  </si>
  <si>
    <t xml:space="preserve">Department for Environment, Food and Rural Affairs </t>
  </si>
  <si>
    <t>Date</t>
  </si>
  <si>
    <t>Add</t>
  </si>
  <si>
    <t>Delete</t>
  </si>
  <si>
    <t>Amend</t>
  </si>
  <si>
    <t>Description</t>
  </si>
  <si>
    <t>Net additional dwellings - in previous years (AMR - H2(a))</t>
  </si>
  <si>
    <t>Net additional dwellings - for the reporting year (AMR - H2(b))</t>
  </si>
  <si>
    <t>Managed delivery target (AMR - H2 (d))</t>
  </si>
  <si>
    <t>Employers' contributions (SF3 - Section C)</t>
  </si>
  <si>
    <t>Investment income (SF3 - Section D)</t>
  </si>
  <si>
    <t>Market value of the fund (SF3 - Section E)</t>
  </si>
  <si>
    <t>Pensions (increase) payments reimbursed by employers (SF3 - Section F)</t>
  </si>
  <si>
    <t>007-02</t>
  </si>
  <si>
    <t>HCA's electronic investment management information system.</t>
  </si>
  <si>
    <t>Management information on particular Mortgage Rescue Scheme (MRS) schemes</t>
  </si>
  <si>
    <t>County council, District council, Metropolitan district, Unitary authority, Integrated transport authority, Transport for London</t>
  </si>
  <si>
    <t>Unaccompanied Asylum Seeking Child (UASC) data items</t>
  </si>
  <si>
    <t>The AVA return captures information in relation to adult safeguarding, including numbers of referrals to safeguarding services and the outcomes of individual cases</t>
  </si>
  <si>
    <t xml:space="preserve">Data on use of 16-19 bursary fund </t>
  </si>
  <si>
    <t>Information on the household characteristics and property details of new social housing lettings.</t>
  </si>
  <si>
    <t>Information on the household characteristics and property details of new social housing sales.</t>
  </si>
  <si>
    <t>https://www.gov.uk/government/statistical-data-sets/live-tables-on-social-housing-sales</t>
  </si>
  <si>
    <t>National Non-domestic Rates Return (NNDR) mid year forecast</t>
  </si>
  <si>
    <t xml:space="preserve">Restatement of annual forecast for collection of non-domestic rates
</t>
  </si>
  <si>
    <t>Annual</t>
  </si>
  <si>
    <t>Detailed information about local authority stock and stock management practices</t>
  </si>
  <si>
    <t>Metropolitan District, Unitary Authority, Shire District, London Borough</t>
  </si>
  <si>
    <t>Information on numbers and characteristics of children adopted and adopters.</t>
  </si>
  <si>
    <t>Placement data collection</t>
  </si>
  <si>
    <t>Data to inform the inspection of looked after children’s services and provide information about the LA and its performance.</t>
  </si>
  <si>
    <t>Social Care data</t>
  </si>
  <si>
    <t>Pre-inspection data to inform the inspection of services for children in need of help and protection, looked after children and care leavers.</t>
  </si>
  <si>
    <t>These data are important because: i) it enables case sampling and case tracking to be conducted in the first weeks of the inspection; and ii) it underpins the effective focus of the part of the inspection that looks at performance and quality.</t>
  </si>
  <si>
    <t>Data on those in need of help and protection, looked after children and care leavers.</t>
  </si>
  <si>
    <t xml:space="preserve">https://www.gov.uk/government/collections/school-census 
</t>
  </si>
  <si>
    <t>https://www.gov.uk/government/publications/schools-pupils-and-their-characteristics-january-2010</t>
  </si>
  <si>
    <t>https://www.gov.uk/government/publications/monitoring-and-evaluation-of-family-intervention-projects-to-march-2010</t>
  </si>
  <si>
    <t>https://www.gov.uk/government/publications/special-educational-needs-statements-issued-within-26-weeks-academic-year-2009-to-2010</t>
  </si>
  <si>
    <t>Survey of the number of Blue Badges (disabled parking badges)</t>
  </si>
  <si>
    <t>Highway inventory data, for use in determining highway maintenance funding</t>
  </si>
  <si>
    <t>Civil Parking Enforcement Survey</t>
  </si>
  <si>
    <t>under review</t>
  </si>
  <si>
    <t>Survey of the number of Penalty Charge Notices issued</t>
  </si>
  <si>
    <t>“Under review - The DfT are minded to stop this data collection and have reviewed it with the CLIP Transport Statistics Sub-Group. However, we are awaiting consultation with another major stakeholder before finalizing the decision.”</t>
  </si>
  <si>
    <t>http://www.dft.gov.uk/pgr/statistics/datatablespublications/public/parkingstats/#technical</t>
  </si>
  <si>
    <t>http://www.dft.gov.uk/pgr/statistics/datatablespublications/public/parkingstats/</t>
  </si>
  <si>
    <t>County council, District council, Metropolitan district, Unitary authority, London borough, City of London, Isles of Scilly, Transport for London</t>
  </si>
  <si>
    <t>Penalty charge notices issued</t>
  </si>
  <si>
    <t>Penalty charge notices cancelled</t>
  </si>
  <si>
    <t>Immobilisation/removal of vehicles before action following a warrant of execution</t>
  </si>
  <si>
    <t>Collation of KT31 annual contraception data return</t>
  </si>
  <si>
    <t>Community contraception clinics data</t>
  </si>
  <si>
    <t>Sent to the Health and Social Care Information Centre for processing</t>
  </si>
  <si>
    <t>Minor changes to item descriptions and links</t>
  </si>
  <si>
    <t>DH data collection 255 Collation of KT31 annual contraception data return removed</t>
  </si>
  <si>
    <t>DfT data collection 128-00 Civil Parking Enforcement Survey removed</t>
  </si>
  <si>
    <t>128-00</t>
  </si>
  <si>
    <t>128-01</t>
  </si>
  <si>
    <t>128-02</t>
  </si>
  <si>
    <t>128-03</t>
  </si>
  <si>
    <t>Scan of each LA’s Housing Benefit (HB) system (case level and operational information)</t>
  </si>
  <si>
    <t>HB subsidy estimates and claims</t>
  </si>
  <si>
    <t>Housing Benefit (HB) subsidy claims are made in accordance with an annual, statutory process. The information supplied enables DWP to pay LAs for benefit expenditure properly incurred and in accordance with legislation.  LAs are required to submit an:
o initial estimate (March before year commences)
o mid year estimate (August)
o initial claim (May after the year ends)
o audited claim (Nov after the year end)
The process provides DWP with the amount each LA has paid out in respect of HB broken down into categories in respect of rent allowance&amp; rent rebate including overpaid benefit.</t>
  </si>
  <si>
    <t>190-28</t>
  </si>
  <si>
    <t>190-29</t>
  </si>
  <si>
    <t>190-30</t>
  </si>
  <si>
    <t>190-31</t>
  </si>
  <si>
    <t>190-32</t>
  </si>
  <si>
    <t>190-33</t>
  </si>
  <si>
    <t>190-34</t>
  </si>
  <si>
    <t>190-39</t>
  </si>
  <si>
    <t>190-40</t>
  </si>
  <si>
    <t>190-43</t>
  </si>
  <si>
    <t>190-46</t>
  </si>
  <si>
    <t>190-49</t>
  </si>
  <si>
    <t>190-52</t>
  </si>
  <si>
    <t>190-55</t>
  </si>
  <si>
    <t>190-56</t>
  </si>
  <si>
    <t>190-58</t>
  </si>
  <si>
    <t>190-59</t>
  </si>
  <si>
    <t>191-20</t>
  </si>
  <si>
    <t>191-24</t>
  </si>
  <si>
    <t>191-25</t>
  </si>
  <si>
    <t>191-26</t>
  </si>
  <si>
    <t>191-27</t>
  </si>
  <si>
    <t>191-28</t>
  </si>
  <si>
    <t>191-29</t>
  </si>
  <si>
    <t>191-30</t>
  </si>
  <si>
    <t>191-32</t>
  </si>
  <si>
    <t>191-33</t>
  </si>
  <si>
    <t>191-36</t>
  </si>
  <si>
    <t>191-37</t>
  </si>
  <si>
    <t>191-40</t>
  </si>
  <si>
    <t>191-43</t>
  </si>
  <si>
    <t>191-46</t>
  </si>
  <si>
    <t>191-49</t>
  </si>
  <si>
    <t>191-52</t>
  </si>
  <si>
    <t>191-53</t>
  </si>
  <si>
    <t>191-55</t>
  </si>
  <si>
    <t>196-08</t>
  </si>
  <si>
    <t>196-09</t>
  </si>
  <si>
    <t>196-10</t>
  </si>
  <si>
    <t>196-11</t>
  </si>
  <si>
    <t>196-12</t>
  </si>
  <si>
    <t>196-13</t>
  </si>
  <si>
    <t>196-14</t>
  </si>
  <si>
    <t>196-15</t>
  </si>
  <si>
    <t>196-16</t>
  </si>
  <si>
    <t>See comments for D 190-28</t>
  </si>
  <si>
    <t>No.of formal enforcement actions used</t>
  </si>
  <si>
    <r>
      <t>Local authority participation in the FHRS is  voluntary</t>
    </r>
    <r>
      <rPr>
        <strike/>
        <sz val="8"/>
        <color indexed="10"/>
        <rFont val="Arial"/>
        <family val="2"/>
      </rPr>
      <t/>
    </r>
  </si>
  <si>
    <t>227-00</t>
  </si>
  <si>
    <t>227-01</t>
  </si>
  <si>
    <t>249-00</t>
  </si>
  <si>
    <t>249-01</t>
  </si>
  <si>
    <t>228-00</t>
  </si>
  <si>
    <t>228-01</t>
  </si>
  <si>
    <t>232-00</t>
  </si>
  <si>
    <t>232-01</t>
  </si>
  <si>
    <t>250-00</t>
  </si>
  <si>
    <t>250-01</t>
  </si>
  <si>
    <t>229-00</t>
  </si>
  <si>
    <t>230-00</t>
  </si>
  <si>
    <t>230-01</t>
  </si>
  <si>
    <t>231-00</t>
  </si>
  <si>
    <t>231-01</t>
  </si>
  <si>
    <t>EC collections 227 -00 Performance Standards for Electoral Registration Officers &amp; 228-00 Performance Standards for Returning Officers auothority type changed to sample of authorities. Data collections 249-00 Electoral Registration supporting data 230-00 Annual Financial Information return 231-00 Electoral administration plans all removed</t>
  </si>
  <si>
    <t>D 196-08 to D196-16 removed and replaced with one row with the Data 196-17 No. of formal enforcement actions used</t>
  </si>
  <si>
    <t>https://www.gov.uk/government/policies/making-local-councils-more-transparent-and-accountable-to-local-people/supporting-pages/single-data-list</t>
  </si>
  <si>
    <t>DH data collections 133-00 Personal Social Services Expenditure (PSSEX1) return 134-00 Referrals, Assessments and Packages of Care (RAP) 136-00 Adult Social Care Combined Activity Return (ASC-CAR) all removed</t>
  </si>
  <si>
    <t>Short and Long Term Support (SALT)</t>
  </si>
  <si>
    <t>STS003 - Snapshot count of clients receiving ‘Short Term Support to Maximise Independence’ at the year-end (31st March) with an estimate of how many would have been counted in previous years for RAP table P2s</t>
  </si>
  <si>
    <t>STS004 - Proportion of older people (65 and over) who were still at home 91 days after discharge from hospital into reablement / rehabilitation services</t>
  </si>
  <si>
    <t>LTS001a -The number of people accessing long term support during the year to 31st March</t>
  </si>
  <si>
    <t>LTS003 - Carer support provided during the year, broken down by the age of the carer, Primary Support Reason of the client and the type of support provided</t>
  </si>
  <si>
    <t>LTS004 - Accommodation and employment status of working age clients with a Learning Disability</t>
  </si>
  <si>
    <t>Adult Social Care Finance Return (ASC-FR)</t>
  </si>
  <si>
    <t xml:space="preserve"> FR001 – Long Term Support, Expenditure and income data on Long Term care, split by support type, primary support reason and age band.</t>
  </si>
  <si>
    <t xml:space="preserve"> FR002 – Short Term Support, Expenditure and income data on short term support, split by primary support reason and age band.</t>
  </si>
  <si>
    <t>Activity data related to short and long term care, provided by number of weeks of care provided split by provision type and type of support.</t>
  </si>
  <si>
    <t>Authority group - collected from l LAs with adult social services responsibilitiesl.  These are official statistics currently classed as experimental</t>
  </si>
  <si>
    <t>Collect by LA's with social care responsibilities</t>
  </si>
  <si>
    <t>Records details of individual movements animals.</t>
  </si>
  <si>
    <t>Movements are monitored via the Animal Movements Licensing System (AMLS). AMLS is managed by BCMS.  Movements are made under a General Licence but a movement document must be completed and it is the responsibility of the receiving keeper to send the top copy of the movement document to their Local Authority within 3 days of the move taking place. Details of animal movements (except for cattle which go directly to BCMS via the movement card in their passport) are entered onto AMLS by local authorities in England and Wales using information contained in the movement document. The Disease Control (England) Order 2003 is a domestic measure deriving its vires from the Animal Health Act.</t>
  </si>
  <si>
    <t>Acceptances by age band, household type, priority need, reason for loss of home, referral and immediate outcome (P1E - Sections 2 to 5)</t>
  </si>
  <si>
    <t>Count of traveller caravans</t>
  </si>
  <si>
    <t>Used for ensuring that the correct pooling payments are made. Also informs quarterly publication of Right to Buy statistics.</t>
  </si>
  <si>
    <t>Labelling and presentation: No. which lead to prosecution, by type of sample</t>
  </si>
  <si>
    <r>
      <t xml:space="preserve">Number of </t>
    </r>
    <r>
      <rPr>
        <b/>
        <sz val="10"/>
        <rFont val="Arial"/>
        <family val="2"/>
      </rPr>
      <t>Simple</t>
    </r>
    <r>
      <rPr>
        <sz val="10"/>
        <rFont val="Arial"/>
        <family val="2"/>
      </rPr>
      <t xml:space="preserve"> Cautions (POAO/ PNOAO)</t>
    </r>
  </si>
  <si>
    <t>every 12 months</t>
  </si>
  <si>
    <t>Details of establishments supplying food direct to the consumer</t>
  </si>
  <si>
    <t>Oral Health Surveys</t>
  </si>
  <si>
    <t>all local authorities</t>
  </si>
  <si>
    <t xml:space="preserve">Commissioned by local authorities </t>
  </si>
  <si>
    <t xml:space="preserve">DH/HSCIC data collections 260-00 Short and Long Term Support (SALT) and 261-00 Adult Social Care Finance added Return (ASC-FR), </t>
  </si>
  <si>
    <t>DH/PHE data collection 262-00 oral health surveys added to collections pending. Frequency for DH/HSCIC data collections 139-00 Deprivation of Liberty Safeguards (DoLS) Return and 140-00 Carers Survey amended</t>
  </si>
  <si>
    <t xml:space="preserve">DEFRA data collection 070-00 Animal Movement Licensing System (AMLS) removed </t>
  </si>
  <si>
    <t>DCLG data collection 007-00 Mortgage Rescue Scheme return removed</t>
  </si>
  <si>
    <t>DEFRA/EA data collection 244-00 Flood risk management capacity removed. Data topic 245-01 Number of properties estimated to be at risk from local flooding sources.removed</t>
  </si>
  <si>
    <t>https://www.gov.uk/government/collections/statistics-children-in-need</t>
  </si>
  <si>
    <t>https://www.gov.uk/government/collections/private-fostering-return</t>
  </si>
  <si>
    <t>https://www.gov.uk/government/collections/statistics-childrens-social-care-workforce</t>
  </si>
  <si>
    <t>https://www.gov.uk/government/collections/statistics-secure-children-s-homes</t>
  </si>
  <si>
    <t>https://www.gov.uk/government/collections/early-years-census</t>
  </si>
  <si>
    <t>https://www.gov.uk/government/collections/school-preference-data-collections</t>
  </si>
  <si>
    <t>https://www.gov.uk/government/collections/statistics-school-applications</t>
  </si>
  <si>
    <t>https://www.gov.uk/government/collections/statistics-school-and-pupil-numbers</t>
  </si>
  <si>
    <t>https://www.gov.uk/parental-responsibility-measures-attendance-census</t>
  </si>
  <si>
    <t>The survey collects information about appeals lodged by parents before 1 September, against the non-admission of their children to their preferred school.</t>
  </si>
  <si>
    <t>https://www.gov.uk/appeals-against-admissions-survey</t>
  </si>
  <si>
    <t>https://www.gov.uk/government/collections/statistics-admission-appeals</t>
  </si>
  <si>
    <t>School Workforce Reviews</t>
  </si>
  <si>
    <t>The collection records the number and outcomes of all exclusion reviews that parents or guardians lodge (ask for) and an independent review panel determines (decides) in schools and alternative provision settings in your local authority during the academic year.</t>
  </si>
  <si>
    <t>https://www.gov.uk/government/collections/statistics-exclusions</t>
  </si>
  <si>
    <t>https://www.gov.uk/government/collections/statistics-neet</t>
  </si>
  <si>
    <t>https://www.gov.uk/schools-colleges-childrens-services/special-educational-needs-disabilities</t>
  </si>
  <si>
    <t>https://www.gov.uk/government/collections/newly-qualified-teachers-annual-survey</t>
  </si>
  <si>
    <t>https://www.gov.uk/government/collections/local-authority-revenue-expenditure-and-financing</t>
  </si>
  <si>
    <t>https://www.gov.uk/academies-funding-allocations</t>
  </si>
  <si>
    <t xml:space="preserve">DFE data collections: 162-00 Family Intervention Project,  105-00 Pupil Referral Unit Census and 115-00 Special Educational Needs Statement Completion,  all removed.  Data collection 109–00 School Exclusions Appeals renamed School Exclusions Reviews. </t>
  </si>
  <si>
    <t>129-02</t>
  </si>
  <si>
    <t xml:space="preserve">Self-assessed questionnaire on highways maintenance efficiency and asset management plans </t>
  </si>
  <si>
    <t>Upper tier &amp; single Tier</t>
  </si>
  <si>
    <t>DfT Data topic 127-01 Total Number of Valid Badges on Issue removed and 127-04 no longer annual but as required. New Data topic 129-02 added to pending list</t>
  </si>
  <si>
    <t>DH/HSCIC data collection 137-00 Abuse of Vulnerable Adults (AVA) return removed</t>
  </si>
  <si>
    <t>The SALT data collection is a set of measures produced through consultation with stakeholders as part of the Zero Based Review (ZBR) of social care data collections. It comprises two main sections, short term support  and long term support. The SALT collection replaces both the RAP and ASC-CAR collections, and retains some aspects of the latter.</t>
  </si>
  <si>
    <t>http://www.electoralcommission.org.uk/our-work/our-research/electoral-data</t>
  </si>
  <si>
    <t>The need to complete some fields in the LAEMS system has been removed since April 2014.  Although the LAEMS system may not be immediately updated to remove these fields, these are not part of the LAEMS validation and sign-off process.  This means that LAs do not have to provide the information but, at this stage, they do not need to devote any resource (time/ expenditure) to removing these fields from their xml report.</t>
  </si>
  <si>
    <t xml:space="preserve">This data is not collected </t>
  </si>
  <si>
    <t>This a report generated by the LAEMS system from the data provided by LAs- not an item of data collected  and can be removed from the list</t>
  </si>
  <si>
    <t>See comments for D 190-58</t>
  </si>
  <si>
    <t xml:space="preserve">FSA data-topics,190-28,29,30,31,32,33,34,39,40,43,46,49,52,55,56,58&amp; 59 removed data topics 191-24,25,26.27.28,29,30,32,33,36,37,40,43,46,49,52,53 &amp; 55 removed </t>
  </si>
  <si>
    <t>This data is now only collected from Port Health Authorities and LAs for imports that do not require pre- notification via a Common Entry Document and from certain hazards</t>
  </si>
  <si>
    <t>This  data is now only collected from Port Health Authorities and LAs for imports that do not require pre- notification via a Common Entry Document and from certain hazards</t>
  </si>
  <si>
    <t>A three year campaign which has now concluded, in response to the recommendations of Lord Gill following a public enquiry into a major incident.  Allowing progress of a national campain to be tracked through the recording of enforcement and visit information. .  Although the database still exists there is currently no requirement for LAs to record this data.</t>
  </si>
  <si>
    <t>DWP/HSE data collection 153-00 LPG pipework inspection  removed as campaign now concluded</t>
  </si>
  <si>
    <t>Department for Communities and Local Government - Audit Commission/Cabinet Office</t>
  </si>
  <si>
    <t>DCLG/AC/CO</t>
  </si>
  <si>
    <t>PS1/2 General Development Control statistical returns</t>
  </si>
  <si>
    <t>021-12</t>
  </si>
  <si>
    <t>John Flett</t>
  </si>
  <si>
    <t>Mike Young</t>
  </si>
  <si>
    <t>Sample of LAs only, part annual, part every 3 years</t>
  </si>
  <si>
    <t xml:space="preserve">DCLG data collections 184-00 County Matters Planning Fees statistical return (FEE2)  ann 039-00 Capital Forecast Return Return (CFR) removed. DCLG data topic 021-12 planning fees collected removed and whole of data collection 021-00 renamed PS1/2 General Development Control statistical returns </t>
  </si>
  <si>
    <t>https://www.gov.uk/government/collections/local-authority-housing-data</t>
  </si>
  <si>
    <t>DH/PHE data collection 262-00 oral health surveys added (was previously pending)</t>
  </si>
  <si>
    <t>Kirsty Reynolds</t>
  </si>
  <si>
    <t>Paul Hirst</t>
  </si>
  <si>
    <t>Barry Dennett</t>
  </si>
  <si>
    <t>DCLG/AC data collection 242-00 Fraud and Corruption Survey removed</t>
  </si>
  <si>
    <t>DCLG data collection 047-00 National Non-domestic Rates Return (NNDR) mid year forecast removed</t>
  </si>
  <si>
    <t>Cabinet Office</t>
  </si>
  <si>
    <t>Applications for Traveller pitches</t>
  </si>
  <si>
    <t>Applications for prior approval for permitted development</t>
  </si>
  <si>
    <t>Safeguarding Adults Collection</t>
  </si>
  <si>
    <t>Numbers of individuals subject to a safeguarding enquiry per annum, whether previously known or unknown to the council by age, gender, ethncity and primary client group,</t>
  </si>
  <si>
    <t>Numbers of concluded enquiries in a 12 month period by organisation or individual believed to be the source of the risk by location/setting</t>
  </si>
  <si>
    <t>Numbers of concluded enquiries in a 12 month period by organisation or individual believed to be the source of risk by the result of the action taken</t>
  </si>
  <si>
    <t>Number of concluded enquiries in a 12 month period where the individual was assessed as lacking capacity to make informed choices and decision about their safety by age</t>
  </si>
  <si>
    <t>Numbers of concluded enquiries in a 12 month period by organisation or individual believed to be the source of risk by conclusion</t>
  </si>
  <si>
    <t xml:space="preserve">Emissions from local authority own estate and operations </t>
  </si>
  <si>
    <t>Number of major planning applications on which the Lead Local Flood Authority were consulted with regards to surface water drainage.</t>
  </si>
  <si>
    <t>The number of residential units within  planning decisions for major development where the application has been refused or made in line with LLFA advice on  surface water drainage.</t>
  </si>
  <si>
    <t>The number of major development applications where the application has been refused or has been made in line with LLFA advice on surface water drainage.</t>
  </si>
  <si>
    <t>https://www.gov.uk/government/statistical-data-sets/env10-local-sites-in-positive-conservation-management</t>
  </si>
  <si>
    <t>online reporting platform</t>
  </si>
  <si>
    <t>DEFRA data collections 068-00 Imports of products of animal origin from third countries and 079-00 Fly-tipping incidents (Flycapture) removed. 080-00 Flood and coastal erosion risk management and sustainable drainage systems - Data topics 080-03,04 &amp;,05 amended and 080-06 &amp;07 removed</t>
  </si>
  <si>
    <t>Young people aged 16-19 (and up to 25 with SEND)</t>
  </si>
  <si>
    <t>DFE data collection 119-00 NEET 16-18 Year-Olds renamed as Young people aged 16-19 (and up to 25 with SEND) Data collections removed: 090-00 Private Fostering (PF1), 217-00 Adoption data set and adoption self assessment, 218-00 Placement data collection &amp; 219-00 Childcare inspection data. Data collection 224-00 Local Authority Data Collection of Linked and Federated Provision now DfE rather DfE/OFSTED</t>
  </si>
  <si>
    <t>https://www.gov.uk/government/publications/highways-maintenance-funding-allocations-201516-to-202021</t>
  </si>
  <si>
    <t>Deferred Payment Agreements (DPA)</t>
  </si>
  <si>
    <t>3a - New requests for DPAs during the year, split by those provided with top-up and no top-up, and if not provided, reason by LA or client, split by age</t>
  </si>
  <si>
    <t>3b - Reason for DPA request split by Bridging Loan, Lifetime Loan or Other, split by age</t>
  </si>
  <si>
    <t>3c – Planned use of property during DPA: Sale, Rent, Family Member, Empty, split by age</t>
  </si>
  <si>
    <t>3d – Security provided for DPA: Secured with first charge, secured with second or other charge or by other means, split by age</t>
  </si>
  <si>
    <t>DH HSCIC add new data collection 263-00 Deferred Payment Agreements (DPA) and delete data topic 260-04</t>
  </si>
  <si>
    <t>Housing Benefits Recoveries Return</t>
  </si>
  <si>
    <t>Information on overpayments, recovery and write-off.</t>
  </si>
  <si>
    <t>o HB overpayments outstanding at start of period;
o new HB overpayments identified in the quarter;
o value of HB overpayments recovered in the quarter; and 
o value of overpayments written off during the quarter;</t>
  </si>
  <si>
    <t>https://www.gov.uk/government/collections/local-government-finance-miscellaneous-forms</t>
  </si>
  <si>
    <t>Number of student exemptions from council tax, by band, in May and October (CTBS - Part 4  3)</t>
  </si>
  <si>
    <t>https://www.gov.uk/government/collections/planning-applications-statistics</t>
  </si>
  <si>
    <t>https://www.gov.uk/government/publications/county-planning-matters-return-cps1-and-cps2</t>
  </si>
  <si>
    <t xml:space="preserve">DWP data collection 149-00  Returns on individual HB related prosecutions and sanctions removed.  Data collection 147-00 renamed as Housing Benefits Recoveries Return and data topic 147-02 removed. </t>
  </si>
  <si>
    <t>Bryan Lea</t>
  </si>
  <si>
    <t>Joanna Coleman</t>
  </si>
  <si>
    <t>Gordon Jones &lt;Gordon.Jones@defra.gsi.gov.uk&gt; &amp; Alastair Paton Alastair.Paton@defra.gsi.gov.uk&gt;</t>
  </si>
  <si>
    <t>Paul Hirst  Paul.HIRST@education.gsi.gov.uk</t>
  </si>
  <si>
    <t>DCLG data topics 042-06 CTR – Level and expected use of reserves and 045-07 CTB – Number of Dwellings disregarded have both been removed from the collection</t>
  </si>
  <si>
    <t>To help streamline data collection processes, this data, whilst separate, will be collected within the SALT collection.</t>
  </si>
  <si>
    <t xml:space="preserve"> Pending DfT data topic 129-01 removed </t>
  </si>
  <si>
    <t>Staff resources devoted to health and safety enforcement work.</t>
  </si>
  <si>
    <t>DWP/HSE data collection 153-00 Health &amp; Safety Prosecutions database - amendments made to data topics</t>
  </si>
  <si>
    <t>Fire data collections on list  060-00, 061-00, 172-00 and 173-00 transferred from DCLG to HO</t>
  </si>
  <si>
    <t>Youth Justice Application Framework (YJAF)</t>
  </si>
  <si>
    <t xml:space="preserve">MOJ/YJB data collection 180-00 name changed from Youth Justice Management Information System (YJMIS) to Youth Justice Application Framework (YJAF) </t>
  </si>
  <si>
    <t>Localised Council Tax support claimants</t>
  </si>
  <si>
    <t>Council Tax and non-domestic rate receipts - end of year return and number of localised council tax support claimants</t>
  </si>
  <si>
    <t>Provisional Outturn information for most of the items collected on the NNDR1, including figures for previous year</t>
  </si>
  <si>
    <t>Final out-turn NNDR3 reflecting an amendments made as a result of auditing (NNDR3 audited).</t>
  </si>
  <si>
    <t>https://www.gov.uk/government/statistics/local-authority-revenue-expenditure-and-financing-england-2015-to-2016-final-outturn</t>
  </si>
  <si>
    <t>https://www.gov.uk/government/statistics/local-authority-revenue-expenditure-and-financing-england-2015-to-2016-individual-local-authority-data-outturn</t>
  </si>
  <si>
    <t>https://www.gov.uk/government/statistics/local-authority-revenue-expenditure-and-financing-england-2016-to-2017-budget</t>
  </si>
  <si>
    <t>https://www.gov.uk/government/statistics/local-authority-capital-expenditure-and-receipts-in-england-2015-to-2016-final-outturn</t>
  </si>
  <si>
    <t>https://www.gov.uk/government/statistics/local-authority-capital-expenditure-and-receipts-in-england-2015-to-2016-provisional-outturn-and-2016-to-2017-forecast</t>
  </si>
  <si>
    <t>https://www.gov.uk/government/statistical-data-sets/live-tables-on-local-government-finance#capital-payments-and-receipts</t>
  </si>
  <si>
    <t>https://www.gov.uk/government/statistical-data-sets/live-tables-on-local-government-finance#quarterly-revenue-outturn</t>
  </si>
  <si>
    <t>https://www.gov.uk/government/statistical-data-sets/live-tables-on-local-government-finance#borrowing-and-investment</t>
  </si>
  <si>
    <t>DCLG data collections 43-03 166-01 and 48-01 data topics amended</t>
  </si>
  <si>
    <t>Number of new build dwellings started, split into private enterprise, HA, LA tenures</t>
  </si>
  <si>
    <t>Number of new build dwellings completed, split into private enterprise, HA, LA tenures</t>
  </si>
  <si>
    <t>Housing Supply; net additional dwellings</t>
  </si>
  <si>
    <t>DCLG data collection 213-00 Public Contracts Regulations 2006 removed</t>
  </si>
  <si>
    <t xml:space="preserve">DCLG 002 House Building Return (P2a) data topics amended 003 Housing Flows Reconciliation Form (HFR) data topic amended </t>
  </si>
  <si>
    <t>DfE/OFSTED data collection 221 – Social Care Data: removed as information now collected as part of 088 – Children Looked After.</t>
  </si>
  <si>
    <t xml:space="preserve">Data are collected by FRSs for own use, and bulk transmitted to Home Office for national-level monitoring and analysis and production of National Statistics
</t>
  </si>
  <si>
    <t>https://www.gov.uk/government/collections/fire-statistics</t>
  </si>
  <si>
    <t>FRS staff numbers</t>
  </si>
  <si>
    <t>Staff leaving FRSs</t>
  </si>
  <si>
    <t>Injuries to firefighters and accidents involving FRS vehicles</t>
  </si>
  <si>
    <t>Community Fire Safety activity</t>
  </si>
  <si>
    <t>anthony.mooney@homeoffice.gsi.gov.uk</t>
  </si>
  <si>
    <t xml:space="preserve">HO FRS data collections - minor changes to details </t>
  </si>
  <si>
    <t>https://www.gov.uk/government/publications/local-pollution-control-statistics--2</t>
  </si>
  <si>
    <t>4a - State and individual contributions to DPA: full cost, user contribution and LA contribution, split by age</t>
  </si>
  <si>
    <t>4b - Distribution of weekly value of DPAs, split by age</t>
  </si>
  <si>
    <t>5a - DPAs recovered, split by length of time in place and reason for ending (18-64s)</t>
  </si>
  <si>
    <t>5b - DPAs recovered, split by length of time in place and reason for ending (65+)</t>
  </si>
  <si>
    <t>6a - Number and value of DPAs written off and recovered, split by primary reason (18-64s)</t>
  </si>
  <si>
    <t>6a - Number and value of DPAs written off and recovered, split by primary reason (65+)</t>
  </si>
  <si>
    <t>Numbers of concluded enquiries in a 12 month period by organisation or individual believed to be the source of the risk by abuse or source of risk Four additional categories of enquiry added 2017/18: Domestic Abuse, Sexual Exploitation, Modern Slavery and Self Neglect</t>
  </si>
  <si>
    <t>STS002b - Of EXISTING clients who have received ‘Short Term Support to Maximise Independence’ a breakdown of what followed the period of short term support From 17/18 - Carer status not known during ST-Max and Redesign of sequels and new table for support setting.</t>
  </si>
  <si>
    <t>FR003 – Social Support,  FR004 – Assistive Equipment and Technology, FR005 – Expenditure on Social Care Activities,  FR006 – Information and Early Intervention,  FR007 – Expenditure on Commissioning and Service Delivery -  Expenditure and income data on non-short or long term support services. To include income from BCF from 2017/18.</t>
  </si>
  <si>
    <t>BEIS</t>
  </si>
  <si>
    <t>Department for Business, Energy and Industrial Strategy</t>
  </si>
  <si>
    <t>White, Andy &lt;andy.white@ons.gov.uk&gt;</t>
  </si>
  <si>
    <t>DfT data collection 125-00 Taxi Survey frequency changed to every two years</t>
  </si>
  <si>
    <t>The Adult Social Care Finance Return (ASC-FR) replaced the Personal Social Services Expenditure and Unit Costs Return (PSS-EX1) in 2014-15 and reflects important aspects of the principles underpinning the transformation of social care. The new financial reporting framework includes the following measures:
• FR001 – Long Term Support
• FR002 – Short Term Support
• FR003 – Social Support
• FR004 – Assistive Equipment and Technology
• FR005 – Expenditure on Social Care Activities
• FR006 – Information and Early Intervention
• FR007 – Expenditure on Commissioning and Service Delivery</t>
  </si>
  <si>
    <t xml:space="preserve">DH/NHSDdata collection 263-00 Deferred Payment Agreements (DPA) 6 new data topics added (263-09 to 263-14). Safeguarding Adults Collection (SAC) 258-02 added to. Adult Social Care Finance Return (ASC-FR) 261-03 added to. Short and Long Term Support (SALT) 260-00 additions to a number of data topics Adult Social Care Finance Return (ASC-FR) 261-00. Information no longer required on: - Bridging data to maintain a time series when this collection replaced PSS-EX1 - Information on long term clients in receipt of short term support.Mental Health Guardianship Return 138-00
Frequency to be reduced from annual to biennial from 2017-18
</t>
  </si>
  <si>
    <t>DEFRA/ data collection 078 Incidents under the Environmental Damage Regulations 2009 removed</t>
  </si>
  <si>
    <t>MHCLG</t>
  </si>
  <si>
    <t>DHSC/PHE</t>
  </si>
  <si>
    <t>Ministry of Housing, Communities and Local Government</t>
  </si>
  <si>
    <t>Department of Health and Social Care</t>
  </si>
  <si>
    <t>DHSC</t>
  </si>
  <si>
    <t xml:space="preserve">Department of Health and Social Care - NHS Digital </t>
  </si>
  <si>
    <t>Department of Health and Social Care - Public Health England</t>
  </si>
  <si>
    <t>http://www.gamblingcommission.gov.uk/for-licensing-authorities/Licensing-authority-returns.aspx</t>
  </si>
  <si>
    <t>Melanie Davidson &lt;mdavidson@electoralcommission.org.uk&gt;</t>
  </si>
  <si>
    <t>Alexander.Tsavalos@hse.gov.uk</t>
  </si>
  <si>
    <t>Gavin Sayer</t>
  </si>
  <si>
    <t>https://www.gov.uk/government/collections/green-belt-statistics</t>
  </si>
  <si>
    <t>Danielle Ryan</t>
  </si>
  <si>
    <t>Most of the survey data collection has not been required since the implementation of the national operational database in 2015/16 (Blue Badge Improvement System). Burden on LAs from 2015/16 has been negligible (data relating to blue badge prosecutions).</t>
  </si>
  <si>
    <t>https://www.gov.uk/government/uploads/system/uploads/attachment_data/file/249575/punctuality-survey-questionnaire.pdf</t>
  </si>
  <si>
    <t>Parish data is submitted by billing authority. For 2018-19, CTR4 has been set up to collect data for Greater Manchester Combined Authority as it has 2 precepts and so can not be included in the CTR2 form.</t>
  </si>
  <si>
    <t>Revenue expenditure in financial quarters 1 - 3</t>
  </si>
  <si>
    <t>DELTA (on-line form)</t>
  </si>
  <si>
    <t xml:space="preserve">To monitor implementation of the Flood and Water Management Act 2010 and sustainable drainage systems.  </t>
  </si>
  <si>
    <t>To monitor implementation of the Flood and Water Management Act 2010.  Multiple choice questionnaire for local authorities to report on their implementation of the Act covering local flood risk management strategies, partnership working, asset registers, section 19 flood investigations and capacity.</t>
  </si>
  <si>
    <t xml:space="preserve">Changes have been made to quesitons being asked from 2018. Moving from asking 3 to 6 questions (1 of which on whether they have an asset register is time bounded).  Each question has multiple choice answers to minimise the burden.  </t>
  </si>
  <si>
    <t>080-01 deleted. A new question on section 19 investigations has been incorporated into the multiple choice questionaire under 080-08</t>
  </si>
  <si>
    <t>DEFRA data topic 080-01 A new question on section 19 investigations has been incorporated into the multiple choice questionaire under 080-08</t>
  </si>
  <si>
    <t xml:space="preserve">DfT data collection 125 Taxi Survey frequency changed from every two years to annual  </t>
  </si>
  <si>
    <t xml:space="preserve">DHSC/NHSD data topics 263-13 and 263-14 removed </t>
  </si>
  <si>
    <t>MHCLG are working with DH and DfE to minimise overlapand differing definitions between collections</t>
  </si>
  <si>
    <t>https://www.gov.uk/government/collections/alcohol-and-late-night-refreshment-licensing-england-and-wales-statistics</t>
  </si>
  <si>
    <t>Information on the numbers of alcohol and late night refreshment licences granted. Includes statistics on premises licences, club premises certificates, personal licences, late night refreshment and 24-hour alcohol licences</t>
  </si>
  <si>
    <t>Local Authority activity under the homelessness provisions of the 2017 Homelessness reduction Act and 1996 Housing Act</t>
  </si>
  <si>
    <t>Decisions taken on applications (including acceptances), by outcome and demographics of the household and people of the household. Includes the support needs of the household and any activities undertaken by the local authority under a prevention, relief or main duty as applicable.</t>
  </si>
  <si>
    <t>Statutory homelessness statistics, and additional information on homelessness prevention and relief duties.</t>
  </si>
  <si>
    <t>MHCLG data collection 009-00 Local Authority activity under the homelessness provisions of the 1996 Housing Act (P1E) deleted and replaced with new collection 264-00 Local Authority activity under the homelessness provisions of the 2017 Homelessness reduction Act and 1996 Housing Act</t>
  </si>
  <si>
    <t>Self-Build and Custom Housebuilding (SBCH)</t>
  </si>
  <si>
    <t>Information regarding Self-build and Custom Housebuilding registers</t>
  </si>
  <si>
    <t>Data on self-build and custom housbuilding registers.</t>
  </si>
  <si>
    <t xml:space="preserve">Collection of data from relevant authorities regarding their duties under the Self-build and Custom Housebuilding Act 2015. Includes infromation regarding entries on the register, planning permissions granted and information on publicising the register. </t>
  </si>
  <si>
    <t xml:space="preserve">District council, Metropolitan district, Unitary authority, London borough, City of London, Isles of Scilly, National Park Authority, Broads </t>
  </si>
  <si>
    <t>Animal activities licensing data return</t>
  </si>
  <si>
    <t>MHCL data collection 0265 Self-Build and Custom Housebuilding (SBCH) added. Pending DEFRA data collection  266-00 Animal activities licensing data return added</t>
  </si>
  <si>
    <t>submitted via MHCLG's DELTA on-line service</t>
  </si>
  <si>
    <t>Council Tax Requirement (CTR1/CTR2/CTR3/CTR4)</t>
  </si>
  <si>
    <t>County council, District council, Metropolitan district, Unitary authority, London borough, City of London, Isles of Scilly, Fire &amp; rescue authority, Police authority, GLA, Combined authorities</t>
  </si>
  <si>
    <t>Details of the local government pension scheme in England and Wales.</t>
  </si>
  <si>
    <t>LTS001b - Of the clients in LTS001a, the number of people accessing long term support at the year-end (31st March) From 17/18 - Full cost clients in each setting</t>
  </si>
  <si>
    <t>LTS001c - Of the clients in LTS001b, the number of people who have been accessing long term support for more than 12 months at the year end (31st March) From 17/18 - Full cost clients in each setting</t>
  </si>
  <si>
    <t>LTS002a  - Those clients receiving long term support recorded in LTS001a who received an unplanned review during the year PLUS planned reviews for those clients that led to a care home admission. Signifcant event of "Provider Failure" now mandatory</t>
  </si>
  <si>
    <t>LTS002b -Those clients receiving long term support for more than 12 months at the year-end (LTS001c), for whom an unplanned or planned review of care needs took place during the year and the sequel to that review. Signifcant event of "Provider Failure" now mandatory</t>
  </si>
  <si>
    <t>2b - Total value of outstanding DPAs at end of financial year, total value of DPAs, total value of DPAs written off, total value of DPAs recovered during the year and payments against existing DPAs split by those where client met and did not meet the statutory eligibility criteria (65+)</t>
  </si>
  <si>
    <t>County council, District council, Metropolitan district, Unitary authority, London borough, City of London, Isles of Scilly, Port health authorities</t>
  </si>
  <si>
    <t xml:space="preserve">The collection data will be used to evaluate the success of amendments to the exisitng regulations around the animal activities licensing scheme. </t>
  </si>
  <si>
    <t>DfE data  collection 086-00 Child Death Review Panels (LSCB1) now being collected by DH/NHSD</t>
  </si>
  <si>
    <t xml:space="preserve">Housing Delivery Test data </t>
  </si>
  <si>
    <t>Baseline data to enable calculation of the Housing Delivery Test</t>
  </si>
  <si>
    <t>District council, Metropolitan district, Unitary authority, London borough, City of London, Isles of Scilly, Development Corporations</t>
  </si>
  <si>
    <t>New MHCLG data collection 267-00 Housing Delivery Test Data addded</t>
  </si>
  <si>
    <t>Returns due by 31st May in each year.</t>
  </si>
  <si>
    <t xml:space="preserve">H-CLIC (Homelessness Case Level Information Collection) </t>
  </si>
  <si>
    <t>Capital Outturn Return (COR) Expenditure &amp; Receipts</t>
  </si>
  <si>
    <t>Capital Outturn Return (COR) Financing</t>
  </si>
  <si>
    <t>Capital Outturn Return (COR) Prudential System</t>
  </si>
  <si>
    <t>Capital Outturn Return (COR)  receipts and major repairs reserve</t>
  </si>
  <si>
    <t>Supplementary information on the Major Repair Reserve</t>
  </si>
  <si>
    <t xml:space="preserve">Excel </t>
  </si>
  <si>
    <t xml:space="preserve"> DELTA (on-line form)</t>
  </si>
  <si>
    <t xml:space="preserve"> DELTA </t>
  </si>
  <si>
    <t>Statutory Homelessness</t>
  </si>
  <si>
    <t>Quarterly</t>
  </si>
  <si>
    <t>Delta XML or online form</t>
  </si>
  <si>
    <t>statutory homelessness statistics and additional information on homelessness prevention and relief duties</t>
  </si>
  <si>
    <t>Case level data</t>
  </si>
  <si>
    <t xml:space="preserve">Danielle Ryan </t>
  </si>
  <si>
    <t xml:space="preserve">MHCLG  data collection 264-00 Local Authority activity under the homelessness provisions of the 2017 Homelessness reduction Act and 1996 Housing Act deleted as replaced by new data collection 268-00 H-CLIC (Homelessness Case Level Information Collection) </t>
  </si>
  <si>
    <t xml:space="preserve">Housing Capital Receipts pooling </t>
  </si>
  <si>
    <t>Delta</t>
  </si>
  <si>
    <t xml:space="preserve">MHCLG data collection 167-00 reference to LOGASnet removed from collection title as now collected through delta </t>
  </si>
  <si>
    <t>DfE/TRA</t>
  </si>
  <si>
    <t>DfE/ESFA</t>
  </si>
  <si>
    <t>Children's Social Care Work Workforce</t>
  </si>
  <si>
    <t xml:space="preserve">DFE data collection 259-00 Child-level data on the reason a two-year-old is being funded for an early education place removed. Changes to agencies for data collections 200-00, 203-00 and 203-00. Title of data collection 091-00 amended to include the word Work in title. </t>
  </si>
  <si>
    <t>Asif.Chowdhury@food.gov.uk</t>
  </si>
  <si>
    <t>Xavia Morbey</t>
  </si>
  <si>
    <t>Tina.Heath@homeoffice.gov.uk</t>
  </si>
  <si>
    <t>Rob Burkitt &lt;RBurkitt@gamblingcommission.gov.uk&gt;</t>
  </si>
  <si>
    <t>Summary of local authority health and safety activity</t>
  </si>
  <si>
    <t>Number of enforcement actions</t>
  </si>
  <si>
    <t>Peer review of local authority health and safety regulatory activities</t>
  </si>
  <si>
    <t>HELex</t>
  </si>
  <si>
    <t>DWP/HSE data collection 155-00 Health &amp; Safety Prosecutions database removed as prosecution data is now requested as part of the LAE1 return.  Data topics amended and added to DWP collection 154-00 Health &amp; Safety Enforcement Data (LAE1)</t>
  </si>
  <si>
    <t>Rough sleeping Street Counts and Estimates</t>
  </si>
  <si>
    <t>https://www.gov.uk/government/collections/homelessness-statistics#rough-sleeping</t>
  </si>
  <si>
    <t>single night snapshot of the number of people sleeping rough</t>
  </si>
  <si>
    <t>Title of MHCLG data collection 010-00 changed from Rough Sleepers to  Rough sleeping Streets Counts and Estimates. Data topic 010-02 removed as sperate data topic line not required</t>
  </si>
  <si>
    <t>Deborah Lader (deborah.lader@homeoffice.gov.uk) / Paul Gaught (paul.gaught@homeoffice.gov.uk)</t>
  </si>
  <si>
    <t xml:space="preserve">Individual survey returns. </t>
  </si>
  <si>
    <t>Case level authorisation information, including significant dates, personal characteristics etc</t>
  </si>
  <si>
    <t xml:space="preserve">STS001 - Numbers of requests for support received from NEW CLIENTS, broken down by the different sequels to that request. </t>
  </si>
  <si>
    <t xml:space="preserve">STS002a - Of NEW clients where the sequel to a request for support was ‘Short Term Support to Maximise Independence’ a breakdown of what followed the period of short term support   </t>
  </si>
  <si>
    <t>1a - Number of DPAs at end of financial year, number of new DPAs, number of DPAs written off and number of DPAs recovered during the year, split by those where client met and did not meet the statutory eligibility criteria (18-64) From 18/19 onwards data also split between "traditional" and  "loan style" DPAs</t>
  </si>
  <si>
    <t>1b - Number of DPAs at end of financial year, number of new DPAs, number of DPAs written off and number of DPAs recovered during the year, split by those where client met and did not meet the statutory eligibility criteria (65+) From 18/19 onwards data also split between "traditional" and  "loan style" DPAs</t>
  </si>
  <si>
    <t>2a - Total value of outstanding DPAs at end of financial year, total value of DPAs, total value of DPAs written off, total value of DPAs recovered during the year and payments against existing DPAs split by those where client met and did not meet the statutory eligibility criteria (18-64) From 18/19 onwards data also split between "traditional" and  "loan style" DPAs</t>
  </si>
  <si>
    <t>Survey of the outcomes and experience of people who use Council-commissioned long term adult social care</t>
  </si>
  <si>
    <t>https://digital.nhs.uk/data-and-information/data-collections-and-data-sets/data-collections/social-care-user-surveys</t>
  </si>
  <si>
    <t>Commissioned by local authorities. Data on children are Offical Statistics and are PHOF measures.</t>
  </si>
  <si>
    <t>Miguel Marques dos Santos</t>
  </si>
  <si>
    <t>Some YOTs cover more than one authority.</t>
  </si>
  <si>
    <t>Department for Education - Education and Skills Funding Agency</t>
  </si>
  <si>
    <t>Department for Education - Teaching Regulation Agency</t>
  </si>
  <si>
    <t>Although not mandatory, BEIS recommends that other authorities publish their emissions from their own estate locally.</t>
  </si>
  <si>
    <t>Fitzpatrick, John (BEIS) &lt;John.Fitzpatrick@beis.gov.uk&gt;</t>
  </si>
  <si>
    <t>john.joseph@defra.gov.uk</t>
  </si>
  <si>
    <t>Paul Hirst  Paul.HIRST@education.gov.uk</t>
  </si>
  <si>
    <t>stephen.kennedy@yjb.gov.uk
Informationandanalysis@yjb.gov.uk</t>
  </si>
  <si>
    <t>Alexander.Tsavalos@hse.gov.uk; tara.burgess.hse.gov.uk</t>
  </si>
  <si>
    <t xml:space="preserve">Council Tax Data Acquisition from Local Authorities </t>
  </si>
  <si>
    <t>Local Authority Data Return (LADR)</t>
  </si>
  <si>
    <t>MHCLG/RSH</t>
  </si>
  <si>
    <t xml:space="preserve">Ministry of Housing, Communities and Local Government - Regulator of Social Housing  </t>
  </si>
  <si>
    <t>amanda.farrell@beis.gov.uk / gillian.asbury@beis.gov.uk</t>
  </si>
  <si>
    <t>other-see comments</t>
  </si>
  <si>
    <t xml:space="preserve">Most is every two years but some aspects are annual. </t>
  </si>
  <si>
    <t>bus.statistics@dft.gsi.gov.uk Pat.Kilbey@dft.gov.uk</t>
  </si>
  <si>
    <t>https://www.gov.uk/government/collections/disabled-parking-badges-statistics</t>
  </si>
  <si>
    <t>https://www.gov.uk/government/collections/road-network-size-and-condition</t>
  </si>
  <si>
    <t>OSCAR-on line form</t>
  </si>
  <si>
    <t>PHILIP.J.SHARPLES@DWP.GOV.UK
KAY.BENDELL@DWP.GOV.UK</t>
  </si>
  <si>
    <t>All local authorities registered with RSH</t>
  </si>
  <si>
    <t>Data on owned social housing stock and rents.</t>
  </si>
  <si>
    <t>All providers who own social housing must be registered with the RSH and all Local Authority registered providers must complete the LADR. Data is provided to RSH in order that they can regulate compliance against the rent standard. The data submitted through LADR will be published in the RSH national statistic on social housing stock and rents.</t>
  </si>
  <si>
    <t>https://nroshplus.regulatorofsocialhousing.org.uk/</t>
  </si>
  <si>
    <t>All Local Authorities who own social housing stock should complete the return</t>
  </si>
  <si>
    <t>County Council, District council, Metropolitan district, Unitary authority, London borough, City of London, Isles of Scilly</t>
  </si>
  <si>
    <t>NROSH+ online return</t>
  </si>
  <si>
    <t>Collection of local authority social rent and stock holdings</t>
  </si>
  <si>
    <t>amanda.hall@rsh.gov.uk</t>
  </si>
  <si>
    <t>Introduction of new Local Authority Data Return (LADR)  270-00 on social housing rent by Regulator of Social Housing for all stock-holding authorities. Includes some questions previously included in the Local Authority Housing Statistic (LAHS).</t>
  </si>
  <si>
    <t>https://www.gov.uk/government/collections/rents-lettings-and-tenancies</t>
  </si>
  <si>
    <t>Rough Sleeping Snapshot Statistics</t>
  </si>
  <si>
    <t>MHCLG data collection no 10-00 title changed from Rough sleeping Streets Counts and Estimates to Rough Sleeping Snapshot Statistics. Comments also updated.</t>
  </si>
  <si>
    <t>Jon White; Anthony Ash</t>
  </si>
  <si>
    <t>Names of additional Public Private Partnership / Private Finance Initiative Projects (for ONS &amp; HMT)</t>
  </si>
  <si>
    <t>National Accounts</t>
  </si>
  <si>
    <t xml:space="preserve">New mini collection to list Public Private Partnership / Private Finance Initiative Projects which have both no central government involvement and which are not already on published HM Treasury list. </t>
  </si>
  <si>
    <t>This was introduced December 2019 in exchange for removing data items in the Revenue Outturn (026-01)  and Revenue Account Budget (032-01) for which amounts of PFI expenditure were required. By contrast, this new collection does not require any financial data.</t>
  </si>
  <si>
    <t>New data collection 271-00 New mini collection to list Public Private Partnership / Private Finance Initiative Projects which have both no central government involvement and which are not already on published HM Treasury list.</t>
  </si>
  <si>
    <t>135-00 Change of name from Adult Social Care Survey (ASCS)   to Survey of Adult Carers in England’</t>
  </si>
  <si>
    <t>Bolton, Sylvia &lt;Sylvia.bolton@dhsc.gov.uk&gt;</t>
  </si>
  <si>
    <t xml:space="preserve">Robert Kyffin &lt;Robert.Kyffin@phe.gov.uk&gt; </t>
  </si>
  <si>
    <t xml:space="preserve">Robert Kyffin &lt;Robert.Kyffin@phe.gov.uk&gt;  </t>
  </si>
  <si>
    <t>Voluntary closure</t>
  </si>
  <si>
    <t>No. of establishments suspension/revocation of approval or licence</t>
  </si>
  <si>
    <t>Emergency prohibition notice</t>
  </si>
  <si>
    <t>Improvement notices</t>
  </si>
  <si>
    <t>FSA data-topic 191-20 removed and data topics 191-56-59 added</t>
  </si>
  <si>
    <t xml:space="preserve">ONS is collecting Council Tax data from local authorities in England, Wales and Scotland to improve statistics for the public good, including but not limited to the operation and quality assurance of the 2021 Census, and the production of the Admin Data Census as requested by Central Government.  Council Tax data will be used to improve the quality and timeliness of a range of national statistics including population, migration, housing, poverty and equality.  Council tax data will be linked and matched to various other administrative data sources held by ONS, within a secure environment, to achieve improvements in our statistical outputs.  More accurate small geographical level statistics can also be produced using Council Tax data, which in turn will allow for improved and better targeted decision-making and spending. </t>
  </si>
  <si>
    <t>csv piped deliminated extract and manifest files</t>
  </si>
  <si>
    <t xml:space="preserve">Record-level extract including personal information on each household in England liable for Council Tax </t>
  </si>
  <si>
    <t xml:space="preserve">ONS are committed to addressing all individual LA respondents’ data protection concerns. </t>
  </si>
  <si>
    <t xml:space="preserve">ONS new data collection 269-00 Council Tax Data Acquisition from Local Authorities </t>
  </si>
  <si>
    <t xml:space="preserve">Data collection 067 Emissions from local authority own estate and operations removed  </t>
  </si>
  <si>
    <t>PSE@ons.gov.uk)</t>
  </si>
  <si>
    <t xml:space="preserve">Business compliance 
</t>
  </si>
  <si>
    <t>Level of detail required will also be reduced this year due to data being available from other sources</t>
  </si>
  <si>
    <t xml:space="preserve">Weights and Measures Act 1985 section 70. https://www.gov.uk/guidance/enforcement-of-the-weights-and-measures-act-1985  </t>
  </si>
  <si>
    <t>darren.shillington@cabinetoffice.gov.uk; nfiqueries@cabinetoffice.gov.uk</t>
  </si>
  <si>
    <t xml:space="preserve">Rachel.Worledge@communities.gov.uk; </t>
  </si>
  <si>
    <t xml:space="preserve">Clinical Commissioning Groups and Local Authorities are jointly responsible for local arrangements to establish Child Death Overview Panels (CDOPs); Local Safeguarding Children Boards were abolished in October 2019.  CDOPs will upload information for the LSCB1 data set to the National Child Mortality Database, and the University of Bristol will publish LSCB1 data in the NCMD’s Annual Report. </t>
  </si>
  <si>
    <t>https://www.gov.uk/guidance/child-death-review-data-collection-submitting-data</t>
  </si>
  <si>
    <t xml:space="preserve">Adult Social Care Workforce Data Set (ASC-WDS) </t>
  </si>
  <si>
    <t xml:space="preserve">The ASC-WDS collects information on the size and structure of the adult social care sector, types of care services that are provided and a detailed picture of the workforce, including retention, demographics, pay rates and qualifications by job role and employment status. The ASC-WDS is completed by adult social care employers on behalf of their workplace and their staff. Publications can be found here www.skillsforcare.org.uk/WIpublications. </t>
  </si>
  <si>
    <t xml:space="preserve">https://asc-wds.skillsforcare.org.uk/ </t>
  </si>
  <si>
    <t xml:space="preserve">Data collection 142-00 renamed from National Minimum Data Set for Social Care (NMDS-SC)  to Adult Social Care Workforce Data Set (ASC-WDS) </t>
  </si>
  <si>
    <t>Sylvia.bolton@dhsc.gov.uk;  Sarah.Davison@skillsforcare.org.uk</t>
  </si>
  <si>
    <t>https://www.gov.uk/government/collections/traveller-caravan-count</t>
  </si>
  <si>
    <t>Jeremy Barton; Leonie Field</t>
  </si>
  <si>
    <t>council.tax@ons.gov.uk; john.ashworth@ons.gov.uk</t>
  </si>
  <si>
    <t>Adult Social Care Survey (ASCS)</t>
  </si>
  <si>
    <t>135-00 correction to name of data collection and reverts back to Adult Social Care Survey (ASCS) 140-00 Carers Survey- change to full name of the survey in DetailList: ‘Survey of Adult Carers in England (SACE)’</t>
  </si>
  <si>
    <t>Survey of Adult Carers in England (SACE)</t>
  </si>
  <si>
    <t>Chris Townsend; Thea Davis; Stephen Borrows</t>
  </si>
  <si>
    <t>The data are used to calculate funding allocations for the local authority highways maintenance capital grant. Funding allocations are generated via a standard formula which includes highways inventory data. The department has confirmed funding for 2021/22 using these data.</t>
  </si>
  <si>
    <t>No. of Premises as at 31st March 202X, by type of premises</t>
  </si>
  <si>
    <t>No. inspections/audit achieved in the financial year, by type of premises</t>
  </si>
  <si>
    <t>https://www.food.gov.uk/sites/default/files/media/document/approved-feed-establishments-uk-may-2019.xls</t>
  </si>
  <si>
    <t xml:space="preserve">Annual Green Belt (AGB) return </t>
  </si>
  <si>
    <t>PS1/2 District matters planning statistical returns</t>
  </si>
  <si>
    <t>CPS1/2 County matters planning statistical returns</t>
  </si>
  <si>
    <t>Rowe, Matthew - &lt;Matthew.Rowe@hmtreasury.gov.uk&gt;</t>
  </si>
  <si>
    <t>https://www.gov.uk/government/collections/council-tax-statistics</t>
  </si>
  <si>
    <t>https://www.gov.uk/government/collections/council-tax-statistics#collection-rates-for-council-tax-and-non-domestic-rates</t>
  </si>
  <si>
    <t>https://www.gov.uk/government/collections/council-taxbase-statistics</t>
  </si>
  <si>
    <t>https://www.gov.uk/government/collections/national-non-domestic-rates-collected-by-councils</t>
  </si>
  <si>
    <t>https://www.gov.uk/government/collections/local-government-pension-scheme#england-and-wales</t>
  </si>
  <si>
    <t xml:space="preserve">Establishments in GB who have also expressed an interest in exporting to the EU are published separately by Defra here Businesses approved to export to the EU - GOV.UK (www.gov.uk) </t>
  </si>
  <si>
    <t>From 1 January 2021 the FSA obtains this information from the UK web-based electronic pre-notification system called IPAFFS</t>
  </si>
  <si>
    <t>https://delta.communities.gov.uk/document-repository/public/download?uri=/document-repository/HCLIC_Data_Specification_v1.5_approved.docx</t>
  </si>
  <si>
    <t>Data collection 268-00 H-CLIC data specification updated and approved by CLIP-H.  No new fields added, only some removed/improved (not to increase burdens).  No mandatory enforcement.</t>
  </si>
  <si>
    <t>https://www.gov.uk/government/collections/homelessness-statistics#statutory-homelessness</t>
  </si>
  <si>
    <t>Number of child deaths reviewed, and number assessed as having modifiable factors.</t>
  </si>
  <si>
    <t>Reviews of child deaths by CDR Partners (Local Authorities and Clinical Commissioning Groups)</t>
  </si>
  <si>
    <t>https://www.ncmd.info/2020/11/12/cdr-data-2019-20/</t>
  </si>
  <si>
    <t xml:space="preserve">nita.kabaria@dhsc.gov.uk;     ncmd-programme@bristol.ac.uk </t>
  </si>
  <si>
    <t>Addition of question on dual contracts; combine age and gender diversity data and add ‘Other’ to Men/Women</t>
  </si>
  <si>
    <t>deletion of shifts lost due to injuries</t>
  </si>
  <si>
    <t>Only record HFSCs as those which were in real life (defined as crossing the threshold), but to add a question on how many additional ‘non real life’/remote checks were carried out. Collect the number of HFSCs where one or more vulnerabilities/risk factors were known to be present.</t>
  </si>
  <si>
    <t xml:space="preserve">
</t>
  </si>
  <si>
    <t>MHCLG Amendment to collection names. 020-00 Changed ‘AGB1’ to’ AGB’. 021-00  Changed from ‘PS1/2 General Development Control statistical returns’ to ‘PS1/2 district matters planning returns’ and 022-00 Changed from ‘CPS1/2 General Development Control statistical returns’ to ‘CPS1/2 county matters planning returns’</t>
  </si>
  <si>
    <t>www.gov.uk/government/publications/section-70-weights-and-measures-returns-and-reports</t>
  </si>
  <si>
    <t>www.gov.uk/house-building-data-notes-and-definitions-includes-p2-full-guidance-notes-and-returns-form</t>
  </si>
  <si>
    <t>www.gov.uk/dwelling-stock-data-notes-and-definitions-includes-hfr-full-guidance-notes-and-returns-form</t>
  </si>
  <si>
    <t>www.gov.uk/government/publications/district-planning-matters-return-ps1-and-ps2</t>
  </si>
  <si>
    <t>www.gov.uk/government/collections/local-government-finance-miscellaneous-forms</t>
  </si>
  <si>
    <t>www.gov.uk/government/collections/local-government-finance-miscellaneous-forms#council-tax,-non-domestic-rates,-pensions-and-borrowing-forms</t>
  </si>
  <si>
    <t>www.gov.uk/government/collections/local-authority-housing-data</t>
  </si>
  <si>
    <t>www.gov.uk/government/collections/statistics-school-workforce</t>
  </si>
  <si>
    <t>www.gov.uk/government/collections/statistics-special-educational-needs-sen</t>
  </si>
  <si>
    <t>www.gov.uk/government/publications/newly-qualified-teachers-annual-survey-2014</t>
  </si>
  <si>
    <t>www.gov.uk/government/publications/section-251-outturn-2013-to-2014-data</t>
  </si>
  <si>
    <t>www.gov.uk/government/statistical-data-sets/bus09-frequency-and-waiting-times</t>
  </si>
  <si>
    <t>www.gov.uk/government/collections/taxi-statistics</t>
  </si>
  <si>
    <t>HM Treasury (via DLUHC)</t>
  </si>
  <si>
    <t xml:space="preserve">Department for Levelling Up, Housing and Communities </t>
  </si>
  <si>
    <t>DLUHC</t>
  </si>
  <si>
    <t>HMT(DLUHC)</t>
  </si>
  <si>
    <t>DLUHC/RSH</t>
  </si>
  <si>
    <t xml:space="preserve">Department for Levelling Up, Housing and Communities - Regulator of Social Housing  </t>
  </si>
  <si>
    <t xml:space="preserve">Department of Health and Social Care - Office for Health Improvement and Disparities </t>
  </si>
  <si>
    <t>DHSC/OHID</t>
  </si>
  <si>
    <t>MHCLG renamed DLUHC and PHE renamed OHID</t>
  </si>
  <si>
    <t>Department for Levelling Up, Housing and Communities</t>
  </si>
  <si>
    <t xml:space="preserve">Department of Health and Social Care -  Office for Health Improvement and Disparities </t>
  </si>
  <si>
    <r>
      <rPr>
        <b/>
        <sz val="10"/>
        <rFont val="Arial"/>
        <family val="2"/>
      </rPr>
      <t>DCMS data collection 207-00 The following data points have been removed from the annual collection
Machine entitlement</t>
    </r>
    <r>
      <rPr>
        <sz val="10"/>
        <rFont val="Arial"/>
        <family val="2"/>
      </rPr>
      <t xml:space="preserve">
Alcohol licensed premises (automatic entitlement) – Taken up this year
Alcohol licensed premises (automatic entitlement) – All active entitlements
Alcohol licensed premises (automatic entitlement) – Surrendered this year
</t>
    </r>
    <r>
      <rPr>
        <b/>
        <sz val="10"/>
        <rFont val="Arial"/>
        <family val="2"/>
      </rPr>
      <t>Permits</t>
    </r>
    <r>
      <rPr>
        <sz val="10"/>
        <rFont val="Arial"/>
        <family val="2"/>
      </rPr>
      <t xml:space="preserve">
Alcohol licensed premises gaming machine permits – Issued this year
Alcohol licensed premises gaming machine permits – All active permits
Alcohol licensed premises gaming machine permits – Surrendered this year
Unlicensed family entertainment centre gaming machine permit – Issued this year
Unlicensed family entertainment centre gaming machine permit – All active permits
Unlicensed family entertainment centre gaming machine permit – Surrendered this year
Club machine permits – Issued this year
Club machine permits – All active permits
Club machine permits – Surrendered this year
Club gaming permits – Issued this year
Club gaming permits – All active permits
Club gaming permits – Surrendered this year
</t>
    </r>
    <r>
      <rPr>
        <b/>
        <sz val="10"/>
        <rFont val="Arial"/>
        <family val="2"/>
      </rPr>
      <t>Notices</t>
    </r>
    <r>
      <rPr>
        <sz val="10"/>
        <rFont val="Arial"/>
        <family val="2"/>
      </rPr>
      <t xml:space="preserve">
Gambling temporary use notices received 1 April – 31 March
Gambling temporary use notices number of days 1 April – 31 March
Occasional use notices received 1 April – 31 March
Occasional use notices number of days 1 April – 31 March</t>
    </r>
  </si>
  <si>
    <t>DfE/TRA data collection 0200 removed Newly Qualified Teachers - Induction Returns</t>
  </si>
  <si>
    <t>Licensed Taxis</t>
  </si>
  <si>
    <t>125-07</t>
  </si>
  <si>
    <t>General policies</t>
  </si>
  <si>
    <t xml:space="preserve">DFT Data collection  125-00 to  reflect survey changes agreed and  made in 2020 new data topic added 125-07 General Policies amended title of 125-01 </t>
  </si>
  <si>
    <t>https://digital.nhs.uk/data-and-information/publications/statistical/personal-social-services-adult-social-care-survey</t>
  </si>
  <si>
    <t>https://digital.nhs.uk/data-and-information/publications/statistical/personal-social-services-survey-of-adult-carers</t>
  </si>
  <si>
    <t>Other independent bodies</t>
  </si>
  <si>
    <t xml:space="preserve">Skills for Care </t>
  </si>
  <si>
    <t>DHSC/SFC</t>
  </si>
  <si>
    <t>Other (a)</t>
  </si>
  <si>
    <t xml:space="preserve">Other Independent bodies </t>
  </si>
  <si>
    <t>x</t>
  </si>
  <si>
    <t xml:space="preserve">Entry for data collection SDL 142-00 Adult Social Care Workforce Data Set (ASC-WDS) amended as publication is no longer published by NHSD (moved to Skills for Care)  </t>
  </si>
  <si>
    <t>Alcohol and Late Night Refreshment Licensing data collection 163-00 . Frequency changed from annual to every two years. There will be a publication in 2022.</t>
  </si>
  <si>
    <t xml:space="preserve">Collated data used for national statistics, ministerial briefings, FOI requests and for LAs to benchmark their activities against similar authorities.  </t>
  </si>
  <si>
    <t>Food Standards (LA food law enforcement monitoring return)</t>
  </si>
  <si>
    <t xml:space="preserve">There will be an end of year return in April 2022 and April 2023 and short interim temperature surveys. The actual questions asked in each return are subject to change. The interim returns will be utilised at each milestone in the Covid Recovery Plan (July 22, Oct 22, Jan 23) They will be both reflective and forward looking, with the objective of evidencing performance against the previous milestone, whilst seeking assurance of preparedness to achieve the next one. </t>
  </si>
  <si>
    <t>There will be an end of year return in April 2022 and April 2023 and short interim temperature surveys. The actual questions asked in each return are subject to change. The interim returns will be utilised at each milestone in the Covid Recovery Plan (July 22, Oct 22, Jan 23) They will be both reflective and forward looking, with the objective of evidencing performance against the previous milestone, whilst seeking assurance of preparedness to achieve the next one.</t>
  </si>
  <si>
    <t>For an example of published data from the bespoke returns  see Annex 2 and 4 -  FSA 21-12-14 - LA Recovery Plan Update .docx (food.gov.uk)</t>
  </si>
  <si>
    <t>No. of establishments subject to voluntary closure during the financial year</t>
  </si>
  <si>
    <t>No. of establishments subject to emergency prohibition notice</t>
  </si>
  <si>
    <t>No. of establishments subject to prohibition order</t>
  </si>
  <si>
    <t>No. of establishments subject to simple caution</t>
  </si>
  <si>
    <t>No. of establishments subject to improvement notices</t>
  </si>
  <si>
    <t>No. of establishments (approved premises) subject to remedial action &amp; detention notices</t>
  </si>
  <si>
    <t>No. of establishments subject to written warnings</t>
  </si>
  <si>
    <t>Total samples taken</t>
  </si>
  <si>
    <t>Details of Management information system (text box)</t>
  </si>
  <si>
    <t>Details of Management information system  (text box)</t>
  </si>
  <si>
    <t>No. of premises as at 1st April, by premises rating</t>
  </si>
  <si>
    <t xml:space="preserve"> quarterly</t>
  </si>
  <si>
    <t xml:space="preserve">Comments about LA delivery of food standards controls (free text) and questions about whether delivery of ongoing expectations are being met, and performance against the previous COVID-19 Recovery roadmap milestone, whilst seeking assurance of preparedness to achieve the next one. </t>
  </si>
  <si>
    <t xml:space="preserve">190-00 -Food Hygiene - LAEMS replaced by Local Authority food law enforcement monitoring return and several data topics amended or deleted. 
191-00 Food Standards LAEMS replaced by Local Authority food law enforcement monitoring return  and several data topics amended or deleted
192-00 Imported Foods (LAEMS) removed </t>
  </si>
  <si>
    <t xml:space="preserve">The information is extracted from local authorities Revenue &amp; Benefits system on 13th of each month and transferred to ONS securely.  The software to extract the files have been produced and provided to local authorities by their service provider.  </t>
  </si>
  <si>
    <t xml:space="preserve"> annual</t>
  </si>
  <si>
    <t xml:space="preserve">Data collection 268-00 H-CLIC data specification updated and approved by CLIP-H to include new gender identity field. </t>
  </si>
  <si>
    <t xml:space="preserve">The house building return collects building control reported starts and completions which are published in the quarterly 'Housing supply: indicators of new supply, England' statistical release. Data submitted via DLUHC's DELTA on-line service. </t>
  </si>
  <si>
    <t>The HFR is collected annually from local authorities in all regions except London; statistics on housing flows for London boroughs are collected and provided by the GLA. Data submitted via DLUHC's DELTA on-line service. 
The purpose of this return is to collect reliable statistics on the overall annual net change in the dwelling stock and the components of that change (house building completions, conversions, changes of use and demolitions) for each local authority district and to formally reconcile these totals with stock figures for the beginning and end of the financial year. The completions, conversions and changes of use data supplied on housing flows includes those approved by independent Approved Building Inspectors (eg NHBC); this is unlike the quarterly P2 house building return which only covers new build activity inspected by the authority's own building inspectors. The timing basis of these figures is designed to key in with the formulation of housing strategies and the reporting dates for dwelling stocks on the Local Authority Housing Statistics (LAHS). The intention is for these figures to provide a single set of definitive statistics for local authorities to use for housing strategies and PPS3 monitoring.
DLUHC will use the figures to provide national and regional estimates of net housing supply and total dwelling stock in annual official statistics releases.</t>
  </si>
  <si>
    <t>Exit payments</t>
  </si>
  <si>
    <t>229-01</t>
  </si>
  <si>
    <t>Food Hygiene (LA food law enforcement monitoring return)</t>
  </si>
  <si>
    <t xml:space="preserve">No. of premises as at 31st March, by risk rating </t>
  </si>
  <si>
    <r>
      <t>No. of establishments subject to seizure, detention &amp; surrender of food</t>
    </r>
    <r>
      <rPr>
        <strike/>
        <sz val="10"/>
        <rFont val="Arial"/>
        <family val="2"/>
      </rPr>
      <t xml:space="preserve">, </t>
    </r>
  </si>
  <si>
    <t>Number of food hygiene complaints received and investigated</t>
  </si>
  <si>
    <t>Number of complaints about the hygiene of food premises received and investigated</t>
  </si>
  <si>
    <t>No. of Interventions carried out by risk rating and interventions due and ouitstanding.</t>
  </si>
  <si>
    <t>Number of food complaints received and investigated</t>
  </si>
  <si>
    <t>Council and combined authorities</t>
  </si>
  <si>
    <t xml:space="preserve">https://delta.communities.gov.uk/document-repository/public/download?uri=/document-repository/Data_Commission_Special_Severance_Payments.xlsx </t>
  </si>
  <si>
    <t>https://www.gov.uk/government/statistics/local-authority-exit-payments-first-estimates-england-2019-20-and-2020-21</t>
  </si>
  <si>
    <t>County council, District council, Metropolitan district, Unitary authority, London borough, City of London, Isles of Scilly, Combined authorities, GLA</t>
  </si>
  <si>
    <t>DELTA</t>
  </si>
  <si>
    <t>Local Government</t>
  </si>
  <si>
    <t xml:space="preserve">Data on the number and level of exit payments. </t>
  </si>
  <si>
    <t>New Data collection added on exit payments SDL ref 272-00</t>
  </si>
  <si>
    <t>https://www.gov.uk/government/publications/self-build-and-custom-housebuilding-data-2016-2016-17-2017-18-and-2018-19</t>
  </si>
  <si>
    <t>No. of establishments subject to suspension/revocation of approval or licence</t>
  </si>
  <si>
    <t>No. of establishments subject to seizure, detention &amp; surrender of food</t>
  </si>
  <si>
    <t>Single data list of central government data requirements from local government 2023-24</t>
  </si>
  <si>
    <t xml:space="preserve"> ( April 2023)</t>
  </si>
  <si>
    <t>April  2023</t>
  </si>
  <si>
    <t>The NFI has been undertaken by the Cabinet Office since 2015 (prior to this it was undertaken by the Audit Commission has been abolished). The mandatory data collection (every two years except a small number of annual submissions) is supplemented by voluntary submissions determined by participants.       Most of the data  is every two years but some aspects are annual.  Cabinet Office consult on the requirements each time before confirming.   For the latest report on their biannual data matching exercise covering the period March 2020 – March 2022 see relevant link</t>
  </si>
  <si>
    <t>https://assets.publishing.service.gov.uk/government/uploads/system/uploads/attachment_data/file/1121678/2022-12-02_NFI_report_2022__12v3__-_JQ.pdf</t>
  </si>
  <si>
    <t>WasteDataFlow Waste Management</t>
  </si>
  <si>
    <t>Local authority collected waste management - annual results - GOV.UK (www.gov.uk)</t>
  </si>
  <si>
    <t>Local authority vacancies</t>
  </si>
  <si>
    <t>Individual workforce data</t>
  </si>
  <si>
    <t>Individual-level information about child and family social workers and agency social workers employed by local authorities, including personal details of social workers, role within the organisation, start and leaving dates and days missed due to sickness absence.
Aggregate information on child and family social worker vacancies held by local authorities.</t>
  </si>
  <si>
    <t xml:space="preserve">Includes some voluntary data items for both local authority employed social workers and agency social workers. </t>
  </si>
  <si>
    <t>https://www.gov.uk/guidance/children-looked-after-return-guide-to-submitting-data</t>
  </si>
  <si>
    <t>https://explore-education-statistics.service.gov.uk/find-statistics/characteristics-of-children-in-need</t>
  </si>
  <si>
    <t>Children looked after return 2https://www.gov.uk/government/publications/children-looked-after-return-2022-to-2023-guide022 to 2023: guide - GOV.UK (www.gov.uk)</t>
  </si>
  <si>
    <t>https://www.gov.uk/childcare-parenting/data-collection-for-looked-after-childrenChildren looked after in England including adoptions, Reporting Year 2022 – Explore education statistics – GOV.UK (explore-education-statistics.service.gov.uk)</t>
  </si>
  <si>
    <t>https://www.gov.https://www.gov.uk/government/statistics/children-accommodated-in-secure-childrens-homes-27-may-2021uk/government/statistics/children-accommodated-in-secure-childrens-homes-27-may-2021</t>
  </si>
  <si>
    <t>Early years foundation sthttps://www.gov.uk/guidance/early-years-foundation-stage-profile-return-how-to-submit-dataage profile return: how to submit data - GOV.UK (www.gov.uk)</t>
  </si>
  <si>
    <t>https://www.gov.uk/government/publications/early-years-foundation-stage-profile-return-2022-guide</t>
  </si>
  <si>
    <t>https://www.gov.uk/guidance/key-stage-1-assessments</t>
  </si>
  <si>
    <t>https://explore-education-statistics.service.gov.uk/find-statistics/key-stage-1-and-phonics-screening-check-attainment</t>
  </si>
  <si>
    <t>https://www.gov.uk/government/publications/osa-annual-report</t>
  </si>
  <si>
    <t>https://www.gov.uk/guidance/alternative-provision-ap-census</t>
  </si>
  <si>
    <t>https://explore-education-statistics.service.gov.uk/find-statistics/parental-responsibility-measures/2020-21</t>
  </si>
  <si>
    <t>https://www.gov.uk/guidance/school-capacity-survey-guide-for-local-authorities</t>
  </si>
  <si>
    <t>https://www.gov.uk/government/collections/statistics-school-capacity</t>
  </si>
  <si>
    <t>https://www.gov.uk/guidance/school-capital-funding</t>
  </si>
  <si>
    <t>https://explore-education-statistics.service.gov.uk/find-statistics/school-funding-statistics</t>
  </si>
  <si>
    <t>https://www.gov.uk/guidance/schools-exclusion-reviews-survey</t>
  </si>
  <si>
    <t>https://www.gov.uk/guidance/school-workforce-census</t>
  </si>
  <si>
    <t>https://www.gov.uk/government/collections/section-251-materials</t>
  </si>
  <si>
    <t>https://www.gov.uk/government/publications/neet-and-participation-local-authority-figures</t>
  </si>
  <si>
    <t>https://www.gov.uk/guidance/dedicated-schools-grant-assurance-guidance-for-local-authorities</t>
  </si>
  <si>
    <t>Consistehttps://www.gov.uk/guidance/consistent-financial-reporting-framework-cfr</t>
  </si>
  <si>
    <t>https://assets.publishing.service.gov.uk/government/uploads/system/uploads/attachment_data/file/1030575/concessionary-travel-survey-questionnaire-2021.pdf</t>
  </si>
  <si>
    <t>https://www.gov.uk/government/statistics/concessionary-travel-statistics-year-ending-march-2021</t>
  </si>
  <si>
    <t>https://assets.publishing.service.gov.uk/government/uploads/system/uploads/attachment_data/file/1089894/taxi-and-phv-survey-questionnaire-2022.ods</t>
  </si>
  <si>
    <t>https://www.gov.uk/government/collections/road-lengths</t>
  </si>
  <si>
    <t>Capital Outturn Return (COR) Local Authority Trading companies</t>
  </si>
  <si>
    <t>details of trading companies (and others) in which local authorities have a share</t>
  </si>
  <si>
    <t>list of local authority trading companies, subsidiaries, associates and joint ventures</t>
  </si>
  <si>
    <t>Baseline data to enable calculation of the Housing Delivery Test (and potentially a permissions granted based additional test that is dependent on the outcome of the NPPF prospectus consultation).</t>
  </si>
  <si>
    <t xml:space="preserve">Baseline data taken primarily from local plan and standard method (LHN) scores in order to enable calculation of Housing Delivery Test scores for relevant authorities. An additional data collection, collecting information on permissions granted but not built out, has been proposed in the current NPPF prospectus consultation. If accepted, this information may be required for future HDT data collectiions.    </t>
  </si>
  <si>
    <t>https://www.gov.uk/government/publications/housing-delivery-test-2021-measurement</t>
  </si>
  <si>
    <t>https://core.communities.gov.uk
https://dluhc-core-production.london.cloudapps.digital/</t>
  </si>
  <si>
    <t>https://www.gov.uk/government/statistics/housing-supply-indicators-of-new-supply-england-july-to-september-2022</t>
  </si>
  <si>
    <t>https://www.gov.uk/government/statistics/housing-supply-net-additional-dwellings-england-2021-to-2022</t>
  </si>
  <si>
    <t>Domestic Abuse Tier 1 Safe Accommodation</t>
  </si>
  <si>
    <t>Domestic abuse</t>
  </si>
  <si>
    <t>local government</t>
  </si>
  <si>
    <t>https://www.hse.gov.uk/lau/enforcement-lae1-returns.htm</t>
  </si>
  <si>
    <t xml:space="preserve">Local Authority Health and Safety Return 2022 (hse.gov.uk) 
LA intervention and enforcement activity - HSE and LAs Working together - HSE          </t>
  </si>
  <si>
    <t>The Commission collects electoral registration data annually from all Electoral Registration Officers at the conclusion of the annual canvass and publication fo the revised electoral registers on 1 December.</t>
  </si>
  <si>
    <t xml:space="preserve">The Commission collects electoral administration data for all elections. </t>
  </si>
  <si>
    <t>The Commission collects electoral administration data for all elections.  This includes data relating to postal ballots</t>
  </si>
  <si>
    <t>The Commission collects electoral administration data for all elections</t>
  </si>
  <si>
    <t>The Commission collects electoral administration data for all elections. Some of this data comes from the declaration of results, eg electorate size. However, the Commission does not collect the results themselves.</t>
  </si>
  <si>
    <t>Data collected to determine the amount of Pensions Top Up grant to be paid to each of the 44 English FRAs.</t>
  </si>
  <si>
    <t>Financial data collected to determine the amount of Pensions Top Up grant to be paid to each of the 44 English FRAs.</t>
  </si>
  <si>
    <t>Data collected to determine the correct amount of Pensions Top Up grant to be paid to each of the 44 English FRAs and the distribution of fire fighter pension funding. This data collected on DELTA.</t>
  </si>
  <si>
    <t>Financial data collected to determine the correct amount of Pensions Top Up grant to be paid to each of the 44 English FRAs and the distribution of fire fighter pension funding. This data collected on DELTA.</t>
  </si>
  <si>
    <t>Fire statistics data tables - GOV.UK (www.gov.uk)</t>
  </si>
  <si>
    <t xml:space="preserve">Alcohol and Late Night Refreshment Licensing
Frequency is every two years. </t>
  </si>
  <si>
    <t>https://assets.publishing.service.gov.uk/government/uploads/system/uploads/attachment_data/file/1109599/alcohol-late-night-licensing-tables-2022.ods</t>
  </si>
  <si>
    <t xml:space="preserve"> A management information system that receives data directly from Youth Justice Service (YJS) and youth secure estate case management systems as well as bespoke summary data returns.</t>
  </si>
  <si>
    <t>Safeguarding Adults is a statutory duty for Councils with Adult Social Services Responsibilities in England under the Care Act 2014, in order to safeguard vulnerable adults from abuse or neglect. The data is collected directly from these councils, also known as local authorities in this publication.</t>
  </si>
  <si>
    <t>Information on the Deferred Payment Agreements (DPAs) that local authorities have arranged with clients to help with the payment of the costs of their care.</t>
  </si>
  <si>
    <t>Adult social care data collections and guidance - NHS Digital</t>
  </si>
  <si>
    <t>Guardianship under the Mental Health Act, 1983 - NHS Digital</t>
  </si>
  <si>
    <t>Mental Capacity Act 2005, Deprivation of Liberty Safeguards - NHS Digital</t>
  </si>
  <si>
    <t>Registered Blind and Partially Sighted People - NHS Digital</t>
  </si>
  <si>
    <t>Safeguarding Adults - NHS Digital</t>
  </si>
  <si>
    <t>https://digital.nhs.uk/data-and-information/publications/statistical/adult-social-care-activity-and-finance-report</t>
  </si>
  <si>
    <t>Deferred Payment Agreements - NHS Digital</t>
  </si>
  <si>
    <t>Adult Social Care Client Level Data (CLD)</t>
  </si>
  <si>
    <t>Detailed client (service-user) level information</t>
  </si>
  <si>
    <t>DHSC/NHSE</t>
  </si>
  <si>
    <t>https://www.healthcheck.nhs.uk/commissioners-and-providers/data/submit-quarterly-data/</t>
  </si>
  <si>
    <t>https://fingertips.phe.org.uk/profile/nhs-health-check-detailed</t>
  </si>
  <si>
    <t>County council, Unitary authority, Metropolitan district, London boroughs, City of London, Isles of Scilly</t>
  </si>
  <si>
    <t>https://www.gov.uk/government/collections/oral-health</t>
  </si>
  <si>
    <t>https://digital.nhs.uk/services/national-child-measurement-programme/it-system</t>
  </si>
  <si>
    <t>https://digital.nhs.uk/data-and-information/publications/statistical/national-child-measurement-programme/2021-22-school-year</t>
  </si>
  <si>
    <t>Local authorities will return data to NHS England. Data underpins the Public Health Outcomes Framework Indicator on excess weight in 4-5 and 10-11 year olds, and the Government's ambition to halve childhood obesity rates by 2030 and to significantly reduce the health inequalities that persist</t>
  </si>
  <si>
    <t xml:space="preserve">     Body/Agency/ALB</t>
  </si>
  <si>
    <t>Department for Business and Trade - Office for Product Safety &amp; Standards</t>
  </si>
  <si>
    <t>DBT/OPSS</t>
  </si>
  <si>
    <t>Central government bodies, agencies and at arm's length bodies</t>
  </si>
  <si>
    <t>Agency/body</t>
  </si>
  <si>
    <t>NHS Health Checks is a mandated service for local authorities to provide.  Data collected for this indicator provides information on the number of NHS Health Checks that are conducted so provides an indication of how well the programme is taken up and how accessible it is. Indicators are published at: https://fingertips.phe.org.uk/profile/nhs-health-check-detailed. Further information on the NHS Health Check programme can be found at: http://www.healthcheck.nhs.uk/</t>
  </si>
  <si>
    <t>Uper tier &amp; single tier</t>
  </si>
  <si>
    <t>Aggregate data on domestic abuse safe accommodation services and the support received by individuals using these services</t>
  </si>
  <si>
    <t>New collection on domestic abuse following the Domestic Abuse Act 2021. Part 4 outlines the duty on upper and single tier authorities to provide support in safe accommodation services and report back on this to central government annually</t>
  </si>
  <si>
    <t>Unitary, upper tier authorities and GLA</t>
  </si>
  <si>
    <t>aggregate</t>
  </si>
  <si>
    <t>domestic abuse</t>
  </si>
  <si>
    <t xml:space="preserve">Tenant Satisfaction Measures (TSM) </t>
  </si>
  <si>
    <t>Collection of management information and tenant perception measures as required under the RSH Tenant Satisfaction Measures (TSM) standard</t>
  </si>
  <si>
    <t>Tenant Satisfaction measures as per the RSH TSM Standard</t>
  </si>
  <si>
    <t>Tenant Satisfaction measures as required to meet the TSM standard; covering both management information and tenant perception measures</t>
  </si>
  <si>
    <t>Department of Health and Social Care - National Health Service England</t>
  </si>
  <si>
    <t>Department for Business and Trade - Office  for Product Safety and Standards</t>
  </si>
  <si>
    <t xml:space="preserve">New data collections added;
Capital Outturn Return (COR) Local Authority Trading companies SDL ref: 273-00
Domestic Abuse Tier 1 Safe Accommodation SDL ref: 274-00
Adult Social Care Client Level Data (CLD) SDL ref:275-00
Tenant Satisfaction Measures (TSM)  SDL ref: 276-00
 </t>
  </si>
  <si>
    <r>
      <rPr>
        <sz val="8"/>
        <rFont val="Arial"/>
        <family val="2"/>
      </rPr>
      <t>All Local authorities across England take an annual Autumn snapshot of rough sleeping using either a count-based estimate of visible rough sleeping, an evidence-based estimate meeting with local partners, or an evidence-based estimate meeting including a spotlight count in specific areas.  The snapshot can take place on a single date chosen by the local authority between 1st October and 30th November. The statistics provide a way of estimating the number of people sleeping rough across England on a single night and assessing change over time. They also provide some basic demographics details about those sleeping rough (age, gender, nationality).</t>
    </r>
    <r>
      <rPr>
        <sz val="8"/>
        <rFont val="Calibri"/>
        <family val="2"/>
      </rPr>
      <t xml:space="preserve">
</t>
    </r>
  </si>
  <si>
    <t xml:space="preserve">An exit package in this context is any payment made by way of compensation for loss of employment and any other payments made to or receivable by the person in connection with the termination of their employment by the relevant authority. It can be by reason of redundancy or termination of contract by mutual agreement (eg for reasons of business efficiency or as a term in a conciliation agreement).  The scope of this data set includes those who opt not to join the Local Government Pension Scheme (LGPS) but does not include any teaching staff employed in LA maintained schools, regardless of the pension scheme in which they participate.  </t>
  </si>
  <si>
    <t xml:space="preserve">The aim of this survey is to seek information from local authorities on their historic and current reimbursement arrangements for concessionary travel to inform the potential development of proposed changes to the current regime from April 2011. 
The data collected will be used by DfT to model the financial implications of any proposed changes to the reimbursement regime at individual local authority level. The data will not be used to assess the validity of any existing reimbursement practices adopted by Local Authorities.
</t>
  </si>
  <si>
    <t>CORE (Continuous Recording) of lettings and sales by local authorities</t>
  </si>
  <si>
    <t>190-xx</t>
  </si>
  <si>
    <t>191-xx</t>
  </si>
  <si>
    <t>No. of premises broken down by defined establishment categories.</t>
  </si>
  <si>
    <t>No. of interventions carried out by defined intervention type and No.of revisits carried out following an inspection to check non-compliances have been remedied.</t>
  </si>
  <si>
    <t>Total No.of interventions carried out by defined intervention type and No.of revisits carried out following an inspection to check non-compliances have been remedied.</t>
  </si>
  <si>
    <t>The No. of revisits carried out following an inspection to check non-compliances have been remedied will provide information on if risk in the system is dealt with.</t>
  </si>
  <si>
    <t>Total No of enforcement actions broken down by establishment type.</t>
  </si>
  <si>
    <t>This will provide more information on the risk in the system.</t>
  </si>
  <si>
    <t>Total number of satisfactory/unsatisfactory results by analytical type.</t>
  </si>
  <si>
    <t>The data for NI local authorities is required for the EU return. Pending data collection for England and Wales</t>
  </si>
  <si>
    <t>Will provide more information on the outcomes from sampling activity, Agreed for NI pending for England and Wales</t>
  </si>
  <si>
    <t>Total No of administrative enforcement actions and Total No of judicial actions in response to sample results. Questions for NI LAs and possibly for England and Wales.</t>
  </si>
  <si>
    <t>Total No of administrative enforcement actions and Total No of judicial actions in response to sample results.  Questions for NI LAs and possibly for England and Wales.</t>
  </si>
  <si>
    <t>Has the LA carried out any education campaigns Yes/No and free text box for more details.</t>
  </si>
  <si>
    <t>will indicate actions being taken to tackle known issues and to improve compliance in areas of concern. It will also help to build a wider picture of local authority activity and identify areas of good practice.</t>
  </si>
  <si>
    <t>190-15</t>
  </si>
  <si>
    <t xml:space="preserve">No. unrated businesses, No. new registrations: No.unrated inspected, Does the LA prioritise inspections at new registrations and if so the No. of inspections postponed because considered lower risk. </t>
  </si>
  <si>
    <t>191-15</t>
  </si>
  <si>
    <t>Data on enforcement and official controls relating to food hygiene</t>
  </si>
  <si>
    <t>Data on enforcement and official controls relating to food standards</t>
  </si>
  <si>
    <t>There will be a bespoke end of year return in April 2023. Bespoke returns are a temporary measure while new official control delivery models for food hygiene and food standards control and a new approach for the collection of data on the delivery of official food and feed controls are being developed. During the transition period, LAs will be required to obtain information and data from their records and management information systems and manually enter it into quarterly returns. Although the questions are more detailed than during the Covid recovery period, they aim to limit the burden on LAs.</t>
  </si>
  <si>
    <t>There will be a bespoke end ofyear survey in April 2023. Bespoke returns are a temporary measure while new official control delivery models for food hygiene and food standards control and a new approach for the collection of data on the delivery of official food and feed controls are being developed.  During the transition period LAs will be required to obtain information and from their records and management information systems and manually enter it into the quarterly return.  Although the questions are more detailed than during the Covid recovery period, they aim to limit the burden on LAs.</t>
  </si>
  <si>
    <t>17/03.2023</t>
  </si>
  <si>
    <t xml:space="preserve">To provide the EA with information to undertake their strategic overview of flood and coastal erosion risk, and requirements under the Flood and Water Management Act. </t>
  </si>
  <si>
    <t xml:space="preserve">This collection is made up of three elements which are each reported on six year cycles but with 2 year gaps between them.   To provide the EA with the information to fulfill their coordination role for the EU Flood Risk Regulations. </t>
  </si>
  <si>
    <t>Will indicate actions being taken to tackle known issues and to improve compliance in areas of concern. It will also help to build a wider picture of local authority activity and identify areas of good practice.</t>
  </si>
  <si>
    <t>An indication of the establishment landscape and the demands placed on each local authority by the establishments in their area. Currently required for NI only</t>
  </si>
  <si>
    <t>190-01</t>
  </si>
  <si>
    <t>191-01</t>
  </si>
  <si>
    <r>
      <t>No. of premises</t>
    </r>
    <r>
      <rPr>
        <strike/>
        <sz val="10"/>
        <rFont val="Arial"/>
        <family val="2"/>
      </rPr>
      <t xml:space="preserve"> </t>
    </r>
    <r>
      <rPr>
        <sz val="10"/>
        <rFont val="Arial"/>
        <family val="2"/>
      </rPr>
      <t>broken down by defined establishment categories.</t>
    </r>
  </si>
  <si>
    <t xml:space="preserve">The questions on allocated, occupied and diverted FTEs were asked quarterly in 2022/23.
The questions about the How much FTE resource has been identified in the local authority’s service plan in accordance with the FLCoP is new and is Pending and annual. 
The questions about the actual number of allocated and occupied officers, Suitably qualified, Regulatory support officers and trainees was is in the 2022/23 annual return but are now proposed quarterly. 
There was also an annual question for 2022/23 about how many occupied FTE posts were vacated: Because of officers retiring: Because of retention issues, and this question is now also pending for an annual return. 
Also see detailed pending tab for further information regarding porposed changes for this data topic </t>
  </si>
  <si>
    <t xml:space="preserve"> Comments about LA delivery of food hygiene controls (free text) and questions about whether delivery of ongoing expectations are being met, and performance against the previous COVID-19 Recovery roadmap milestone, whilst seeking assurance of preparedness to achieve the next one.</t>
  </si>
  <si>
    <t>FSA data topics  190-02,  190-03, 191-02 and 191-03 removed. Number of FSA data topics added to pending data collection list</t>
  </si>
  <si>
    <t>How much FH FTE resource is required to deliver the service in accordance with the FLCoP and the No. of FTE professional posts allocated/occupied/diverted at a fixed date. The actual number of allocated and occupied officers,suitably qualified, Regulatory  support officers and trainees - see comments</t>
  </si>
  <si>
    <t>How much FS FTE resource is required to deliver the service in accordance with the FLCoP and the No. of FTE professional posts allocated/occupied/diverted for FS at fixed date. The actual number of allocated and occupied officers,suitably qualified, Regulatory  support officers and trainees</t>
  </si>
  <si>
    <t>190-05</t>
  </si>
  <si>
    <t>How much FH FTE resource is required to deliver the service in accordance with the FLCoP and the No. of FTE professional posts allocated/occupied/diverted at a fixed date. The actual number of allocated and occupied officers,suitably qualified, Regualtory support officers and trainees. Also New pending binary question - Has the local authority used Contractors/Agency staff in the last quarter? Yes/No</t>
  </si>
  <si>
    <t xml:space="preserve">Proposal for reduced binary style questions to replace those in 190-02  </t>
  </si>
  <si>
    <t xml:space="preserve">The actual questions are still under discussion. </t>
  </si>
  <si>
    <t xml:space="preserve">Proposal for reduced binary style questions to replace those in 191-02  </t>
  </si>
  <si>
    <t xml:space="preserve">Microbiological contamination: No. of analyses </t>
  </si>
  <si>
    <t xml:space="preserve">Other contamination: No. of analyses </t>
  </si>
  <si>
    <t xml:space="preserve">Composition: No. of analyses </t>
  </si>
  <si>
    <t xml:space="preserve">Labelling and presentation: No. of analyses </t>
  </si>
  <si>
    <t xml:space="preserve">Sampling for allergens: No. of analyses </t>
  </si>
  <si>
    <t xml:space="preserve">Others: No. of analyses </t>
  </si>
  <si>
    <t xml:space="preserve">Labelling and presentation: No. of analyses  </t>
  </si>
  <si>
    <t xml:space="preserve">Sampling for allergens: No of analyses </t>
  </si>
  <si>
    <t>No. new registrations: Are they considered based on risk and prioritised</t>
  </si>
  <si>
    <r>
      <t>No. of premises</t>
    </r>
    <r>
      <rPr>
        <strike/>
        <sz val="10"/>
        <rFont val="Arial"/>
        <family val="2"/>
      </rPr>
      <t xml:space="preserve"> </t>
    </r>
    <r>
      <rPr>
        <sz val="10"/>
        <rFont val="Arial"/>
        <family val="2"/>
      </rPr>
      <t xml:space="preserve">by premises rating </t>
    </r>
  </si>
  <si>
    <t xml:space="preserve">No. of prosecutions instigated </t>
  </si>
  <si>
    <t>No. new registrations. Are they considered based on risk and prioritised.</t>
  </si>
  <si>
    <t>Two additional questions: 'Number of new registrations in the last quarter' and a new question 'Does the LA consider new food business registrations and approvals based on risk and prioritise inspections according</t>
  </si>
  <si>
    <t>Data needed to assess resource considered necessary by the LA, allocated, available and diverted resource plus a breakdown of number of officers into three categories. The FTE related questions are proposed as annual questions while other resource questions are proposed quarterly</t>
  </si>
  <si>
    <t>Data needed to assess resource considered necessary by the LA, allocated, available and diverted resource plus a breakdown of number of officers into three categories.  The FTE related questions are proposed as annual questions while other resource questions are proposed quarterly</t>
  </si>
  <si>
    <t>How much FS FTE resource is required to deliver the service in accordance with the FLCoP and the No. of FTE professional posts allocated/occupied/diverted at fixed date. The actual number of allocated and occupied officers,suitably qualified, Regualtory support officers and trainees. Also New pending binary question - Has the local authority used Contractors/Agency staff in the last quarter? Yes/No</t>
  </si>
  <si>
    <t xml:space="preserve">The number of establishments subject to Imported food notices (TARP and/or OFFC) </t>
  </si>
  <si>
    <t>The number of establishments subject to Voluntary closure  </t>
  </si>
  <si>
    <t>The number of establishments subject to Emergency prohibition notice </t>
  </si>
  <si>
    <t xml:space="preserve">The number of establishments subject to Suspension/revocation of approval or licence </t>
  </si>
  <si>
    <t xml:space="preserve">The number of establishments subject to Prohibition order  </t>
  </si>
  <si>
    <t>Additional enforcement data has been proposed to monitor if LAs are using the full range of enforcement options available.</t>
  </si>
  <si>
    <t>Development corporations also included. National Park and Broads Authority both approached outside of the SDL collection.</t>
  </si>
  <si>
    <t>001-00</t>
  </si>
  <si>
    <t>001-01</t>
  </si>
  <si>
    <t>001-02</t>
  </si>
  <si>
    <t>002-00</t>
  </si>
  <si>
    <t>002-01</t>
  </si>
  <si>
    <t>002-02</t>
  </si>
  <si>
    <t>003-00</t>
  </si>
  <si>
    <t>003-01</t>
  </si>
  <si>
    <t>003-02</t>
  </si>
  <si>
    <t>003-03</t>
  </si>
  <si>
    <t>003-04</t>
  </si>
  <si>
    <t>003-05</t>
  </si>
  <si>
    <t>065-00</t>
  </si>
  <si>
    <t>065-01</t>
  </si>
  <si>
    <t>065-02</t>
  </si>
  <si>
    <t>010-00</t>
  </si>
  <si>
    <t>010-01</t>
  </si>
  <si>
    <t>013-00</t>
  </si>
  <si>
    <t>013-01</t>
  </si>
  <si>
    <t>013-02</t>
  </si>
  <si>
    <t>013-03</t>
  </si>
  <si>
    <t>167-00</t>
  </si>
  <si>
    <t>167-01</t>
  </si>
  <si>
    <t>020-00</t>
  </si>
  <si>
    <t>020-01</t>
  </si>
  <si>
    <t>021-00</t>
  </si>
  <si>
    <t>021-01</t>
  </si>
  <si>
    <t>021-02</t>
  </si>
  <si>
    <t>021-03</t>
  </si>
  <si>
    <t>021-04</t>
  </si>
  <si>
    <t>021-05</t>
  </si>
  <si>
    <t>021-06</t>
  </si>
  <si>
    <t>021-07</t>
  </si>
  <si>
    <t>021-08</t>
  </si>
  <si>
    <t>021-09</t>
  </si>
  <si>
    <t>021-10</t>
  </si>
  <si>
    <t>021-11</t>
  </si>
  <si>
    <t>022-00</t>
  </si>
  <si>
    <t>022-01</t>
  </si>
  <si>
    <t>022-02</t>
  </si>
  <si>
    <t>022-03</t>
  </si>
  <si>
    <t>022-04</t>
  </si>
  <si>
    <t>022-05</t>
  </si>
  <si>
    <t>026-00</t>
  </si>
  <si>
    <t>026-01</t>
  </si>
  <si>
    <t>027-00</t>
  </si>
  <si>
    <t>027-01</t>
  </si>
  <si>
    <t>028-00</t>
  </si>
  <si>
    <t>028-01</t>
  </si>
  <si>
    <t>028-02</t>
  </si>
  <si>
    <t>028-03</t>
  </si>
  <si>
    <t>028-04</t>
  </si>
  <si>
    <t>028-05</t>
  </si>
  <si>
    <t>028-06</t>
  </si>
  <si>
    <t>029-00</t>
  </si>
  <si>
    <t>029-01</t>
  </si>
  <si>
    <t>030-00</t>
  </si>
  <si>
    <t>030-01</t>
  </si>
  <si>
    <t>032-00</t>
  </si>
  <si>
    <t>032-01</t>
  </si>
  <si>
    <t>033-00</t>
  </si>
  <si>
    <t>033-01</t>
  </si>
  <si>
    <t>035-00</t>
  </si>
  <si>
    <t>035-01</t>
  </si>
  <si>
    <t>035-02</t>
  </si>
  <si>
    <t>036-00</t>
  </si>
  <si>
    <t>036-01</t>
  </si>
  <si>
    <t>037-00</t>
  </si>
  <si>
    <t>037-03</t>
  </si>
  <si>
    <t>038-00</t>
  </si>
  <si>
    <t>038-01</t>
  </si>
  <si>
    <t>038-02</t>
  </si>
  <si>
    <t>040-00</t>
  </si>
  <si>
    <t>040-01</t>
  </si>
  <si>
    <t>040-02</t>
  </si>
  <si>
    <t>040-03</t>
  </si>
  <si>
    <t>040-04</t>
  </si>
  <si>
    <t>041-00</t>
  </si>
  <si>
    <t>041-01</t>
  </si>
  <si>
    <t>041-02</t>
  </si>
  <si>
    <t>041-03</t>
  </si>
  <si>
    <t>041-04</t>
  </si>
  <si>
    <t>042-00</t>
  </si>
  <si>
    <t>042-03</t>
  </si>
  <si>
    <t>042-04</t>
  </si>
  <si>
    <t>042-05</t>
  </si>
  <si>
    <t>042-07</t>
  </si>
  <si>
    <t>042-08</t>
  </si>
  <si>
    <t>042-09</t>
  </si>
  <si>
    <t>042-10</t>
  </si>
  <si>
    <t>042-11</t>
  </si>
  <si>
    <t>043-00</t>
  </si>
  <si>
    <t>043-01</t>
  </si>
  <si>
    <t>043-02</t>
  </si>
  <si>
    <t>043-03</t>
  </si>
  <si>
    <t>166-00</t>
  </si>
  <si>
    <t>166-01</t>
  </si>
  <si>
    <t>044-00</t>
  </si>
  <si>
    <t>044-01</t>
  </si>
  <si>
    <t>045-00</t>
  </si>
  <si>
    <t>045-01</t>
  </si>
  <si>
    <t>045-02</t>
  </si>
  <si>
    <t>045-03</t>
  </si>
  <si>
    <t>045-04</t>
  </si>
  <si>
    <t>045-05</t>
  </si>
  <si>
    <t>045-06</t>
  </si>
  <si>
    <t>045-08</t>
  </si>
  <si>
    <t>046-00</t>
  </si>
  <si>
    <t>046-01</t>
  </si>
  <si>
    <t>046-02</t>
  </si>
  <si>
    <t>046-03</t>
  </si>
  <si>
    <t>046-04</t>
  </si>
  <si>
    <t>046-05</t>
  </si>
  <si>
    <t>046-06</t>
  </si>
  <si>
    <t>048-00</t>
  </si>
  <si>
    <t>048-01</t>
  </si>
  <si>
    <t>048-02</t>
  </si>
  <si>
    <t>050-00</t>
  </si>
  <si>
    <t>050-01</t>
  </si>
  <si>
    <t>050-02</t>
  </si>
  <si>
    <t>050-03</t>
  </si>
  <si>
    <t>050-04</t>
  </si>
  <si>
    <t>050-05</t>
  </si>
  <si>
    <t>050-06</t>
  </si>
  <si>
    <t>050-07</t>
  </si>
  <si>
    <t>050-08</t>
  </si>
  <si>
    <t>050-09</t>
  </si>
  <si>
    <t>050-10</t>
  </si>
  <si>
    <t>050-11</t>
  </si>
  <si>
    <t>051-00</t>
  </si>
  <si>
    <t>051-01</t>
  </si>
  <si>
    <t>051-02</t>
  </si>
  <si>
    <t>052-00</t>
  </si>
  <si>
    <t>052-01</t>
  </si>
  <si>
    <t>052-02</t>
  </si>
  <si>
    <t>265-00</t>
  </si>
  <si>
    <t>265-01</t>
  </si>
  <si>
    <t>267-00</t>
  </si>
  <si>
    <t>267-01</t>
  </si>
  <si>
    <t>252-00</t>
  </si>
  <si>
    <t>252-01</t>
  </si>
  <si>
    <t>268-00</t>
  </si>
  <si>
    <t>268-01</t>
  </si>
  <si>
    <t>271-00</t>
  </si>
  <si>
    <t>271-01</t>
  </si>
  <si>
    <t>272-00</t>
  </si>
  <si>
    <t>272-01</t>
  </si>
  <si>
    <t>273-00</t>
  </si>
  <si>
    <t>273-01</t>
  </si>
  <si>
    <t>274-00</t>
  </si>
  <si>
    <t>274-01</t>
  </si>
  <si>
    <t>270-00</t>
  </si>
  <si>
    <t>270-01</t>
  </si>
  <si>
    <t>276-00</t>
  </si>
  <si>
    <t>276-01</t>
  </si>
  <si>
    <t>183-00</t>
  </si>
  <si>
    <t>183-01</t>
  </si>
  <si>
    <t>183-02</t>
  </si>
  <si>
    <t>060-00</t>
  </si>
  <si>
    <t>060-01</t>
  </si>
  <si>
    <t>061-00</t>
  </si>
  <si>
    <t>061-01</t>
  </si>
  <si>
    <t>061-02</t>
  </si>
  <si>
    <t>061-03</t>
  </si>
  <si>
    <t>061-04</t>
  </si>
  <si>
    <t>061-05</t>
  </si>
  <si>
    <t>172-00</t>
  </si>
  <si>
    <t>172-01</t>
  </si>
  <si>
    <t>173-00</t>
  </si>
  <si>
    <t>173-01</t>
  </si>
  <si>
    <t>170-00</t>
  </si>
  <si>
    <t>170-01</t>
  </si>
  <si>
    <t>207-00</t>
  </si>
  <si>
    <t>207-01</t>
  </si>
  <si>
    <t>069-00</t>
  </si>
  <si>
    <t>069-01</t>
  </si>
  <si>
    <t>071-00</t>
  </si>
  <si>
    <t>071-01</t>
  </si>
  <si>
    <t>071-02</t>
  </si>
  <si>
    <t>071-03</t>
  </si>
  <si>
    <t>071-04</t>
  </si>
  <si>
    <t>071-05</t>
  </si>
  <si>
    <t>071-06</t>
  </si>
  <si>
    <t>071-07</t>
  </si>
  <si>
    <t>071-08</t>
  </si>
  <si>
    <t>071-09</t>
  </si>
  <si>
    <t>071-10</t>
  </si>
  <si>
    <t>073-00</t>
  </si>
  <si>
    <t>073-01</t>
  </si>
  <si>
    <t>075-00</t>
  </si>
  <si>
    <t>075-01</t>
  </si>
  <si>
    <t>075-02</t>
  </si>
  <si>
    <t>075-03</t>
  </si>
  <si>
    <t>075-04</t>
  </si>
  <si>
    <t>075-05</t>
  </si>
  <si>
    <t>075-06</t>
  </si>
  <si>
    <t>080-00</t>
  </si>
  <si>
    <t>080-03</t>
  </si>
  <si>
    <t>080-04</t>
  </si>
  <si>
    <t>080-05</t>
  </si>
  <si>
    <t>080-08</t>
  </si>
  <si>
    <t>160-00</t>
  </si>
  <si>
    <t>160-01</t>
  </si>
  <si>
    <t>082-00</t>
  </si>
  <si>
    <t>082-01</t>
  </si>
  <si>
    <t>083-00</t>
  </si>
  <si>
    <t>083-01</t>
  </si>
  <si>
    <t>083-02</t>
  </si>
  <si>
    <t>256-00</t>
  </si>
  <si>
    <t>256-01</t>
  </si>
  <si>
    <t>256-02</t>
  </si>
  <si>
    <t>257-00</t>
  </si>
  <si>
    <t>257-01</t>
  </si>
  <si>
    <t>257-02</t>
  </si>
  <si>
    <t>257-03</t>
  </si>
  <si>
    <t>257-04</t>
  </si>
  <si>
    <t>266-00</t>
  </si>
  <si>
    <t>266-01</t>
  </si>
  <si>
    <t>243-00</t>
  </si>
  <si>
    <t>243-01</t>
  </si>
  <si>
    <t>245-00</t>
  </si>
  <si>
    <t>245-02</t>
  </si>
  <si>
    <t>246-00</t>
  </si>
  <si>
    <t>246-01</t>
  </si>
  <si>
    <t>246-02</t>
  </si>
  <si>
    <t>246-03</t>
  </si>
  <si>
    <t>086-00</t>
  </si>
  <si>
    <t>086-01</t>
  </si>
  <si>
    <t>087-00</t>
  </si>
  <si>
    <t>087-01</t>
  </si>
  <si>
    <t>087-02</t>
  </si>
  <si>
    <t>087-03</t>
  </si>
  <si>
    <t>087-04</t>
  </si>
  <si>
    <t>087-05</t>
  </si>
  <si>
    <t>087-06</t>
  </si>
  <si>
    <t>087-07</t>
  </si>
  <si>
    <t>087-08</t>
  </si>
  <si>
    <t>088-00</t>
  </si>
  <si>
    <t>088-01</t>
  </si>
  <si>
    <t>088-02</t>
  </si>
  <si>
    <t>088-03</t>
  </si>
  <si>
    <t>088-04</t>
  </si>
  <si>
    <t>088-05</t>
  </si>
  <si>
    <t>088-06</t>
  </si>
  <si>
    <t>088-07</t>
  </si>
  <si>
    <t>088-08</t>
  </si>
  <si>
    <t>091-00</t>
  </si>
  <si>
    <t>091-01</t>
  </si>
  <si>
    <t>091-02</t>
  </si>
  <si>
    <t>092-00</t>
  </si>
  <si>
    <t>092-01</t>
  </si>
  <si>
    <t>092-02</t>
  </si>
  <si>
    <t>096-00</t>
  </si>
  <si>
    <t>096-01</t>
  </si>
  <si>
    <t>096-02</t>
  </si>
  <si>
    <t>096-03</t>
  </si>
  <si>
    <t>096-04</t>
  </si>
  <si>
    <t>096-05</t>
  </si>
  <si>
    <t>096-06</t>
  </si>
  <si>
    <t>096-07</t>
  </si>
  <si>
    <t>096-08</t>
  </si>
  <si>
    <t>096-09</t>
  </si>
  <si>
    <t>096-10</t>
  </si>
  <si>
    <t>098-00</t>
  </si>
  <si>
    <t>098-01</t>
  </si>
  <si>
    <t>098-02</t>
  </si>
  <si>
    <t>100-00</t>
  </si>
  <si>
    <t>100-01</t>
  </si>
  <si>
    <t>100-02</t>
  </si>
  <si>
    <t>100-03</t>
  </si>
  <si>
    <t>101-00</t>
  </si>
  <si>
    <t>101-01</t>
  </si>
  <si>
    <t>161-00</t>
  </si>
  <si>
    <t>161-01</t>
  </si>
  <si>
    <t>161-02</t>
  </si>
  <si>
    <t>159-00</t>
  </si>
  <si>
    <t>159-01</t>
  </si>
  <si>
    <t>159-02</t>
  </si>
  <si>
    <t>159-03</t>
  </si>
  <si>
    <t>159-04</t>
  </si>
  <si>
    <t>159-05</t>
  </si>
  <si>
    <t>159-06</t>
  </si>
  <si>
    <t>159-07</t>
  </si>
  <si>
    <t>159-08</t>
  </si>
  <si>
    <t>159-09</t>
  </si>
  <si>
    <t>159-10</t>
  </si>
  <si>
    <t>159-11</t>
  </si>
  <si>
    <t>159-12</t>
  </si>
  <si>
    <t>159-13</t>
  </si>
  <si>
    <t>159-14</t>
  </si>
  <si>
    <t>102-00</t>
  </si>
  <si>
    <t>102-01</t>
  </si>
  <si>
    <t>102-02</t>
  </si>
  <si>
    <t>102-03</t>
  </si>
  <si>
    <t>102-04</t>
  </si>
  <si>
    <t>102-05</t>
  </si>
  <si>
    <t>104-00</t>
  </si>
  <si>
    <t>104-01</t>
  </si>
  <si>
    <t>107-00</t>
  </si>
  <si>
    <t>107-01</t>
  </si>
  <si>
    <t>108-00</t>
  </si>
  <si>
    <t>108-01</t>
  </si>
  <si>
    <t>216-00</t>
  </si>
  <si>
    <t>216-01</t>
  </si>
  <si>
    <t>109-00</t>
  </si>
  <si>
    <t>109-01</t>
  </si>
  <si>
    <t>111-00</t>
  </si>
  <si>
    <t>111-01</t>
  </si>
  <si>
    <t>111-02</t>
  </si>
  <si>
    <t>111-03</t>
  </si>
  <si>
    <t>111-04</t>
  </si>
  <si>
    <t>111-05</t>
  </si>
  <si>
    <t>111-06</t>
  </si>
  <si>
    <t>111-07</t>
  </si>
  <si>
    <t>111-08</t>
  </si>
  <si>
    <t>113-00</t>
  </si>
  <si>
    <t>113-01</t>
  </si>
  <si>
    <t>113-02</t>
  </si>
  <si>
    <t>113-03</t>
  </si>
  <si>
    <t>113-04</t>
  </si>
  <si>
    <t>113-05</t>
  </si>
  <si>
    <t>117-00</t>
  </si>
  <si>
    <t>117-01</t>
  </si>
  <si>
    <t>118-00</t>
  </si>
  <si>
    <t>118-01</t>
  </si>
  <si>
    <t>119-00</t>
  </si>
  <si>
    <t>119-01</t>
  </si>
  <si>
    <t>120-00</t>
  </si>
  <si>
    <t>120-01</t>
  </si>
  <si>
    <t>171-00</t>
  </si>
  <si>
    <t>171-01</t>
  </si>
  <si>
    <t>189-00</t>
  </si>
  <si>
    <t>189-01</t>
  </si>
  <si>
    <t>222-00</t>
  </si>
  <si>
    <t>222-01</t>
  </si>
  <si>
    <t>224-00</t>
  </si>
  <si>
    <t>224-01</t>
  </si>
  <si>
    <t>225-00</t>
  </si>
  <si>
    <t>225-01</t>
  </si>
  <si>
    <t>203-00</t>
  </si>
  <si>
    <t>203-01</t>
  </si>
  <si>
    <t>206-00</t>
  </si>
  <si>
    <t>206-01</t>
  </si>
  <si>
    <t>121-00</t>
  </si>
  <si>
    <t>121-01</t>
  </si>
  <si>
    <t>121-02</t>
  </si>
  <si>
    <t>121-03</t>
  </si>
  <si>
    <t>121-04</t>
  </si>
  <si>
    <t>121-05</t>
  </si>
  <si>
    <t>121-06</t>
  </si>
  <si>
    <t>122-00</t>
  </si>
  <si>
    <t>122-01</t>
  </si>
  <si>
    <t>122-02</t>
  </si>
  <si>
    <t>125-00</t>
  </si>
  <si>
    <t>125-01</t>
  </si>
  <si>
    <t>125-02</t>
  </si>
  <si>
    <t>125-03</t>
  </si>
  <si>
    <t>125-04</t>
  </si>
  <si>
    <t>125-05</t>
  </si>
  <si>
    <t>125-06</t>
  </si>
  <si>
    <t>127-00</t>
  </si>
  <si>
    <t>127-04</t>
  </si>
  <si>
    <t>129-00</t>
  </si>
  <si>
    <t>129-01</t>
  </si>
  <si>
    <t>251-00</t>
  </si>
  <si>
    <t>251-01</t>
  </si>
  <si>
    <t>130-00</t>
  </si>
  <si>
    <t>130-01</t>
  </si>
  <si>
    <t>130-02</t>
  </si>
  <si>
    <t>130-03</t>
  </si>
  <si>
    <t>130-04</t>
  </si>
  <si>
    <t>132-00</t>
  </si>
  <si>
    <t>132-01</t>
  </si>
  <si>
    <t>253-00</t>
  </si>
  <si>
    <t>253-01</t>
  </si>
  <si>
    <t>254-00</t>
  </si>
  <si>
    <t>254-01</t>
  </si>
  <si>
    <t>254-02</t>
  </si>
  <si>
    <t>262-00</t>
  </si>
  <si>
    <t>262-01</t>
  </si>
  <si>
    <t>135-00</t>
  </si>
  <si>
    <t>135-01</t>
  </si>
  <si>
    <t>135-02</t>
  </si>
  <si>
    <t>138-00</t>
  </si>
  <si>
    <t>138-01</t>
  </si>
  <si>
    <t>139-00</t>
  </si>
  <si>
    <t>139-01</t>
  </si>
  <si>
    <t>140-00</t>
  </si>
  <si>
    <t>140-01</t>
  </si>
  <si>
    <t>140-02</t>
  </si>
  <si>
    <t>142-00</t>
  </si>
  <si>
    <t>144-00</t>
  </si>
  <si>
    <t>144-01</t>
  </si>
  <si>
    <t>144-02</t>
  </si>
  <si>
    <t>144-03</t>
  </si>
  <si>
    <t>258-00</t>
  </si>
  <si>
    <t>258-01</t>
  </si>
  <si>
    <t>258-02</t>
  </si>
  <si>
    <t>258-03</t>
  </si>
  <si>
    <t>258-04</t>
  </si>
  <si>
    <t>258-05</t>
  </si>
  <si>
    <t>258-06</t>
  </si>
  <si>
    <t>258-07</t>
  </si>
  <si>
    <t>260-00</t>
  </si>
  <si>
    <t>260-01</t>
  </si>
  <si>
    <t>260-02</t>
  </si>
  <si>
    <t>260-03</t>
  </si>
  <si>
    <t>260-05</t>
  </si>
  <si>
    <t>260-06</t>
  </si>
  <si>
    <t>260-07</t>
  </si>
  <si>
    <t>260-08</t>
  </si>
  <si>
    <t>260-09</t>
  </si>
  <si>
    <t>260-10</t>
  </si>
  <si>
    <t>260-11</t>
  </si>
  <si>
    <t>260-12</t>
  </si>
  <si>
    <t>261-00</t>
  </si>
  <si>
    <t>261-01</t>
  </si>
  <si>
    <t>261-02</t>
  </si>
  <si>
    <t>261-03</t>
  </si>
  <si>
    <t>261-04</t>
  </si>
  <si>
    <t>263-00</t>
  </si>
  <si>
    <t>263-01</t>
  </si>
  <si>
    <t>263-02</t>
  </si>
  <si>
    <t>263-03</t>
  </si>
  <si>
    <t>263-04</t>
  </si>
  <si>
    <t>263-05</t>
  </si>
  <si>
    <t>263-06</t>
  </si>
  <si>
    <t>263-07</t>
  </si>
  <si>
    <t>263-08</t>
  </si>
  <si>
    <t>263-09</t>
  </si>
  <si>
    <t>263-10</t>
  </si>
  <si>
    <t>263-11</t>
  </si>
  <si>
    <t>263-12</t>
  </si>
  <si>
    <t>275-00</t>
  </si>
  <si>
    <t>275-01</t>
  </si>
  <si>
    <t>146-00</t>
  </si>
  <si>
    <t>146-01</t>
  </si>
  <si>
    <t>146-02</t>
  </si>
  <si>
    <t>146-03</t>
  </si>
  <si>
    <t>146-04</t>
  </si>
  <si>
    <t>146-05</t>
  </si>
  <si>
    <t>146-06</t>
  </si>
  <si>
    <t>146-08</t>
  </si>
  <si>
    <t>146-09</t>
  </si>
  <si>
    <t>146-10</t>
  </si>
  <si>
    <t>146-11</t>
  </si>
  <si>
    <t>146-12</t>
  </si>
  <si>
    <t>146-13</t>
  </si>
  <si>
    <t>146-14</t>
  </si>
  <si>
    <t>146-15</t>
  </si>
  <si>
    <t>146-16</t>
  </si>
  <si>
    <t>146-17</t>
  </si>
  <si>
    <t>147-00</t>
  </si>
  <si>
    <t>147-01</t>
  </si>
  <si>
    <t>148-00</t>
  </si>
  <si>
    <t>148-01</t>
  </si>
  <si>
    <t>150-00</t>
  </si>
  <si>
    <t>150-01</t>
  </si>
  <si>
    <t>151-00</t>
  </si>
  <si>
    <t>151-01</t>
  </si>
  <si>
    <t>154-00</t>
  </si>
  <si>
    <t>154-01</t>
  </si>
  <si>
    <t>154-02</t>
  </si>
  <si>
    <t>154-03</t>
  </si>
  <si>
    <t>154-04</t>
  </si>
  <si>
    <t>190-00</t>
  </si>
  <si>
    <t>190-04</t>
  </si>
  <si>
    <t>190-16</t>
  </si>
  <si>
    <t>190-17</t>
  </si>
  <si>
    <t>190-18</t>
  </si>
  <si>
    <t>190-19</t>
  </si>
  <si>
    <t>190-20</t>
  </si>
  <si>
    <t>190-21</t>
  </si>
  <si>
    <t>190-22</t>
  </si>
  <si>
    <t>190-23</t>
  </si>
  <si>
    <t>190-24</t>
  </si>
  <si>
    <t>190-25</t>
  </si>
  <si>
    <t>190-26</t>
  </si>
  <si>
    <t>190-35</t>
  </si>
  <si>
    <t>190-36</t>
  </si>
  <si>
    <t>190-37</t>
  </si>
  <si>
    <t>190-41</t>
  </si>
  <si>
    <t>190-44</t>
  </si>
  <si>
    <t>190-47</t>
  </si>
  <si>
    <t>190-48</t>
  </si>
  <si>
    <t>190-50</t>
  </si>
  <si>
    <t>190-53</t>
  </si>
  <si>
    <t>191-00</t>
  </si>
  <si>
    <t>191-05</t>
  </si>
  <si>
    <t>191-16</t>
  </si>
  <si>
    <t>191-17</t>
  </si>
  <si>
    <t>191-18</t>
  </si>
  <si>
    <t>191-19</t>
  </si>
  <si>
    <t>191-21</t>
  </si>
  <si>
    <t>191-22</t>
  </si>
  <si>
    <t>191-31</t>
  </si>
  <si>
    <t>191-34</t>
  </si>
  <si>
    <t>191-38</t>
  </si>
  <si>
    <t>191-41</t>
  </si>
  <si>
    <t>191-44</t>
  </si>
  <si>
    <t>191-45</t>
  </si>
  <si>
    <t>191-47</t>
  </si>
  <si>
    <t>191-50</t>
  </si>
  <si>
    <t>193-00</t>
  </si>
  <si>
    <t>193-01</t>
  </si>
  <si>
    <t>194-00</t>
  </si>
  <si>
    <t>194-01</t>
  </si>
  <si>
    <t>195-00</t>
  </si>
  <si>
    <t>195-01</t>
  </si>
  <si>
    <t>196-00</t>
  </si>
  <si>
    <t>196-01</t>
  </si>
  <si>
    <t>196-02</t>
  </si>
  <si>
    <t>196-03</t>
  </si>
  <si>
    <t>196-04</t>
  </si>
  <si>
    <t>196-05</t>
  </si>
  <si>
    <t>196-06</t>
  </si>
  <si>
    <t>196-07</t>
  </si>
  <si>
    <t>197-00</t>
  </si>
  <si>
    <t>197-01</t>
  </si>
  <si>
    <t>197-02</t>
  </si>
  <si>
    <t>197-03</t>
  </si>
  <si>
    <t>197-04</t>
  </si>
  <si>
    <t>163-00</t>
  </si>
  <si>
    <t>163-01</t>
  </si>
  <si>
    <t>180-00</t>
  </si>
  <si>
    <t>180-01</t>
  </si>
  <si>
    <t>215-00</t>
  </si>
  <si>
    <t>215-01</t>
  </si>
  <si>
    <t>054-00</t>
  </si>
  <si>
    <t>054-01</t>
  </si>
  <si>
    <t>054-02</t>
  </si>
  <si>
    <t>269-00</t>
  </si>
  <si>
    <t>269-01</t>
  </si>
  <si>
    <t>DHSC/SfC</t>
  </si>
  <si>
    <t>Department of Health and Social Care - Skills for 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</si>
</sst>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quot;%&quot;"/>
  </numFmts>
  <fonts count="31" x14ac:knownFonts="1">
    <font>
      <sz val="10"/>
      <name val="Arial"/>
    </font>
    <font>
      <sz val="10"/>
      <name val="Arial"/>
      <family val="2"/>
    </font>
    <font>
      <b/>
      <sz val="10"/>
      <name val="Arial"/>
      <family val="2"/>
    </font>
    <font>
      <sz val="8"/>
      <name val="Arial"/>
      <family val="2"/>
    </font>
    <font>
      <b/>
      <sz val="8"/>
      <name val="Arial"/>
      <family val="2"/>
    </font>
    <font>
      <sz val="8"/>
      <name val="Arial"/>
      <family val="2"/>
    </font>
    <font>
      <u/>
      <sz val="8"/>
      <color indexed="12"/>
      <name val="Arial"/>
      <family val="2"/>
    </font>
    <font>
      <sz val="10"/>
      <name val="Arial"/>
      <family val="2"/>
    </font>
    <font>
      <b/>
      <sz val="12"/>
      <name val="Arial"/>
      <family val="2"/>
    </font>
    <font>
      <u/>
      <sz val="10"/>
      <color indexed="62"/>
      <name val="Arial"/>
      <family val="2"/>
    </font>
    <font>
      <b/>
      <sz val="10"/>
      <color indexed="12"/>
      <name val="Arial"/>
      <family val="2"/>
    </font>
    <font>
      <b/>
      <u/>
      <sz val="10"/>
      <name val="Arial"/>
      <family val="2"/>
    </font>
    <font>
      <sz val="12"/>
      <name val="Arial"/>
      <family val="2"/>
    </font>
    <font>
      <b/>
      <sz val="12"/>
      <name val="Arial"/>
      <family val="2"/>
    </font>
    <font>
      <sz val="10"/>
      <color indexed="9"/>
      <name val="Arial"/>
      <family val="2"/>
    </font>
    <font>
      <b/>
      <u/>
      <sz val="10"/>
      <color indexed="12"/>
      <name val="Arial"/>
      <family val="2"/>
    </font>
    <font>
      <sz val="10"/>
      <color indexed="55"/>
      <name val="Arial"/>
      <family val="2"/>
    </font>
    <font>
      <b/>
      <sz val="10"/>
      <color indexed="9"/>
      <name val="Arial"/>
      <family val="2"/>
    </font>
    <font>
      <b/>
      <u/>
      <sz val="12"/>
      <name val="Arial"/>
      <family val="2"/>
    </font>
    <font>
      <sz val="8"/>
      <color indexed="81"/>
      <name val="Tahoma"/>
      <family val="2"/>
    </font>
    <font>
      <u/>
      <sz val="10"/>
      <name val="Arial"/>
      <family val="2"/>
    </font>
    <font>
      <u/>
      <sz val="8"/>
      <name val="Arial"/>
      <family val="2"/>
    </font>
    <font>
      <b/>
      <sz val="12"/>
      <color indexed="12"/>
      <name val="Arial"/>
      <family val="2"/>
    </font>
    <font>
      <strike/>
      <sz val="8"/>
      <color indexed="10"/>
      <name val="Arial"/>
      <family val="2"/>
    </font>
    <font>
      <u/>
      <sz val="10"/>
      <color theme="10"/>
      <name val="Arial"/>
      <family val="2"/>
    </font>
    <font>
      <sz val="10"/>
      <color rgb="FFFF0000"/>
      <name val="Arial"/>
      <family val="2"/>
    </font>
    <font>
      <sz val="8"/>
      <color rgb="FFFF0000"/>
      <name val="Arial"/>
      <family val="2"/>
    </font>
    <font>
      <strike/>
      <sz val="10"/>
      <name val="Arial"/>
      <family val="2"/>
    </font>
    <font>
      <u/>
      <sz val="8"/>
      <color theme="10"/>
      <name val="Arial"/>
      <family val="2"/>
    </font>
    <font>
      <b/>
      <u/>
      <sz val="10"/>
      <color indexed="62"/>
      <name val="Arial"/>
      <family val="2"/>
    </font>
    <font>
      <sz val="8"/>
      <name val="Calibri"/>
      <family val="2"/>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4"/>
        <bgColor indexed="64"/>
      </patternFill>
    </fill>
    <fill>
      <patternFill patternType="solid">
        <fgColor indexed="62"/>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41"/>
        <bgColor indexed="64"/>
      </patternFill>
    </fill>
    <fill>
      <patternFill patternType="solid">
        <fgColor indexed="46"/>
        <bgColor indexed="64"/>
      </patternFill>
    </fill>
    <fill>
      <patternFill patternType="solid">
        <fgColor rgb="FFFFFFCC"/>
        <bgColor indexed="64"/>
      </patternFill>
    </fill>
    <fill>
      <patternFill patternType="solid">
        <fgColor rgb="FFCCFFCC"/>
        <bgColor indexed="64"/>
      </patternFill>
    </fill>
    <fill>
      <patternFill patternType="solid">
        <fgColor theme="0"/>
        <bgColor indexed="64"/>
      </patternFill>
    </fill>
    <fill>
      <patternFill patternType="solid">
        <fgColor rgb="FFFFFFFF"/>
        <bgColor rgb="FF000000"/>
      </patternFill>
    </fill>
    <fill>
      <patternFill patternType="solid">
        <fgColor rgb="FF99FFCC"/>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right/>
      <top style="hair">
        <color indexed="64"/>
      </top>
      <bottom/>
      <diagonal/>
    </border>
    <border>
      <left/>
      <right/>
      <top style="thin">
        <color indexed="64"/>
      </top>
      <bottom style="thin">
        <color indexed="64"/>
      </bottom>
      <diagonal/>
    </border>
    <border>
      <left style="hair">
        <color indexed="64"/>
      </left>
      <right style="thin">
        <color indexed="64"/>
      </right>
      <top/>
      <bottom/>
      <diagonal/>
    </border>
    <border>
      <left style="thin">
        <color indexed="64"/>
      </left>
      <right style="hair">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right style="hair">
        <color indexed="64"/>
      </right>
      <top style="hair">
        <color indexed="64"/>
      </top>
      <bottom style="hair">
        <color indexed="64"/>
      </bottom>
      <diagonal/>
    </border>
    <border>
      <left/>
      <right/>
      <top style="thin">
        <color indexed="64"/>
      </top>
      <bottom style="hair">
        <color indexed="64"/>
      </bottom>
      <diagonal/>
    </border>
    <border>
      <left style="hair">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style="dotted">
        <color indexed="64"/>
      </bottom>
      <diagonal/>
    </border>
    <border>
      <left style="thin">
        <color indexed="64"/>
      </left>
      <right style="thin">
        <color indexed="64"/>
      </right>
      <top style="hair">
        <color indexed="64"/>
      </top>
      <bottom style="dotted">
        <color indexed="64"/>
      </bottom>
      <diagonal/>
    </border>
    <border>
      <left style="thin">
        <color indexed="64"/>
      </left>
      <right style="thin">
        <color indexed="64"/>
      </right>
      <top style="thin">
        <color indexed="64"/>
      </top>
      <bottom style="dashed">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thin">
        <color indexed="64"/>
      </left>
      <right style="thin">
        <color indexed="64"/>
      </right>
      <top/>
      <bottom style="dashed">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5">
    <xf numFmtId="0" fontId="0" fillId="0" borderId="0"/>
    <xf numFmtId="0" fontId="24" fillId="0" borderId="0" applyNumberFormat="0" applyFill="0" applyBorder="0" applyAlignment="0" applyProtection="0"/>
    <xf numFmtId="0" fontId="7" fillId="0" borderId="0"/>
    <xf numFmtId="9" fontId="1" fillId="0" borderId="0" applyFont="0" applyFill="0" applyBorder="0" applyAlignment="0" applyProtection="0"/>
    <xf numFmtId="0" fontId="1" fillId="0" borderId="0"/>
  </cellStyleXfs>
  <cellXfs count="1000">
    <xf numFmtId="0" fontId="0" fillId="0" borderId="0" xfId="0"/>
    <xf numFmtId="0" fontId="2" fillId="2" borderId="1" xfId="0" applyFont="1" applyFill="1" applyBorder="1" applyAlignment="1"/>
    <xf numFmtId="0" fontId="2" fillId="2" borderId="2" xfId="0" applyFont="1" applyFill="1" applyBorder="1" applyAlignment="1"/>
    <xf numFmtId="0" fontId="2" fillId="2" borderId="3" xfId="0" applyFont="1" applyFill="1" applyBorder="1" applyAlignment="1"/>
    <xf numFmtId="0" fontId="2" fillId="2" borderId="1" xfId="0" applyFont="1" applyFill="1" applyBorder="1" applyAlignment="1">
      <alignment wrapText="1"/>
    </xf>
    <xf numFmtId="0" fontId="0" fillId="0" borderId="4" xfId="0" applyBorder="1" applyAlignment="1">
      <alignment vertical="top"/>
    </xf>
    <xf numFmtId="0" fontId="0" fillId="0" borderId="5" xfId="0" applyBorder="1" applyAlignment="1">
      <alignment horizontal="center" vertical="top"/>
    </xf>
    <xf numFmtId="0" fontId="0" fillId="0" borderId="6" xfId="0" applyBorder="1" applyAlignment="1">
      <alignment horizontal="center" vertical="top"/>
    </xf>
    <xf numFmtId="0" fontId="5" fillId="0" borderId="4" xfId="0" applyFont="1" applyBorder="1" applyAlignment="1">
      <alignment vertical="top"/>
    </xf>
    <xf numFmtId="0" fontId="0" fillId="0" borderId="7" xfId="0" applyBorder="1" applyAlignment="1">
      <alignment vertical="top"/>
    </xf>
    <xf numFmtId="0" fontId="0" fillId="0" borderId="4" xfId="0" applyBorder="1" applyAlignment="1">
      <alignment vertical="top" wrapText="1"/>
    </xf>
    <xf numFmtId="0" fontId="7" fillId="0" borderId="4" xfId="0" applyFont="1" applyFill="1" applyBorder="1" applyAlignment="1" applyProtection="1">
      <alignment vertical="top" wrapText="1"/>
      <protection locked="0"/>
    </xf>
    <xf numFmtId="0" fontId="0" fillId="0" borderId="8" xfId="0" applyBorder="1" applyAlignment="1">
      <alignment vertical="top"/>
    </xf>
    <xf numFmtId="0" fontId="0" fillId="0" borderId="9" xfId="0" applyBorder="1" applyAlignment="1">
      <alignment horizontal="center" vertical="top"/>
    </xf>
    <xf numFmtId="0" fontId="0" fillId="2" borderId="1" xfId="0" applyFill="1" applyBorder="1"/>
    <xf numFmtId="0" fontId="1" fillId="2" borderId="1" xfId="0" applyFont="1" applyFill="1" applyBorder="1" applyAlignment="1"/>
    <xf numFmtId="0" fontId="0" fillId="2" borderId="1" xfId="0" applyFill="1" applyBorder="1" applyAlignment="1">
      <alignment vertical="top"/>
    </xf>
    <xf numFmtId="0" fontId="0" fillId="2" borderId="2" xfId="0" applyFill="1" applyBorder="1"/>
    <xf numFmtId="0" fontId="0" fillId="2" borderId="3" xfId="0" applyFill="1"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0" xfId="0" applyBorder="1"/>
    <xf numFmtId="0" fontId="0" fillId="0" borderId="14" xfId="0" applyBorder="1"/>
    <xf numFmtId="0" fontId="0" fillId="0" borderId="15" xfId="0" applyBorder="1"/>
    <xf numFmtId="0" fontId="0" fillId="0" borderId="16" xfId="0" applyBorder="1"/>
    <xf numFmtId="0" fontId="0" fillId="0" borderId="17" xfId="0" applyBorder="1"/>
    <xf numFmtId="0" fontId="3" fillId="0" borderId="8" xfId="0" applyFont="1" applyBorder="1" applyAlignment="1">
      <alignment vertical="top" wrapText="1"/>
    </xf>
    <xf numFmtId="0" fontId="3" fillId="0" borderId="4" xfId="0" applyFont="1" applyBorder="1" applyAlignment="1">
      <alignment vertical="top" wrapText="1"/>
    </xf>
    <xf numFmtId="0" fontId="0" fillId="0" borderId="5" xfId="0" applyBorder="1" applyAlignment="1">
      <alignment vertical="top"/>
    </xf>
    <xf numFmtId="0" fontId="0" fillId="0" borderId="18" xfId="0" applyBorder="1" applyAlignment="1">
      <alignment horizontal="center" vertical="top"/>
    </xf>
    <xf numFmtId="0" fontId="4" fillId="2" borderId="1" xfId="0" applyFont="1" applyFill="1" applyBorder="1" applyAlignment="1"/>
    <xf numFmtId="0" fontId="0" fillId="2" borderId="3" xfId="0" applyFill="1" applyBorder="1" applyAlignment="1"/>
    <xf numFmtId="0" fontId="4" fillId="2" borderId="1" xfId="0" applyFont="1" applyFill="1" applyBorder="1" applyAlignment="1">
      <alignment horizontal="center" textRotation="90"/>
    </xf>
    <xf numFmtId="0" fontId="3" fillId="2" borderId="19" xfId="0" applyFont="1" applyFill="1" applyBorder="1" applyAlignment="1">
      <alignment horizontal="center" textRotation="90"/>
    </xf>
    <xf numFmtId="0" fontId="3" fillId="2" borderId="20" xfId="0" applyFont="1" applyFill="1" applyBorder="1" applyAlignment="1">
      <alignment horizontal="center" textRotation="90"/>
    </xf>
    <xf numFmtId="0" fontId="3" fillId="2" borderId="21" xfId="0" applyFont="1" applyFill="1" applyBorder="1" applyAlignment="1">
      <alignment horizontal="center" textRotation="90"/>
    </xf>
    <xf numFmtId="0" fontId="0" fillId="0" borderId="22" xfId="0" applyBorder="1" applyAlignment="1">
      <alignment vertical="top"/>
    </xf>
    <xf numFmtId="0" fontId="4" fillId="2" borderId="19" xfId="0" applyFont="1" applyFill="1" applyBorder="1" applyAlignment="1">
      <alignment horizontal="center" textRotation="90"/>
    </xf>
    <xf numFmtId="0" fontId="4" fillId="2" borderId="21" xfId="0" applyFont="1" applyFill="1" applyBorder="1" applyAlignment="1">
      <alignment horizontal="center" textRotation="90"/>
    </xf>
    <xf numFmtId="0" fontId="7" fillId="0" borderId="23" xfId="0" applyFont="1" applyFill="1" applyBorder="1" applyAlignment="1" applyProtection="1">
      <alignment horizontal="center" vertical="top" wrapText="1"/>
      <protection locked="0"/>
    </xf>
    <xf numFmtId="0" fontId="0" fillId="0" borderId="23" xfId="0" applyBorder="1" applyAlignment="1">
      <alignment vertical="top"/>
    </xf>
    <xf numFmtId="0" fontId="3" fillId="3" borderId="6" xfId="0" applyFont="1" applyFill="1" applyBorder="1" applyAlignment="1">
      <alignment vertical="top" wrapText="1"/>
    </xf>
    <xf numFmtId="0" fontId="1" fillId="2" borderId="1" xfId="0" applyFont="1" applyFill="1" applyBorder="1" applyAlignment="1">
      <alignment wrapText="1"/>
    </xf>
    <xf numFmtId="0" fontId="1" fillId="0" borderId="4" xfId="0" applyFont="1" applyBorder="1" applyAlignment="1">
      <alignment vertical="top"/>
    </xf>
    <xf numFmtId="0" fontId="3" fillId="3" borderId="6" xfId="0" applyFont="1" applyFill="1" applyBorder="1" applyAlignment="1">
      <alignment horizontal="center" vertical="top" wrapText="1"/>
    </xf>
    <xf numFmtId="0" fontId="3" fillId="0" borderId="0" xfId="0" applyFont="1" applyBorder="1" applyAlignment="1">
      <alignment horizontal="center" vertical="top"/>
    </xf>
    <xf numFmtId="0" fontId="0" fillId="2" borderId="1" xfId="0" applyFill="1" applyBorder="1" applyAlignment="1">
      <alignment wrapText="1"/>
    </xf>
    <xf numFmtId="0" fontId="0" fillId="0" borderId="0" xfId="0" applyAlignment="1">
      <alignment vertical="top"/>
    </xf>
    <xf numFmtId="0" fontId="0" fillId="0" borderId="0" xfId="0" applyAlignment="1">
      <alignment vertical="top" wrapText="1"/>
    </xf>
    <xf numFmtId="0" fontId="0" fillId="0" borderId="24" xfId="0" applyBorder="1" applyAlignment="1">
      <alignment horizontal="center" vertical="top"/>
    </xf>
    <xf numFmtId="0" fontId="0" fillId="0" borderId="5" xfId="0" applyBorder="1" applyAlignment="1">
      <alignment horizontal="center" vertical="top" wrapText="1"/>
    </xf>
    <xf numFmtId="0" fontId="0" fillId="2" borderId="2" xfId="0" applyFill="1" applyBorder="1" applyAlignment="1"/>
    <xf numFmtId="0" fontId="5" fillId="0" borderId="25" xfId="0" applyFont="1" applyBorder="1" applyAlignment="1">
      <alignment horizontal="center"/>
    </xf>
    <xf numFmtId="0" fontId="5" fillId="0" borderId="18" xfId="0" applyFont="1" applyBorder="1" applyAlignment="1">
      <alignment horizontal="center" vertical="top"/>
    </xf>
    <xf numFmtId="0" fontId="0" fillId="0" borderId="26" xfId="0" applyBorder="1"/>
    <xf numFmtId="0" fontId="0" fillId="0" borderId="27" xfId="0" applyBorder="1"/>
    <xf numFmtId="0" fontId="0" fillId="0" borderId="28" xfId="0" applyBorder="1"/>
    <xf numFmtId="0" fontId="0" fillId="0" borderId="3" xfId="0" applyBorder="1"/>
    <xf numFmtId="0" fontId="0" fillId="0" borderId="26" xfId="0" applyBorder="1" applyAlignment="1"/>
    <xf numFmtId="0" fontId="0" fillId="0" borderId="10" xfId="0" applyBorder="1" applyAlignment="1">
      <alignment vertical="top"/>
    </xf>
    <xf numFmtId="0" fontId="0" fillId="0" borderId="0" xfId="0" applyBorder="1" applyAlignment="1">
      <alignment vertical="top"/>
    </xf>
    <xf numFmtId="0" fontId="0" fillId="0" borderId="11" xfId="0" applyBorder="1" applyAlignment="1">
      <alignment vertical="top"/>
    </xf>
    <xf numFmtId="0" fontId="0" fillId="0" borderId="12" xfId="0" applyBorder="1" applyAlignment="1">
      <alignment vertical="top"/>
    </xf>
    <xf numFmtId="0" fontId="0" fillId="0" borderId="14" xfId="0" applyBorder="1" applyAlignment="1">
      <alignment vertical="top"/>
    </xf>
    <xf numFmtId="0" fontId="0" fillId="0" borderId="13" xfId="0" applyBorder="1" applyAlignment="1">
      <alignment vertical="top"/>
    </xf>
    <xf numFmtId="0" fontId="5" fillId="4" borderId="24" xfId="0" applyFont="1" applyFill="1" applyBorder="1" applyAlignment="1">
      <alignment horizontal="center"/>
    </xf>
    <xf numFmtId="0" fontId="3" fillId="0" borderId="7" xfId="0" applyFont="1" applyBorder="1" applyAlignment="1">
      <alignment horizontal="right" vertical="top"/>
    </xf>
    <xf numFmtId="0" fontId="3" fillId="0" borderId="7" xfId="0" applyFont="1" applyBorder="1" applyAlignment="1">
      <alignment vertical="top"/>
    </xf>
    <xf numFmtId="0" fontId="5" fillId="0" borderId="4" xfId="0" applyFont="1" applyBorder="1" applyAlignment="1">
      <alignment horizontal="center" vertical="top"/>
    </xf>
    <xf numFmtId="0" fontId="9" fillId="0" borderId="0" xfId="0" applyFont="1" applyAlignment="1">
      <alignment horizontal="center" vertical="top"/>
    </xf>
    <xf numFmtId="0" fontId="1" fillId="0" borderId="0" xfId="0" applyFont="1" applyAlignment="1"/>
    <xf numFmtId="0" fontId="0" fillId="0" borderId="1" xfId="0" applyBorder="1"/>
    <xf numFmtId="0" fontId="0" fillId="0" borderId="29" xfId="0" applyBorder="1"/>
    <xf numFmtId="0" fontId="0" fillId="0" borderId="0" xfId="0" applyAlignment="1">
      <alignment horizontal="center"/>
    </xf>
    <xf numFmtId="0" fontId="0" fillId="0" borderId="10" xfId="0" applyBorder="1" applyAlignment="1" applyProtection="1">
      <alignment horizontal="center" vertical="top"/>
    </xf>
    <xf numFmtId="0" fontId="9" fillId="0" borderId="0" xfId="0" applyFont="1" applyBorder="1" applyAlignment="1">
      <alignment horizontal="center" vertical="top"/>
    </xf>
    <xf numFmtId="0" fontId="9" fillId="0" borderId="11" xfId="0" applyFont="1" applyBorder="1" applyAlignment="1">
      <alignment horizontal="center" vertical="top"/>
    </xf>
    <xf numFmtId="0" fontId="0" fillId="0" borderId="12" xfId="0" applyBorder="1" applyAlignment="1" applyProtection="1">
      <alignment horizontal="center" vertical="top"/>
    </xf>
    <xf numFmtId="0" fontId="9" fillId="0" borderId="14" xfId="0" applyFont="1" applyBorder="1" applyAlignment="1">
      <alignment horizontal="center" vertical="top"/>
    </xf>
    <xf numFmtId="0" fontId="9" fillId="0" borderId="13" xfId="0" applyFont="1" applyBorder="1" applyAlignment="1">
      <alignment horizontal="center" vertical="top"/>
    </xf>
    <xf numFmtId="0" fontId="2" fillId="2" borderId="3" xfId="0" applyFont="1" applyFill="1" applyBorder="1" applyAlignment="1">
      <alignment wrapText="1"/>
    </xf>
    <xf numFmtId="0" fontId="8" fillId="0" borderId="0" xfId="0" applyFont="1" applyAlignment="1">
      <alignment vertical="top"/>
    </xf>
    <xf numFmtId="0" fontId="2" fillId="0" borderId="0" xfId="0" applyFont="1" applyAlignment="1">
      <alignment vertical="top"/>
    </xf>
    <xf numFmtId="0" fontId="0" fillId="0" borderId="0" xfId="0" applyAlignment="1"/>
    <xf numFmtId="0" fontId="2" fillId="0" borderId="0" xfId="0" applyFont="1" applyAlignment="1">
      <alignment horizontal="right"/>
    </xf>
    <xf numFmtId="0" fontId="0" fillId="0" borderId="30" xfId="0" applyBorder="1" applyAlignment="1">
      <alignment vertical="top"/>
    </xf>
    <xf numFmtId="0" fontId="0" fillId="2" borderId="31" xfId="0" applyFill="1" applyBorder="1" applyAlignment="1"/>
    <xf numFmtId="0" fontId="0" fillId="0" borderId="4" xfId="0" applyBorder="1" applyAlignment="1">
      <alignment horizontal="left" vertical="top" indent="1"/>
    </xf>
    <xf numFmtId="164" fontId="2" fillId="0" borderId="0" xfId="0" applyNumberFormat="1" applyFont="1"/>
    <xf numFmtId="0" fontId="2" fillId="0" borderId="0" xfId="0" applyFont="1"/>
    <xf numFmtId="0" fontId="2" fillId="0" borderId="0" xfId="0" applyFont="1" applyAlignment="1">
      <alignment wrapText="1"/>
    </xf>
    <xf numFmtId="164" fontId="8" fillId="0" borderId="0" xfId="0" applyNumberFormat="1" applyFont="1" applyBorder="1"/>
    <xf numFmtId="0" fontId="7" fillId="0" borderId="0" xfId="0" applyFont="1" applyBorder="1" applyAlignment="1">
      <alignment vertical="top"/>
    </xf>
    <xf numFmtId="0" fontId="5" fillId="0" borderId="0" xfId="0" applyFont="1"/>
    <xf numFmtId="0" fontId="5" fillId="0" borderId="0" xfId="0" applyFont="1" applyBorder="1"/>
    <xf numFmtId="0" fontId="2" fillId="0" borderId="0" xfId="0" applyFont="1" applyBorder="1" applyAlignment="1">
      <alignment vertical="top"/>
    </xf>
    <xf numFmtId="0" fontId="11" fillId="0" borderId="0" xfId="0" applyFont="1"/>
    <xf numFmtId="0" fontId="10" fillId="0" borderId="15" xfId="0" applyFont="1" applyBorder="1"/>
    <xf numFmtId="0" fontId="10" fillId="0" borderId="16" xfId="0" applyFont="1" applyBorder="1"/>
    <xf numFmtId="0" fontId="10" fillId="0" borderId="17" xfId="0" applyFont="1" applyBorder="1"/>
    <xf numFmtId="0" fontId="12" fillId="0" borderId="0" xfId="0" applyFont="1"/>
    <xf numFmtId="0" fontId="0" fillId="0" borderId="32" xfId="0" applyBorder="1" applyAlignment="1">
      <alignment horizontal="left" vertical="top" wrapText="1"/>
    </xf>
    <xf numFmtId="0" fontId="0" fillId="0" borderId="33" xfId="0" applyBorder="1"/>
    <xf numFmtId="0" fontId="0" fillId="0" borderId="33" xfId="0" applyBorder="1" applyAlignment="1">
      <alignment vertical="top"/>
    </xf>
    <xf numFmtId="164" fontId="8" fillId="4" borderId="34" xfId="0" applyNumberFormat="1" applyFont="1" applyFill="1" applyBorder="1" applyProtection="1">
      <protection locked="0"/>
    </xf>
    <xf numFmtId="0" fontId="13" fillId="5" borderId="19" xfId="0" applyFont="1" applyFill="1" applyBorder="1"/>
    <xf numFmtId="0" fontId="13" fillId="5" borderId="21" xfId="0" applyFont="1" applyFill="1" applyBorder="1"/>
    <xf numFmtId="0" fontId="0" fillId="0" borderId="19" xfId="0" applyBorder="1" applyAlignment="1">
      <alignment vertical="top"/>
    </xf>
    <xf numFmtId="0" fontId="5" fillId="0" borderId="21" xfId="0" applyFont="1" applyBorder="1" applyAlignment="1">
      <alignment horizontal="left" vertical="top" wrapText="1"/>
    </xf>
    <xf numFmtId="0" fontId="0" fillId="0" borderId="35" xfId="0" applyBorder="1"/>
    <xf numFmtId="0" fontId="0" fillId="0" borderId="36" xfId="0" applyBorder="1"/>
    <xf numFmtId="0" fontId="2" fillId="0" borderId="12" xfId="0" applyFont="1" applyBorder="1" applyAlignment="1">
      <alignment horizontal="left" indent="1"/>
    </xf>
    <xf numFmtId="0" fontId="0" fillId="0" borderId="2" xfId="0" applyBorder="1"/>
    <xf numFmtId="0" fontId="0" fillId="0" borderId="32" xfId="0" applyBorder="1" applyAlignment="1">
      <alignment horizontal="left"/>
    </xf>
    <xf numFmtId="0" fontId="0" fillId="0" borderId="5" xfId="0" applyBorder="1" applyAlignment="1" applyProtection="1">
      <alignment horizontal="center"/>
    </xf>
    <xf numFmtId="0" fontId="4" fillId="0" borderId="0" xfId="0" applyFont="1" applyFill="1" applyBorder="1" applyAlignment="1">
      <alignment horizontal="center"/>
    </xf>
    <xf numFmtId="0" fontId="8" fillId="4" borderId="1" xfId="0" applyFont="1" applyFill="1" applyBorder="1" applyAlignment="1" applyProtection="1">
      <alignment horizontal="left" vertical="center" indent="1"/>
      <protection locked="0"/>
    </xf>
    <xf numFmtId="0" fontId="5" fillId="0" borderId="0" xfId="0" applyFont="1" applyAlignment="1">
      <alignment horizontal="right"/>
    </xf>
    <xf numFmtId="0" fontId="14" fillId="0" borderId="26" xfId="0" applyFont="1" applyBorder="1"/>
    <xf numFmtId="0" fontId="0" fillId="0" borderId="17" xfId="0" applyFill="1" applyBorder="1"/>
    <xf numFmtId="0" fontId="0" fillId="0" borderId="31" xfId="0" applyBorder="1"/>
    <xf numFmtId="0" fontId="2" fillId="0" borderId="1" xfId="0" applyFont="1" applyBorder="1" applyAlignment="1">
      <alignment horizontal="left" vertical="center" indent="1"/>
    </xf>
    <xf numFmtId="0" fontId="2" fillId="2" borderId="15" xfId="0" applyFont="1" applyFill="1" applyBorder="1"/>
    <xf numFmtId="0" fontId="14" fillId="0" borderId="0" xfId="0" applyFont="1" applyBorder="1"/>
    <xf numFmtId="0" fontId="14" fillId="0" borderId="27" xfId="0" applyFont="1" applyBorder="1"/>
    <xf numFmtId="0" fontId="14" fillId="0" borderId="14" xfId="0" applyFont="1" applyBorder="1"/>
    <xf numFmtId="0" fontId="2" fillId="2" borderId="28" xfId="0" applyFont="1" applyFill="1" applyBorder="1" applyAlignment="1">
      <alignment horizontal="center"/>
    </xf>
    <xf numFmtId="0" fontId="14" fillId="0" borderId="28" xfId="0" applyFont="1" applyBorder="1"/>
    <xf numFmtId="0" fontId="14" fillId="0" borderId="11" xfId="0" applyFont="1" applyBorder="1"/>
    <xf numFmtId="0" fontId="14" fillId="0" borderId="13" xfId="0" applyFont="1" applyBorder="1"/>
    <xf numFmtId="0" fontId="8" fillId="0" borderId="0" xfId="0" applyFont="1"/>
    <xf numFmtId="0" fontId="2" fillId="2" borderId="26" xfId="0" applyFont="1" applyFill="1" applyBorder="1" applyAlignment="1">
      <alignment horizontal="left"/>
    </xf>
    <xf numFmtId="0" fontId="14" fillId="0" borderId="10" xfId="0" applyFont="1" applyBorder="1"/>
    <xf numFmtId="0" fontId="14" fillId="0" borderId="12" xfId="0" applyFont="1" applyBorder="1"/>
    <xf numFmtId="0" fontId="0" fillId="0" borderId="0" xfId="0" applyBorder="1" applyAlignment="1">
      <alignment wrapText="1"/>
    </xf>
    <xf numFmtId="0" fontId="0" fillId="0" borderId="5" xfId="0" applyBorder="1" applyAlignment="1">
      <alignment horizontal="right" vertical="top" indent="1"/>
    </xf>
    <xf numFmtId="14" fontId="0" fillId="0" borderId="5" xfId="0" applyNumberFormat="1" applyBorder="1" applyAlignment="1">
      <alignment vertical="top"/>
    </xf>
    <xf numFmtId="0" fontId="0" fillId="0" borderId="37" xfId="0" applyBorder="1" applyAlignment="1">
      <alignment vertical="top" wrapText="1"/>
    </xf>
    <xf numFmtId="0" fontId="0" fillId="0" borderId="9" xfId="0" applyBorder="1" applyAlignment="1">
      <alignment horizontal="right" vertical="top" indent="1"/>
    </xf>
    <xf numFmtId="14" fontId="0" fillId="0" borderId="9" xfId="0" applyNumberFormat="1" applyBorder="1" applyAlignment="1">
      <alignment vertical="top"/>
    </xf>
    <xf numFmtId="0" fontId="0" fillId="0" borderId="38" xfId="0" applyBorder="1" applyAlignment="1">
      <alignment vertical="top" wrapText="1"/>
    </xf>
    <xf numFmtId="0" fontId="0" fillId="0" borderId="35" xfId="0" applyBorder="1" applyAlignment="1">
      <alignment vertical="top"/>
    </xf>
    <xf numFmtId="0" fontId="1" fillId="0" borderId="39" xfId="0" applyFont="1" applyBorder="1" applyAlignment="1">
      <alignment horizontal="left" vertical="top" wrapText="1"/>
    </xf>
    <xf numFmtId="0" fontId="2" fillId="0" borderId="0" xfId="0" applyFont="1" applyBorder="1"/>
    <xf numFmtId="2" fontId="0" fillId="0" borderId="23" xfId="0" applyNumberFormat="1" applyBorder="1" applyAlignment="1">
      <alignment vertical="top"/>
    </xf>
    <xf numFmtId="0" fontId="2" fillId="2" borderId="31" xfId="0" applyFont="1" applyFill="1" applyBorder="1" applyAlignment="1"/>
    <xf numFmtId="0" fontId="0" fillId="0" borderId="37" xfId="0" applyBorder="1" applyAlignment="1">
      <alignment vertical="top"/>
    </xf>
    <xf numFmtId="0" fontId="10" fillId="2" borderId="1" xfId="0" applyFont="1" applyFill="1" applyBorder="1" applyAlignment="1">
      <alignment wrapText="1"/>
    </xf>
    <xf numFmtId="0" fontId="10" fillId="0" borderId="4" xfId="0" applyFont="1" applyBorder="1" applyAlignment="1">
      <alignment vertical="top"/>
    </xf>
    <xf numFmtId="0" fontId="0" fillId="0" borderId="0" xfId="0" applyBorder="1" applyAlignment="1">
      <alignment horizontal="left"/>
    </xf>
    <xf numFmtId="0" fontId="16" fillId="0" borderId="0" xfId="0" applyFont="1"/>
    <xf numFmtId="0" fontId="3" fillId="5" borderId="0" xfId="0" applyFont="1" applyFill="1" applyBorder="1" applyAlignment="1">
      <alignment horizontal="center" vertical="top"/>
    </xf>
    <xf numFmtId="0" fontId="3" fillId="5" borderId="7" xfId="0" applyFont="1" applyFill="1" applyBorder="1" applyAlignment="1">
      <alignment vertical="top"/>
    </xf>
    <xf numFmtId="0" fontId="2" fillId="5" borderId="22" xfId="0" applyFont="1" applyFill="1" applyBorder="1" applyAlignment="1">
      <alignment vertical="top"/>
    </xf>
    <xf numFmtId="0" fontId="2" fillId="0" borderId="2" xfId="0" applyFont="1" applyBorder="1"/>
    <xf numFmtId="0" fontId="2" fillId="0" borderId="3" xfId="0" applyFont="1" applyBorder="1"/>
    <xf numFmtId="3" fontId="0" fillId="0" borderId="4" xfId="0" applyNumberFormat="1" applyBorder="1" applyAlignment="1">
      <alignment vertical="top"/>
    </xf>
    <xf numFmtId="0" fontId="1" fillId="0" borderId="31" xfId="0" applyFont="1" applyBorder="1"/>
    <xf numFmtId="0" fontId="1" fillId="0" borderId="3" xfId="0" applyFont="1" applyBorder="1"/>
    <xf numFmtId="0" fontId="17" fillId="6" borderId="34" xfId="0" applyFont="1" applyFill="1" applyBorder="1" applyAlignment="1">
      <alignment horizontal="left" vertical="center"/>
    </xf>
    <xf numFmtId="0" fontId="0" fillId="0" borderId="36" xfId="0" applyBorder="1" applyAlignment="1">
      <alignment vertical="top"/>
    </xf>
    <xf numFmtId="0" fontId="5" fillId="0" borderId="11" xfId="0" applyFont="1" applyBorder="1"/>
    <xf numFmtId="0" fontId="6" fillId="0" borderId="39" xfId="0" applyFont="1" applyBorder="1" applyAlignment="1" applyProtection="1">
      <alignment horizontal="left"/>
    </xf>
    <xf numFmtId="0" fontId="6" fillId="0" borderId="40" xfId="0" applyFont="1" applyBorder="1" applyAlignment="1">
      <alignment horizontal="left"/>
    </xf>
    <xf numFmtId="3" fontId="0" fillId="0" borderId="30" xfId="0" applyNumberFormat="1" applyBorder="1" applyAlignment="1">
      <alignment vertical="top"/>
    </xf>
    <xf numFmtId="3" fontId="0" fillId="0" borderId="31" xfId="0" applyNumberFormat="1" applyBorder="1" applyAlignment="1">
      <alignment vertical="top"/>
    </xf>
    <xf numFmtId="165" fontId="0" fillId="0" borderId="0" xfId="0" applyNumberFormat="1" applyAlignment="1">
      <alignment vertical="top"/>
    </xf>
    <xf numFmtId="0" fontId="0" fillId="0" borderId="4" xfId="0" applyBorder="1" applyAlignment="1" applyProtection="1">
      <alignment horizontal="left" vertical="top" indent="1"/>
    </xf>
    <xf numFmtId="0" fontId="8" fillId="0" borderId="14" xfId="0" applyFont="1" applyBorder="1" applyAlignment="1">
      <alignment vertical="top"/>
    </xf>
    <xf numFmtId="0" fontId="5" fillId="0" borderId="41" xfId="0" applyFont="1" applyBorder="1"/>
    <xf numFmtId="0" fontId="5" fillId="0" borderId="6" xfId="0" applyFont="1" applyBorder="1"/>
    <xf numFmtId="0" fontId="5" fillId="0" borderId="42" xfId="0" applyFont="1" applyBorder="1"/>
    <xf numFmtId="0" fontId="0" fillId="0" borderId="43" xfId="0" applyBorder="1" applyAlignment="1">
      <alignment horizontal="center" vertical="top"/>
    </xf>
    <xf numFmtId="0" fontId="2" fillId="2" borderId="1" xfId="0" applyFont="1" applyFill="1" applyBorder="1" applyAlignment="1">
      <alignment horizontal="center" vertical="top" textRotation="90" wrapText="1"/>
    </xf>
    <xf numFmtId="0" fontId="4" fillId="2" borderId="1"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2" fillId="7" borderId="2" xfId="0" applyFont="1" applyFill="1" applyBorder="1" applyAlignment="1"/>
    <xf numFmtId="0" fontId="9" fillId="7" borderId="31" xfId="0" applyFont="1" applyFill="1" applyBorder="1" applyAlignment="1">
      <alignment horizontal="center" vertical="top"/>
    </xf>
    <xf numFmtId="0" fontId="1" fillId="7" borderId="3" xfId="0" applyFont="1" applyFill="1" applyBorder="1" applyAlignment="1"/>
    <xf numFmtId="2" fontId="4" fillId="2" borderId="1" xfId="0" applyNumberFormat="1" applyFont="1" applyFill="1" applyBorder="1" applyAlignment="1">
      <alignment horizontal="center" vertical="center" textRotation="90" wrapText="1"/>
    </xf>
    <xf numFmtId="2" fontId="0" fillId="0" borderId="44" xfId="0" applyNumberFormat="1" applyBorder="1" applyAlignment="1">
      <alignment vertical="top"/>
    </xf>
    <xf numFmtId="0" fontId="2" fillId="0" borderId="14" xfId="0" applyFont="1" applyBorder="1"/>
    <xf numFmtId="0" fontId="10" fillId="0" borderId="0" xfId="0" applyFont="1" applyBorder="1"/>
    <xf numFmtId="0" fontId="4" fillId="2" borderId="20" xfId="0" applyFont="1" applyFill="1" applyBorder="1" applyAlignment="1">
      <alignment horizontal="center" textRotation="90"/>
    </xf>
    <xf numFmtId="0" fontId="7" fillId="0" borderId="5" xfId="0" applyFont="1" applyBorder="1" applyAlignment="1">
      <alignment horizontal="center" vertical="top"/>
    </xf>
    <xf numFmtId="0" fontId="7" fillId="0" borderId="5" xfId="0" applyFont="1" applyBorder="1" applyAlignment="1">
      <alignment vertical="top"/>
    </xf>
    <xf numFmtId="3" fontId="0" fillId="0" borderId="0" xfId="0" applyNumberFormat="1" applyBorder="1" applyAlignment="1">
      <alignment vertical="top"/>
    </xf>
    <xf numFmtId="0" fontId="2" fillId="0" borderId="0" xfId="0" applyFont="1" applyAlignment="1"/>
    <xf numFmtId="0" fontId="5" fillId="0" borderId="39" xfId="0" applyFont="1" applyBorder="1" applyAlignment="1">
      <alignment horizontal="left" vertical="top" wrapText="1"/>
    </xf>
    <xf numFmtId="0" fontId="1" fillId="0" borderId="40" xfId="0" applyFont="1" applyBorder="1" applyAlignment="1">
      <alignment horizontal="left" vertical="top" wrapText="1"/>
    </xf>
    <xf numFmtId="0" fontId="0" fillId="0" borderId="0" xfId="0" applyAlignment="1">
      <alignment horizontal="left" vertical="top" indent="1"/>
    </xf>
    <xf numFmtId="0" fontId="2" fillId="0" borderId="27" xfId="0" applyFont="1" applyBorder="1" applyAlignment="1">
      <alignment vertical="top"/>
    </xf>
    <xf numFmtId="0" fontId="0" fillId="5" borderId="0" xfId="0" applyFill="1" applyAlignment="1">
      <alignment vertical="top"/>
    </xf>
    <xf numFmtId="0" fontId="0" fillId="8" borderId="0" xfId="0" applyFill="1" applyAlignment="1">
      <alignment vertical="top"/>
    </xf>
    <xf numFmtId="0" fontId="0" fillId="4" borderId="0" xfId="0" applyFill="1" applyAlignment="1">
      <alignment vertical="top"/>
    </xf>
    <xf numFmtId="0" fontId="0" fillId="9" borderId="0" xfId="0" applyFill="1" applyAlignment="1">
      <alignment vertical="top"/>
    </xf>
    <xf numFmtId="0" fontId="0" fillId="0" borderId="45" xfId="0" applyBorder="1" applyAlignment="1">
      <alignment vertical="top"/>
    </xf>
    <xf numFmtId="0" fontId="2" fillId="0" borderId="46" xfId="0" applyFont="1" applyBorder="1" applyAlignment="1">
      <alignment vertical="top"/>
    </xf>
    <xf numFmtId="0" fontId="0" fillId="0" borderId="46" xfId="0" applyBorder="1" applyAlignment="1">
      <alignment vertical="top"/>
    </xf>
    <xf numFmtId="0" fontId="0" fillId="0" borderId="27" xfId="0" applyBorder="1" applyAlignment="1">
      <alignment vertical="top"/>
    </xf>
    <xf numFmtId="0" fontId="0" fillId="10" borderId="0" xfId="0" applyFill="1" applyAlignment="1">
      <alignment vertical="top"/>
    </xf>
    <xf numFmtId="0" fontId="15" fillId="0" borderId="47" xfId="0" applyFont="1" applyBorder="1" applyAlignment="1" applyProtection="1">
      <alignment horizontal="left" indent="1"/>
    </xf>
    <xf numFmtId="0" fontId="0" fillId="0" borderId="43" xfId="0" applyBorder="1" applyAlignment="1">
      <alignment horizontal="left" vertical="top" indent="1"/>
    </xf>
    <xf numFmtId="0" fontId="15" fillId="0" borderId="47" xfId="0" applyFont="1" applyBorder="1" applyAlignment="1">
      <alignment horizontal="left" indent="1"/>
    </xf>
    <xf numFmtId="0" fontId="15" fillId="0" borderId="18" xfId="0" applyFont="1" applyBorder="1" applyAlignment="1" applyProtection="1">
      <alignment horizontal="left" indent="1"/>
    </xf>
    <xf numFmtId="0" fontId="7" fillId="0" borderId="22" xfId="0" applyFont="1" applyBorder="1" applyAlignment="1">
      <alignment horizontal="left" vertical="top" indent="1"/>
    </xf>
    <xf numFmtId="0" fontId="7" fillId="0" borderId="4" xfId="0" applyFont="1" applyBorder="1" applyAlignment="1">
      <alignment vertical="top"/>
    </xf>
    <xf numFmtId="0" fontId="7" fillId="0" borderId="48" xfId="0" applyFont="1" applyBorder="1" applyAlignment="1">
      <alignment horizontal="left" vertical="top" indent="1"/>
    </xf>
    <xf numFmtId="0" fontId="7" fillId="0" borderId="49" xfId="0" applyFont="1" applyBorder="1" applyAlignment="1">
      <alignment vertical="top"/>
    </xf>
    <xf numFmtId="0" fontId="0" fillId="0" borderId="49" xfId="0" applyBorder="1" applyAlignment="1">
      <alignment vertical="top"/>
    </xf>
    <xf numFmtId="0" fontId="0" fillId="0" borderId="50" xfId="0" applyBorder="1" applyAlignment="1">
      <alignment vertical="top"/>
    </xf>
    <xf numFmtId="0" fontId="11" fillId="5" borderId="51" xfId="0" applyFont="1" applyFill="1" applyBorder="1" applyAlignment="1">
      <alignment horizontal="left" vertical="top" indent="1"/>
    </xf>
    <xf numFmtId="0" fontId="11" fillId="5" borderId="46" xfId="0" applyFont="1" applyFill="1" applyBorder="1" applyAlignment="1">
      <alignment vertical="top"/>
    </xf>
    <xf numFmtId="0" fontId="7" fillId="5" borderId="46" xfId="0" applyFont="1" applyFill="1" applyBorder="1" applyAlignment="1">
      <alignment vertical="top"/>
    </xf>
    <xf numFmtId="0" fontId="0" fillId="5" borderId="46" xfId="0" applyFill="1" applyBorder="1" applyAlignment="1">
      <alignment vertical="top"/>
    </xf>
    <xf numFmtId="0" fontId="0" fillId="5" borderId="52" xfId="0" applyFill="1" applyBorder="1" applyAlignment="1">
      <alignment vertical="top"/>
    </xf>
    <xf numFmtId="0" fontId="0" fillId="0" borderId="0" xfId="0" applyAlignment="1">
      <alignment horizontal="left" vertical="top"/>
    </xf>
    <xf numFmtId="0" fontId="7" fillId="0" borderId="23" xfId="0" applyFont="1" applyBorder="1" applyAlignment="1">
      <alignment horizontal="center" vertical="top"/>
    </xf>
    <xf numFmtId="0" fontId="7" fillId="0" borderId="37" xfId="0" applyFont="1" applyBorder="1" applyAlignment="1">
      <alignment horizontal="center" vertical="top"/>
    </xf>
    <xf numFmtId="0" fontId="7" fillId="0" borderId="5" xfId="0" applyFont="1" applyFill="1" applyBorder="1" applyAlignment="1" applyProtection="1">
      <alignment horizontal="center" vertical="top"/>
      <protection locked="0"/>
    </xf>
    <xf numFmtId="0" fontId="7" fillId="0" borderId="37" xfId="0" applyFont="1" applyFill="1" applyBorder="1" applyAlignment="1" applyProtection="1">
      <alignment horizontal="center" vertical="top"/>
      <protection locked="0"/>
    </xf>
    <xf numFmtId="0" fontId="7" fillId="0" borderId="23" xfId="0" applyFont="1" applyBorder="1" applyAlignment="1">
      <alignment vertical="top"/>
    </xf>
    <xf numFmtId="0" fontId="7" fillId="0" borderId="37" xfId="0" applyFont="1" applyBorder="1" applyAlignment="1">
      <alignment vertical="top"/>
    </xf>
    <xf numFmtId="0" fontId="0" fillId="0" borderId="0" xfId="0" applyFill="1" applyBorder="1"/>
    <xf numFmtId="0" fontId="0" fillId="11" borderId="2" xfId="0" applyFill="1" applyBorder="1" applyAlignment="1">
      <alignment horizontal="right"/>
    </xf>
    <xf numFmtId="0" fontId="0" fillId="11" borderId="3" xfId="0" applyFill="1" applyBorder="1"/>
    <xf numFmtId="0" fontId="0" fillId="11" borderId="31" xfId="0" applyFill="1" applyBorder="1" applyAlignment="1">
      <alignment horizontal="right"/>
    </xf>
    <xf numFmtId="0" fontId="0" fillId="0" borderId="15" xfId="0" applyFill="1" applyBorder="1"/>
    <xf numFmtId="0" fontId="0" fillId="0" borderId="16" xfId="0" applyBorder="1" applyAlignment="1">
      <alignment vertical="top"/>
    </xf>
    <xf numFmtId="0" fontId="0" fillId="0" borderId="17" xfId="0" applyBorder="1" applyAlignment="1">
      <alignment vertical="top"/>
    </xf>
    <xf numFmtId="0" fontId="2" fillId="2" borderId="1" xfId="0" applyFont="1" applyFill="1" applyBorder="1" applyAlignment="1">
      <alignment horizontal="left"/>
    </xf>
    <xf numFmtId="0" fontId="0" fillId="0" borderId="0" xfId="0" applyAlignment="1">
      <alignment horizontal="left"/>
    </xf>
    <xf numFmtId="0" fontId="0" fillId="0" borderId="0" xfId="0" applyProtection="1"/>
    <xf numFmtId="0" fontId="0" fillId="0" borderId="28" xfId="0" applyBorder="1" applyAlignment="1" applyProtection="1">
      <alignment horizontal="center"/>
    </xf>
    <xf numFmtId="0" fontId="0" fillId="0" borderId="11" xfId="0" applyBorder="1" applyAlignment="1" applyProtection="1">
      <alignment horizontal="center"/>
    </xf>
    <xf numFmtId="0" fontId="0" fillId="0" borderId="13" xfId="0" applyBorder="1" applyAlignment="1" applyProtection="1">
      <alignment horizontal="center"/>
    </xf>
    <xf numFmtId="0" fontId="11" fillId="0" borderId="10" xfId="0" applyFont="1" applyBorder="1"/>
    <xf numFmtId="0" fontId="7" fillId="0" borderId="53" xfId="0" applyFont="1" applyBorder="1" applyAlignment="1">
      <alignment horizontal="left" vertical="top" indent="1"/>
    </xf>
    <xf numFmtId="0" fontId="7" fillId="0" borderId="30" xfId="0" applyFont="1" applyBorder="1" applyAlignment="1">
      <alignment vertical="top"/>
    </xf>
    <xf numFmtId="0" fontId="0" fillId="0" borderId="54" xfId="0" applyBorder="1" applyAlignment="1">
      <alignment vertical="top"/>
    </xf>
    <xf numFmtId="0" fontId="0" fillId="0" borderId="11" xfId="0" applyFill="1" applyBorder="1"/>
    <xf numFmtId="0" fontId="0" fillId="0" borderId="0" xfId="0" applyAlignment="1" applyProtection="1"/>
    <xf numFmtId="0" fontId="0" fillId="0" borderId="55" xfId="0" applyBorder="1"/>
    <xf numFmtId="0" fontId="0" fillId="12" borderId="0" xfId="0" applyFill="1" applyAlignment="1">
      <alignment vertical="top"/>
    </xf>
    <xf numFmtId="0" fontId="0" fillId="0" borderId="15" xfId="0" applyBorder="1" applyAlignment="1">
      <alignment vertical="top"/>
    </xf>
    <xf numFmtId="0" fontId="7" fillId="3" borderId="22" xfId="0" applyFont="1" applyFill="1" applyBorder="1" applyAlignment="1" applyProtection="1">
      <alignment vertical="top" wrapText="1"/>
    </xf>
    <xf numFmtId="0" fontId="7" fillId="3" borderId="22" xfId="0" applyFont="1" applyFill="1" applyBorder="1" applyAlignment="1" applyProtection="1">
      <alignment vertical="top" wrapText="1"/>
      <protection locked="0"/>
    </xf>
    <xf numFmtId="0" fontId="0" fillId="0" borderId="56" xfId="0" applyBorder="1"/>
    <xf numFmtId="0" fontId="7" fillId="3" borderId="4" xfId="0" applyFont="1" applyFill="1" applyBorder="1" applyAlignment="1" applyProtection="1">
      <alignment vertical="top" wrapText="1"/>
    </xf>
    <xf numFmtId="0" fontId="7" fillId="2" borderId="3" xfId="0" applyFont="1" applyFill="1" applyBorder="1" applyAlignment="1"/>
    <xf numFmtId="0" fontId="7" fillId="2" borderId="1" xfId="0" applyFont="1" applyFill="1" applyBorder="1" applyAlignment="1"/>
    <xf numFmtId="0" fontId="7" fillId="2" borderId="1" xfId="0" applyFont="1" applyFill="1" applyBorder="1" applyAlignment="1">
      <alignment wrapText="1"/>
    </xf>
    <xf numFmtId="0" fontId="7" fillId="2" borderId="2" xfId="0" applyFont="1" applyFill="1" applyBorder="1" applyAlignment="1"/>
    <xf numFmtId="0" fontId="2" fillId="2" borderId="1" xfId="0" applyFont="1" applyFill="1" applyBorder="1" applyAlignment="1">
      <alignment horizontal="center" wrapText="1"/>
    </xf>
    <xf numFmtId="0" fontId="7" fillId="2" borderId="31" xfId="0" applyFont="1" applyFill="1" applyBorder="1" applyAlignment="1"/>
    <xf numFmtId="0" fontId="7" fillId="2" borderId="1" xfId="0" applyFont="1" applyFill="1" applyBorder="1" applyAlignment="1">
      <alignment vertical="top"/>
    </xf>
    <xf numFmtId="0" fontId="7" fillId="0" borderId="22" xfId="0" applyFont="1" applyBorder="1" applyAlignment="1">
      <alignment vertical="top"/>
    </xf>
    <xf numFmtId="0" fontId="7" fillId="0" borderId="4" xfId="0" applyFont="1" applyBorder="1" applyAlignment="1">
      <alignment vertical="top" wrapText="1"/>
    </xf>
    <xf numFmtId="0" fontId="21" fillId="0" borderId="4" xfId="0" applyFont="1" applyBorder="1" applyAlignment="1" applyProtection="1">
      <alignment vertical="top" wrapText="1"/>
    </xf>
    <xf numFmtId="0" fontId="3" fillId="0" borderId="6" xfId="0" applyFont="1" applyBorder="1" applyAlignment="1">
      <alignment horizontal="center" vertical="top" wrapText="1"/>
    </xf>
    <xf numFmtId="0" fontId="3" fillId="0" borderId="23" xfId="0" applyFont="1" applyBorder="1" applyAlignment="1">
      <alignment horizontal="center" vertical="top"/>
    </xf>
    <xf numFmtId="0" fontId="3" fillId="0" borderId="5" xfId="0" applyFont="1" applyBorder="1" applyAlignment="1">
      <alignment horizontal="center" vertical="top"/>
    </xf>
    <xf numFmtId="0" fontId="3" fillId="0" borderId="37" xfId="0" applyFont="1" applyBorder="1" applyAlignment="1">
      <alignment horizontal="center" vertical="top"/>
    </xf>
    <xf numFmtId="0" fontId="3" fillId="0" borderId="4" xfId="0" applyFont="1" applyBorder="1" applyAlignment="1">
      <alignment vertical="top"/>
    </xf>
    <xf numFmtId="0" fontId="7" fillId="11" borderId="4" xfId="0" applyFont="1" applyFill="1" applyBorder="1" applyAlignment="1">
      <alignment vertical="top"/>
    </xf>
    <xf numFmtId="0" fontId="2" fillId="0" borderId="22" xfId="0" applyFont="1" applyBorder="1" applyAlignment="1">
      <alignment vertical="top"/>
    </xf>
    <xf numFmtId="0" fontId="2" fillId="0" borderId="7" xfId="0" applyFont="1" applyBorder="1" applyAlignment="1">
      <alignment vertical="top"/>
    </xf>
    <xf numFmtId="0" fontId="7" fillId="0" borderId="57" xfId="0" applyFont="1" applyBorder="1" applyAlignment="1">
      <alignment vertical="top"/>
    </xf>
    <xf numFmtId="0" fontId="7" fillId="0" borderId="8" xfId="0" applyFont="1" applyBorder="1" applyAlignment="1">
      <alignment vertical="top"/>
    </xf>
    <xf numFmtId="0" fontId="7" fillId="3" borderId="4" xfId="0" applyFont="1" applyFill="1" applyBorder="1" applyAlignment="1">
      <alignment vertical="top"/>
    </xf>
    <xf numFmtId="0" fontId="7" fillId="0" borderId="7" xfId="0" applyFont="1" applyBorder="1" applyAlignment="1">
      <alignment vertical="top"/>
    </xf>
    <xf numFmtId="0" fontId="7" fillId="0" borderId="6" xfId="0" applyFont="1" applyBorder="1" applyAlignment="1">
      <alignment horizontal="center" vertical="top"/>
    </xf>
    <xf numFmtId="0" fontId="7" fillId="0" borderId="6" xfId="0" applyFont="1" applyBorder="1" applyAlignment="1">
      <alignment vertical="top"/>
    </xf>
    <xf numFmtId="0" fontId="20" fillId="11" borderId="22" xfId="0" applyFont="1" applyFill="1" applyBorder="1" applyAlignment="1" applyProtection="1">
      <alignment horizontal="center" vertical="top"/>
    </xf>
    <xf numFmtId="0" fontId="20" fillId="11" borderId="7" xfId="0" applyFont="1" applyFill="1" applyBorder="1" applyAlignment="1" applyProtection="1">
      <alignment horizontal="center" vertical="top"/>
    </xf>
    <xf numFmtId="0" fontId="21" fillId="0" borderId="4" xfId="0" applyFont="1" applyBorder="1" applyAlignment="1" applyProtection="1">
      <alignment vertical="top"/>
    </xf>
    <xf numFmtId="0" fontId="7" fillId="11" borderId="6" xfId="0" applyFont="1" applyFill="1" applyBorder="1" applyAlignment="1">
      <alignment vertical="top"/>
    </xf>
    <xf numFmtId="0" fontId="3" fillId="0" borderId="4" xfId="0" applyNumberFormat="1" applyFont="1" applyBorder="1" applyAlignment="1">
      <alignment vertical="top"/>
    </xf>
    <xf numFmtId="0" fontId="3" fillId="0" borderId="23" xfId="0" applyFont="1" applyBorder="1" applyAlignment="1">
      <alignment vertical="top" wrapText="1"/>
    </xf>
    <xf numFmtId="0" fontId="3" fillId="0" borderId="5" xfId="0" applyFont="1" applyBorder="1" applyAlignment="1">
      <alignment vertical="top" wrapText="1"/>
    </xf>
    <xf numFmtId="0" fontId="3" fillId="0" borderId="37" xfId="0" applyFont="1" applyBorder="1" applyAlignment="1">
      <alignment vertical="top" wrapText="1"/>
    </xf>
    <xf numFmtId="0" fontId="7" fillId="3" borderId="22" xfId="0" applyFont="1" applyFill="1" applyBorder="1" applyAlignment="1">
      <alignment vertical="top" wrapText="1"/>
    </xf>
    <xf numFmtId="0" fontId="2" fillId="0" borderId="30" xfId="0" applyFont="1" applyBorder="1" applyAlignment="1">
      <alignment vertical="top"/>
    </xf>
    <xf numFmtId="0" fontId="7" fillId="0" borderId="22" xfId="0" applyFont="1" applyFill="1" applyBorder="1" applyAlignment="1">
      <alignment vertical="top"/>
    </xf>
    <xf numFmtId="0" fontId="2" fillId="0" borderId="4" xfId="0" applyFont="1" applyBorder="1" applyAlignment="1">
      <alignment vertical="top"/>
    </xf>
    <xf numFmtId="0" fontId="0" fillId="0" borderId="45" xfId="0" applyBorder="1" applyAlignment="1">
      <alignment horizontal="center" vertical="top"/>
    </xf>
    <xf numFmtId="0" fontId="0" fillId="0" borderId="6" xfId="0" applyBorder="1" applyAlignment="1">
      <alignment vertical="top" wrapText="1"/>
    </xf>
    <xf numFmtId="0" fontId="0" fillId="0" borderId="37" xfId="0" applyNumberFormat="1" applyBorder="1" applyAlignment="1">
      <alignment vertical="top" wrapText="1"/>
    </xf>
    <xf numFmtId="0" fontId="12" fillId="0" borderId="0" xfId="0" applyFont="1" applyAlignment="1">
      <alignment vertical="top" wrapText="1"/>
    </xf>
    <xf numFmtId="0" fontId="12" fillId="0" borderId="1" xfId="0" applyFont="1" applyBorder="1" applyAlignment="1">
      <alignment vertical="top" wrapText="1"/>
    </xf>
    <xf numFmtId="0" fontId="22" fillId="0" borderId="1" xfId="0" applyFont="1" applyBorder="1" applyAlignment="1">
      <alignment vertical="top" wrapText="1"/>
    </xf>
    <xf numFmtId="0" fontId="0" fillId="0" borderId="1" xfId="0" applyBorder="1" applyAlignment="1">
      <alignment vertical="top" wrapText="1"/>
    </xf>
    <xf numFmtId="0" fontId="2" fillId="0" borderId="1" xfId="0" applyFont="1" applyBorder="1" applyAlignment="1">
      <alignment vertical="top" wrapText="1"/>
    </xf>
    <xf numFmtId="0" fontId="2" fillId="8" borderId="0" xfId="0" applyFont="1" applyFill="1"/>
    <xf numFmtId="0" fontId="7" fillId="0" borderId="4" xfId="0" applyFont="1" applyFill="1" applyBorder="1" applyAlignment="1">
      <alignment vertical="top"/>
    </xf>
    <xf numFmtId="0" fontId="2" fillId="0" borderId="22" xfId="0" applyFont="1" applyFill="1" applyBorder="1" applyAlignment="1">
      <alignment vertical="top"/>
    </xf>
    <xf numFmtId="0" fontId="2" fillId="0" borderId="7" xfId="0" applyFont="1" applyFill="1" applyBorder="1" applyAlignment="1">
      <alignment vertical="top"/>
    </xf>
    <xf numFmtId="0" fontId="3" fillId="0" borderId="7" xfId="0" applyFont="1" applyFill="1" applyBorder="1" applyAlignment="1">
      <alignment horizontal="right" vertical="top"/>
    </xf>
    <xf numFmtId="0" fontId="3" fillId="0" borderId="4" xfId="0" applyFont="1" applyFill="1" applyBorder="1" applyAlignment="1">
      <alignment vertical="top"/>
    </xf>
    <xf numFmtId="0" fontId="7" fillId="0" borderId="7" xfId="0" applyFont="1" applyFill="1" applyBorder="1" applyAlignment="1">
      <alignment vertical="top"/>
    </xf>
    <xf numFmtId="0" fontId="7" fillId="0" borderId="23" xfId="0" applyFont="1" applyFill="1" applyBorder="1" applyAlignment="1">
      <alignment vertical="top"/>
    </xf>
    <xf numFmtId="0" fontId="7" fillId="0" borderId="5" xfId="0" applyFont="1" applyFill="1" applyBorder="1" applyAlignment="1">
      <alignment vertical="top"/>
    </xf>
    <xf numFmtId="0" fontId="7" fillId="0" borderId="37" xfId="0" applyFont="1" applyFill="1" applyBorder="1" applyAlignment="1">
      <alignment vertical="top"/>
    </xf>
    <xf numFmtId="0" fontId="7" fillId="0" borderId="37" xfId="0" applyFont="1" applyBorder="1" applyAlignment="1">
      <alignment vertical="top" wrapText="1"/>
    </xf>
    <xf numFmtId="0" fontId="3" fillId="0" borderId="6" xfId="0" applyFont="1" applyFill="1" applyBorder="1" applyAlignment="1">
      <alignment horizontal="center" vertical="top" wrapText="1"/>
    </xf>
    <xf numFmtId="0" fontId="7" fillId="13" borderId="4" xfId="0" applyFont="1" applyFill="1" applyBorder="1" applyAlignment="1">
      <alignment vertical="top"/>
    </xf>
    <xf numFmtId="0" fontId="7" fillId="13" borderId="22" xfId="0" applyFont="1" applyFill="1" applyBorder="1" applyAlignment="1" applyProtection="1">
      <alignment vertical="top" wrapText="1"/>
    </xf>
    <xf numFmtId="0" fontId="3" fillId="13" borderId="0" xfId="0" applyFont="1" applyFill="1" applyBorder="1" applyAlignment="1">
      <alignment horizontal="center" vertical="top"/>
    </xf>
    <xf numFmtId="0" fontId="3" fillId="14" borderId="0" xfId="0" applyFont="1" applyFill="1" applyBorder="1" applyAlignment="1">
      <alignment horizontal="center" vertical="top"/>
    </xf>
    <xf numFmtId="0" fontId="3" fillId="14" borderId="7" xfId="0" applyFont="1" applyFill="1" applyBorder="1" applyAlignment="1">
      <alignment horizontal="right" vertical="top"/>
    </xf>
    <xf numFmtId="0" fontId="7" fillId="14" borderId="22" xfId="0" applyFont="1" applyFill="1" applyBorder="1" applyAlignment="1">
      <alignment vertical="top"/>
    </xf>
    <xf numFmtId="0" fontId="7" fillId="14" borderId="4" xfId="0" applyFont="1" applyFill="1" applyBorder="1" applyAlignment="1">
      <alignment vertical="top" wrapText="1"/>
    </xf>
    <xf numFmtId="0" fontId="7" fillId="14" borderId="4" xfId="0" applyFont="1" applyFill="1" applyBorder="1" applyAlignment="1">
      <alignment vertical="top"/>
    </xf>
    <xf numFmtId="0" fontId="7" fillId="14" borderId="23" xfId="0" applyFont="1" applyFill="1" applyBorder="1" applyAlignment="1">
      <alignment horizontal="center" vertical="top"/>
    </xf>
    <xf numFmtId="0" fontId="7" fillId="14" borderId="5" xfId="0" applyFont="1" applyFill="1" applyBorder="1" applyAlignment="1">
      <alignment horizontal="center" vertical="top"/>
    </xf>
    <xf numFmtId="0" fontId="7" fillId="14" borderId="37" xfId="0" applyFont="1" applyFill="1" applyBorder="1" applyAlignment="1">
      <alignment horizontal="center" vertical="top"/>
    </xf>
    <xf numFmtId="0" fontId="3" fillId="14" borderId="4" xfId="0" applyFont="1" applyFill="1" applyBorder="1" applyAlignment="1">
      <alignment vertical="top" wrapText="1"/>
    </xf>
    <xf numFmtId="0" fontId="3" fillId="14" borderId="4" xfId="0" applyFont="1" applyFill="1" applyBorder="1" applyAlignment="1">
      <alignment vertical="top"/>
    </xf>
    <xf numFmtId="0" fontId="20" fillId="14" borderId="22" xfId="0" applyFont="1" applyFill="1" applyBorder="1" applyAlignment="1" applyProtection="1">
      <alignment horizontal="center" vertical="top"/>
    </xf>
    <xf numFmtId="0" fontId="20" fillId="14" borderId="7" xfId="0" applyFont="1" applyFill="1" applyBorder="1" applyAlignment="1" applyProtection="1">
      <alignment horizontal="center" vertical="top"/>
    </xf>
    <xf numFmtId="0" fontId="21" fillId="14" borderId="4" xfId="0" applyFont="1" applyFill="1" applyBorder="1" applyAlignment="1" applyProtection="1">
      <alignment vertical="top"/>
    </xf>
    <xf numFmtId="0" fontId="3" fillId="14" borderId="6" xfId="0" applyFont="1" applyFill="1" applyBorder="1" applyAlignment="1">
      <alignment horizontal="center" vertical="top" wrapText="1"/>
    </xf>
    <xf numFmtId="0" fontId="3" fillId="14" borderId="23" xfId="0" applyFont="1" applyFill="1" applyBorder="1" applyAlignment="1">
      <alignment horizontal="center" vertical="top"/>
    </xf>
    <xf numFmtId="0" fontId="3" fillId="14" borderId="5" xfId="0" applyFont="1" applyFill="1" applyBorder="1" applyAlignment="1">
      <alignment horizontal="center" vertical="top"/>
    </xf>
    <xf numFmtId="0" fontId="3" fillId="14" borderId="37" xfId="0" applyFont="1" applyFill="1" applyBorder="1" applyAlignment="1">
      <alignment horizontal="center" vertical="top"/>
    </xf>
    <xf numFmtId="0" fontId="2" fillId="14" borderId="22" xfId="0" applyFont="1" applyFill="1" applyBorder="1" applyAlignment="1">
      <alignment vertical="top"/>
    </xf>
    <xf numFmtId="0" fontId="2" fillId="14" borderId="7" xfId="0" applyFont="1" applyFill="1" applyBorder="1" applyAlignment="1">
      <alignment vertical="top"/>
    </xf>
    <xf numFmtId="0" fontId="7" fillId="14" borderId="57" xfId="0" applyFont="1" applyFill="1" applyBorder="1" applyAlignment="1">
      <alignment vertical="top"/>
    </xf>
    <xf numFmtId="0" fontId="7" fillId="14" borderId="8" xfId="0" applyFont="1" applyFill="1" applyBorder="1" applyAlignment="1">
      <alignment vertical="top"/>
    </xf>
    <xf numFmtId="0" fontId="7" fillId="3" borderId="22" xfId="2" applyFont="1" applyFill="1" applyBorder="1" applyAlignment="1" applyProtection="1">
      <alignment vertical="top" wrapText="1"/>
    </xf>
    <xf numFmtId="0" fontId="2" fillId="0" borderId="0" xfId="0" applyFont="1" applyFill="1" applyBorder="1" applyAlignment="1">
      <alignment vertical="top"/>
    </xf>
    <xf numFmtId="0" fontId="3" fillId="0" borderId="0" xfId="0" applyFont="1" applyFill="1" applyAlignment="1">
      <alignment vertical="top" wrapText="1"/>
    </xf>
    <xf numFmtId="0" fontId="2" fillId="0" borderId="22" xfId="0" applyFont="1" applyBorder="1"/>
    <xf numFmtId="0" fontId="2" fillId="0" borderId="7" xfId="0" applyFont="1" applyBorder="1"/>
    <xf numFmtId="0" fontId="7" fillId="3" borderId="22" xfId="0" applyFont="1" applyFill="1" applyBorder="1" applyAlignment="1">
      <alignment vertical="top"/>
    </xf>
    <xf numFmtId="0" fontId="7" fillId="3" borderId="22" xfId="0" applyFont="1" applyFill="1" applyBorder="1" applyAlignment="1" applyProtection="1">
      <alignment vertical="top"/>
    </xf>
    <xf numFmtId="0" fontId="2" fillId="0" borderId="48" xfId="0" applyFont="1" applyBorder="1"/>
    <xf numFmtId="0" fontId="2" fillId="0" borderId="50" xfId="0" applyFont="1" applyBorder="1"/>
    <xf numFmtId="0" fontId="20" fillId="0" borderId="4" xfId="0" applyFont="1" applyBorder="1" applyAlignment="1" applyProtection="1">
      <alignment vertical="top"/>
    </xf>
    <xf numFmtId="0" fontId="3" fillId="0" borderId="5" xfId="0" applyFont="1" applyBorder="1" applyAlignment="1">
      <alignment horizontal="center" vertical="top" wrapText="1"/>
    </xf>
    <xf numFmtId="0" fontId="3" fillId="0" borderId="4" xfId="0" applyNumberFormat="1" applyFont="1" applyBorder="1" applyAlignment="1">
      <alignment vertical="top" wrapText="1"/>
    </xf>
    <xf numFmtId="0" fontId="7" fillId="5" borderId="4" xfId="0" applyFont="1" applyFill="1" applyBorder="1" applyAlignment="1">
      <alignment vertical="top"/>
    </xf>
    <xf numFmtId="0" fontId="7" fillId="5" borderId="23" xfId="0" applyFont="1" applyFill="1" applyBorder="1" applyAlignment="1">
      <alignment vertical="top"/>
    </xf>
    <xf numFmtId="0" fontId="7" fillId="5" borderId="5" xfId="0" applyFont="1" applyFill="1" applyBorder="1" applyAlignment="1">
      <alignment vertical="top"/>
    </xf>
    <xf numFmtId="0" fontId="7" fillId="5" borderId="37" xfId="0" applyFont="1" applyFill="1" applyBorder="1" applyAlignment="1">
      <alignment vertical="top"/>
    </xf>
    <xf numFmtId="0" fontId="7" fillId="5" borderId="22" xfId="0" applyFont="1" applyFill="1" applyBorder="1" applyAlignment="1">
      <alignment vertical="top"/>
    </xf>
    <xf numFmtId="0" fontId="7" fillId="5" borderId="7" xfId="0" applyFont="1" applyFill="1" applyBorder="1" applyAlignment="1">
      <alignment vertical="top"/>
    </xf>
    <xf numFmtId="0" fontId="7" fillId="5" borderId="6" xfId="0" applyFont="1" applyFill="1" applyBorder="1" applyAlignment="1">
      <alignment horizontal="center" vertical="top"/>
    </xf>
    <xf numFmtId="0" fontId="2" fillId="5" borderId="4" xfId="0" applyFont="1" applyFill="1" applyBorder="1" applyAlignment="1">
      <alignment vertical="top"/>
    </xf>
    <xf numFmtId="0" fontId="7" fillId="13" borderId="22" xfId="0" applyFont="1" applyFill="1" applyBorder="1" applyAlignment="1">
      <alignment vertical="top"/>
    </xf>
    <xf numFmtId="0" fontId="7" fillId="0" borderId="0" xfId="0" applyFont="1" applyBorder="1"/>
    <xf numFmtId="0" fontId="3" fillId="0" borderId="4" xfId="0" applyFont="1" applyFill="1" applyBorder="1" applyAlignment="1">
      <alignment vertical="top" wrapText="1"/>
    </xf>
    <xf numFmtId="0" fontId="7" fillId="0" borderId="11" xfId="0" applyFont="1" applyBorder="1"/>
    <xf numFmtId="0" fontId="7" fillId="0" borderId="10" xfId="0" applyFont="1" applyBorder="1"/>
    <xf numFmtId="0" fontId="7" fillId="13" borderId="22" xfId="0" applyFont="1" applyFill="1" applyBorder="1" applyAlignment="1">
      <alignment vertical="top" wrapText="1"/>
    </xf>
    <xf numFmtId="0" fontId="3" fillId="0" borderId="0" xfId="0" applyFont="1" applyBorder="1"/>
    <xf numFmtId="0" fontId="7" fillId="0" borderId="8" xfId="0" applyFont="1" applyFill="1" applyBorder="1" applyAlignment="1">
      <alignment vertical="top"/>
    </xf>
    <xf numFmtId="0" fontId="0" fillId="0" borderId="8" xfId="0" applyFill="1" applyBorder="1" applyAlignment="1">
      <alignment vertical="top"/>
    </xf>
    <xf numFmtId="0" fontId="0" fillId="0" borderId="58" xfId="0" applyFill="1" applyBorder="1" applyAlignment="1">
      <alignment vertical="top"/>
    </xf>
    <xf numFmtId="0" fontId="7" fillId="0" borderId="57" xfId="0" applyFont="1" applyFill="1" applyBorder="1" applyAlignment="1">
      <alignment horizontal="left" vertical="top" indent="1"/>
    </xf>
    <xf numFmtId="0" fontId="3" fillId="15" borderId="6" xfId="0" applyFont="1" applyFill="1" applyBorder="1" applyAlignment="1">
      <alignment horizontal="center" vertical="top" wrapText="1"/>
    </xf>
    <xf numFmtId="0" fontId="7" fillId="15" borderId="6" xfId="0" applyFont="1" applyFill="1" applyBorder="1" applyAlignment="1">
      <alignment vertical="top"/>
    </xf>
    <xf numFmtId="0" fontId="3" fillId="15" borderId="6" xfId="0" applyFont="1" applyFill="1" applyBorder="1" applyAlignment="1">
      <alignment vertical="top" wrapText="1"/>
    </xf>
    <xf numFmtId="0" fontId="7" fillId="15" borderId="52" xfId="0" applyFont="1" applyFill="1" applyBorder="1"/>
    <xf numFmtId="0" fontId="7" fillId="15" borderId="41" xfId="0" applyFont="1" applyFill="1" applyBorder="1"/>
    <xf numFmtId="0" fontId="3" fillId="15" borderId="52" xfId="0" applyFont="1" applyFill="1" applyBorder="1" applyAlignment="1">
      <alignment horizontal="center" vertical="top" wrapText="1"/>
    </xf>
    <xf numFmtId="0" fontId="3" fillId="15" borderId="41" xfId="0" applyFont="1" applyFill="1" applyBorder="1" applyAlignment="1">
      <alignment horizontal="center" vertical="top" wrapText="1"/>
    </xf>
    <xf numFmtId="0" fontId="3" fillId="15" borderId="41" xfId="0" applyFont="1" applyFill="1" applyBorder="1" applyAlignment="1">
      <alignment vertical="top" wrapText="1"/>
    </xf>
    <xf numFmtId="0" fontId="3" fillId="15" borderId="15" xfId="0" applyFont="1" applyFill="1" applyBorder="1" applyAlignment="1">
      <alignment horizontal="center" vertical="top" wrapText="1"/>
    </xf>
    <xf numFmtId="0" fontId="7" fillId="15" borderId="6" xfId="0" applyFont="1" applyFill="1" applyBorder="1"/>
    <xf numFmtId="0" fontId="3" fillId="15" borderId="17" xfId="0" applyFont="1" applyFill="1" applyBorder="1" applyAlignment="1">
      <alignment horizontal="center" vertical="top" wrapText="1"/>
    </xf>
    <xf numFmtId="0" fontId="3" fillId="15" borderId="1" xfId="0" applyFont="1" applyFill="1" applyBorder="1" applyAlignment="1">
      <alignment horizontal="center" vertical="top" wrapText="1"/>
    </xf>
    <xf numFmtId="0" fontId="3" fillId="15" borderId="1" xfId="0" applyFont="1" applyFill="1" applyBorder="1" applyAlignment="1">
      <alignment vertical="top" wrapText="1"/>
    </xf>
    <xf numFmtId="0" fontId="3" fillId="15" borderId="1" xfId="0" applyFont="1" applyFill="1" applyBorder="1" applyAlignment="1">
      <alignment vertical="top"/>
    </xf>
    <xf numFmtId="0" fontId="7" fillId="15" borderId="1" xfId="0" applyFont="1" applyFill="1" applyBorder="1" applyAlignment="1">
      <alignment vertical="top"/>
    </xf>
    <xf numFmtId="0" fontId="3" fillId="15" borderId="1" xfId="2" applyFont="1" applyFill="1" applyBorder="1" applyAlignment="1" applyProtection="1">
      <alignment vertical="top" wrapText="1"/>
      <protection locked="0"/>
    </xf>
    <xf numFmtId="0" fontId="7" fillId="15" borderId="1" xfId="0" applyFont="1" applyFill="1" applyBorder="1"/>
    <xf numFmtId="0" fontId="3" fillId="0" borderId="1" xfId="0" applyFont="1" applyBorder="1" applyAlignment="1">
      <alignment vertical="top" wrapText="1"/>
    </xf>
    <xf numFmtId="0" fontId="3" fillId="0" borderId="1" xfId="0" applyFont="1" applyBorder="1" applyAlignment="1">
      <alignment vertical="top"/>
    </xf>
    <xf numFmtId="0" fontId="7" fillId="0" borderId="1" xfId="0" applyFont="1" applyBorder="1" applyAlignment="1">
      <alignment vertical="top"/>
    </xf>
    <xf numFmtId="0" fontId="3" fillId="15" borderId="3" xfId="0" applyFont="1" applyFill="1" applyBorder="1" applyAlignment="1">
      <alignment horizontal="center" vertical="top"/>
    </xf>
    <xf numFmtId="0" fontId="3" fillId="15" borderId="1" xfId="0" applyFont="1" applyFill="1" applyBorder="1" applyAlignment="1">
      <alignment horizontal="right" vertical="top"/>
    </xf>
    <xf numFmtId="0" fontId="3" fillId="15" borderId="1" xfId="0" applyFont="1" applyFill="1" applyBorder="1" applyAlignment="1">
      <alignment horizontal="center" vertical="top"/>
    </xf>
    <xf numFmtId="0" fontId="2" fillId="15" borderId="1" xfId="2" applyFont="1" applyFill="1" applyBorder="1" applyAlignment="1" applyProtection="1">
      <alignment vertical="top" wrapText="1"/>
      <protection locked="0"/>
    </xf>
    <xf numFmtId="0" fontId="7" fillId="15" borderId="3" xfId="0" applyFont="1" applyFill="1" applyBorder="1"/>
    <xf numFmtId="0" fontId="3" fillId="15" borderId="1" xfId="0" applyFont="1" applyFill="1" applyBorder="1" applyAlignment="1">
      <alignment wrapText="1"/>
    </xf>
    <xf numFmtId="0" fontId="7" fillId="15" borderId="3" xfId="2" applyFont="1" applyFill="1" applyBorder="1" applyAlignment="1" applyProtection="1">
      <alignment vertical="top" wrapText="1"/>
      <protection locked="0"/>
    </xf>
    <xf numFmtId="0" fontId="3" fillId="0" borderId="3" xfId="0" applyFont="1" applyBorder="1" applyAlignment="1">
      <alignment horizontal="center" vertical="top"/>
    </xf>
    <xf numFmtId="0" fontId="7" fillId="0" borderId="1" xfId="0" applyFont="1" applyBorder="1" applyAlignment="1">
      <alignment vertical="top" wrapText="1"/>
    </xf>
    <xf numFmtId="0" fontId="7" fillId="0" borderId="1" xfId="0" applyFont="1" applyBorder="1" applyAlignment="1">
      <alignment horizontal="center" vertical="top"/>
    </xf>
    <xf numFmtId="0" fontId="21" fillId="0" borderId="1" xfId="0" applyFont="1" applyBorder="1" applyAlignment="1">
      <alignment vertical="top" wrapText="1"/>
    </xf>
    <xf numFmtId="0" fontId="3" fillId="15" borderId="13" xfId="0" applyFont="1" applyFill="1" applyBorder="1" applyAlignment="1">
      <alignment horizontal="center" vertical="top"/>
    </xf>
    <xf numFmtId="0" fontId="7" fillId="15" borderId="17" xfId="0" applyFont="1" applyFill="1" applyBorder="1" applyAlignment="1">
      <alignment vertical="top"/>
    </xf>
    <xf numFmtId="0" fontId="3" fillId="15" borderId="17" xfId="0" applyFont="1" applyFill="1" applyBorder="1" applyAlignment="1">
      <alignment vertical="top" wrapText="1"/>
    </xf>
    <xf numFmtId="0" fontId="3" fillId="15" borderId="17" xfId="0" applyFont="1" applyFill="1" applyBorder="1" applyAlignment="1">
      <alignment vertical="top"/>
    </xf>
    <xf numFmtId="0" fontId="3" fillId="15" borderId="17" xfId="0" applyFont="1" applyFill="1" applyBorder="1" applyAlignment="1">
      <alignment horizontal="center" vertical="top"/>
    </xf>
    <xf numFmtId="0" fontId="3" fillId="15" borderId="52" xfId="0" applyFont="1" applyFill="1" applyBorder="1" applyAlignment="1">
      <alignment horizontal="center" vertical="top"/>
    </xf>
    <xf numFmtId="0" fontId="3" fillId="15" borderId="41" xfId="0" applyFont="1" applyFill="1" applyBorder="1" applyAlignment="1">
      <alignment horizontal="right" vertical="top"/>
    </xf>
    <xf numFmtId="0" fontId="7" fillId="15" borderId="41" xfId="0" applyFont="1" applyFill="1" applyBorder="1" applyAlignment="1">
      <alignment vertical="top"/>
    </xf>
    <xf numFmtId="0" fontId="7" fillId="15" borderId="41" xfId="0" applyFont="1" applyFill="1" applyBorder="1" applyAlignment="1">
      <alignment vertical="top" wrapText="1"/>
    </xf>
    <xf numFmtId="0" fontId="7" fillId="15" borderId="41" xfId="0" applyFont="1" applyFill="1" applyBorder="1" applyAlignment="1">
      <alignment horizontal="center" vertical="top"/>
    </xf>
    <xf numFmtId="0" fontId="3" fillId="15" borderId="41" xfId="0" applyFont="1" applyFill="1" applyBorder="1" applyAlignment="1">
      <alignment vertical="top"/>
    </xf>
    <xf numFmtId="0" fontId="20" fillId="15" borderId="41" xfId="0" applyFont="1" applyFill="1" applyBorder="1" applyAlignment="1" applyProtection="1">
      <alignment horizontal="center" vertical="top"/>
    </xf>
    <xf numFmtId="0" fontId="21" fillId="15" borderId="41" xfId="0" applyFont="1" applyFill="1" applyBorder="1" applyAlignment="1" applyProtection="1">
      <alignment vertical="top" wrapText="1"/>
    </xf>
    <xf numFmtId="0" fontId="21" fillId="15" borderId="41" xfId="0" applyFont="1" applyFill="1" applyBorder="1" applyAlignment="1" applyProtection="1">
      <alignment vertical="top"/>
    </xf>
    <xf numFmtId="0" fontId="3" fillId="15" borderId="41" xfId="0" applyFont="1" applyFill="1" applyBorder="1" applyAlignment="1">
      <alignment horizontal="center" vertical="top"/>
    </xf>
    <xf numFmtId="0" fontId="3" fillId="15" borderId="41" xfId="0" applyFont="1" applyFill="1" applyBorder="1" applyAlignment="1" applyProtection="1">
      <alignment wrapText="1"/>
    </xf>
    <xf numFmtId="0" fontId="2" fillId="15" borderId="41" xfId="0" applyFont="1" applyFill="1" applyBorder="1" applyAlignment="1">
      <alignment vertical="top"/>
    </xf>
    <xf numFmtId="0" fontId="3" fillId="15" borderId="7" xfId="0" applyFont="1" applyFill="1" applyBorder="1" applyAlignment="1">
      <alignment horizontal="center" vertical="top"/>
    </xf>
    <xf numFmtId="0" fontId="3" fillId="15" borderId="6" xfId="0" applyFont="1" applyFill="1" applyBorder="1" applyAlignment="1">
      <alignment horizontal="right" vertical="top"/>
    </xf>
    <xf numFmtId="0" fontId="3" fillId="15" borderId="6" xfId="0" applyFont="1" applyFill="1" applyBorder="1" applyAlignment="1">
      <alignment vertical="top"/>
    </xf>
    <xf numFmtId="0" fontId="3" fillId="15" borderId="6" xfId="0" applyFont="1" applyFill="1" applyBorder="1" applyAlignment="1">
      <alignment horizontal="center" vertical="top"/>
    </xf>
    <xf numFmtId="0" fontId="2" fillId="15" borderId="6" xfId="0" applyFont="1" applyFill="1" applyBorder="1" applyAlignment="1">
      <alignment vertical="top"/>
    </xf>
    <xf numFmtId="0" fontId="3" fillId="15" borderId="50" xfId="0" applyFont="1" applyFill="1" applyBorder="1" applyAlignment="1">
      <alignment horizontal="center" vertical="top"/>
    </xf>
    <xf numFmtId="0" fontId="3" fillId="15" borderId="42" xfId="0" applyFont="1" applyFill="1" applyBorder="1" applyAlignment="1">
      <alignment horizontal="right" vertical="top"/>
    </xf>
    <xf numFmtId="0" fontId="7" fillId="15" borderId="42" xfId="0" applyFont="1" applyFill="1" applyBorder="1" applyAlignment="1">
      <alignment vertical="top"/>
    </xf>
    <xf numFmtId="0" fontId="3" fillId="15" borderId="42" xfId="0" applyFont="1" applyFill="1" applyBorder="1" applyAlignment="1">
      <alignment vertical="top"/>
    </xf>
    <xf numFmtId="0" fontId="3" fillId="15" borderId="42" xfId="0" applyFont="1" applyFill="1" applyBorder="1" applyAlignment="1">
      <alignment vertical="top" wrapText="1"/>
    </xf>
    <xf numFmtId="0" fontId="3" fillId="15" borderId="42" xfId="0" applyFont="1" applyFill="1" applyBorder="1" applyAlignment="1">
      <alignment horizontal="center" vertical="top" wrapText="1"/>
    </xf>
    <xf numFmtId="0" fontId="3" fillId="15" borderId="42" xfId="0" applyFont="1" applyFill="1" applyBorder="1" applyAlignment="1">
      <alignment horizontal="center" vertical="top"/>
    </xf>
    <xf numFmtId="0" fontId="2" fillId="15" borderId="42" xfId="0" applyFont="1" applyFill="1" applyBorder="1" applyAlignment="1">
      <alignment vertical="top"/>
    </xf>
    <xf numFmtId="0" fontId="7" fillId="15" borderId="41" xfId="0" applyFont="1" applyFill="1" applyBorder="1" applyAlignment="1" applyProtection="1">
      <alignment vertical="top" wrapText="1"/>
    </xf>
    <xf numFmtId="0" fontId="7" fillId="15" borderId="41" xfId="0" applyFont="1" applyFill="1" applyBorder="1" applyAlignment="1" applyProtection="1">
      <alignment vertical="top" wrapText="1"/>
      <protection locked="0"/>
    </xf>
    <xf numFmtId="0" fontId="7" fillId="15" borderId="41" xfId="0" applyFont="1" applyFill="1" applyBorder="1" applyAlignment="1" applyProtection="1">
      <alignment horizontal="center" vertical="top" wrapText="1"/>
      <protection locked="0"/>
    </xf>
    <xf numFmtId="0" fontId="7" fillId="15" borderId="41" xfId="0" applyFont="1" applyFill="1" applyBorder="1" applyAlignment="1" applyProtection="1">
      <alignment horizontal="center" vertical="top"/>
      <protection locked="0"/>
    </xf>
    <xf numFmtId="0" fontId="3" fillId="15" borderId="41" xfId="0" applyFont="1" applyFill="1" applyBorder="1" applyAlignment="1">
      <alignment horizontal="right" vertical="top" wrapText="1"/>
    </xf>
    <xf numFmtId="0" fontId="21" fillId="15" borderId="41" xfId="1" applyFont="1" applyFill="1" applyBorder="1" applyAlignment="1">
      <alignment vertical="top" wrapText="1"/>
    </xf>
    <xf numFmtId="0" fontId="2" fillId="15" borderId="41" xfId="0" applyFont="1" applyFill="1" applyBorder="1" applyAlignment="1">
      <alignment vertical="top" wrapText="1"/>
    </xf>
    <xf numFmtId="0" fontId="3" fillId="15" borderId="50" xfId="0" applyFont="1" applyFill="1" applyBorder="1" applyAlignment="1">
      <alignment horizontal="center" vertical="top" wrapText="1"/>
    </xf>
    <xf numFmtId="0" fontId="7" fillId="15" borderId="42" xfId="0" applyFont="1" applyFill="1" applyBorder="1" applyAlignment="1">
      <alignment vertical="top" wrapText="1"/>
    </xf>
    <xf numFmtId="0" fontId="7" fillId="15" borderId="6" xfId="0" applyFont="1" applyFill="1" applyBorder="1" applyAlignment="1">
      <alignment vertical="top" wrapText="1"/>
    </xf>
    <xf numFmtId="0" fontId="3" fillId="15" borderId="41" xfId="0" applyFont="1" applyFill="1" applyBorder="1" applyAlignment="1">
      <alignment vertical="center" wrapText="1"/>
    </xf>
    <xf numFmtId="0" fontId="2" fillId="15" borderId="41" xfId="0" applyFont="1" applyFill="1" applyBorder="1" applyAlignment="1" applyProtection="1">
      <alignment vertical="top" wrapText="1"/>
    </xf>
    <xf numFmtId="0" fontId="3" fillId="15" borderId="28" xfId="0" applyFont="1" applyFill="1" applyBorder="1" applyAlignment="1">
      <alignment horizontal="center" vertical="top"/>
    </xf>
    <xf numFmtId="0" fontId="3" fillId="15" borderId="15" xfId="0" applyFont="1" applyFill="1" applyBorder="1" applyAlignment="1">
      <alignment horizontal="right" vertical="top"/>
    </xf>
    <xf numFmtId="0" fontId="7" fillId="15" borderId="15" xfId="0" applyFont="1" applyFill="1" applyBorder="1" applyAlignment="1">
      <alignment vertical="top"/>
    </xf>
    <xf numFmtId="0" fontId="3" fillId="15" borderId="15" xfId="0" applyFont="1" applyFill="1" applyBorder="1" applyAlignment="1">
      <alignment vertical="top" wrapText="1"/>
    </xf>
    <xf numFmtId="0" fontId="3" fillId="15" borderId="15" xfId="0" applyFont="1" applyFill="1" applyBorder="1" applyAlignment="1">
      <alignment vertical="top"/>
    </xf>
    <xf numFmtId="0" fontId="20" fillId="15" borderId="15" xfId="0" applyFont="1" applyFill="1" applyBorder="1" applyAlignment="1" applyProtection="1">
      <alignment horizontal="center" vertical="top"/>
    </xf>
    <xf numFmtId="0" fontId="3" fillId="15" borderId="15" xfId="0" applyFont="1" applyFill="1" applyBorder="1" applyAlignment="1">
      <alignment horizontal="center" vertical="top"/>
    </xf>
    <xf numFmtId="0" fontId="3" fillId="15" borderId="41" xfId="0" applyNumberFormat="1" applyFont="1" applyFill="1" applyBorder="1" applyAlignment="1">
      <alignment vertical="top" wrapText="1"/>
    </xf>
    <xf numFmtId="0" fontId="4" fillId="15" borderId="41" xfId="0" applyFont="1" applyFill="1" applyBorder="1" applyAlignment="1">
      <alignment vertical="top" wrapText="1"/>
    </xf>
    <xf numFmtId="0" fontId="2" fillId="15" borderId="41" xfId="0" applyFont="1" applyFill="1" applyBorder="1" applyAlignment="1" applyProtection="1">
      <alignment vertical="top" wrapText="1"/>
      <protection locked="0"/>
    </xf>
    <xf numFmtId="0" fontId="2" fillId="15" borderId="52" xfId="2" applyFont="1" applyFill="1" applyBorder="1" applyAlignment="1" applyProtection="1">
      <alignment vertical="top" wrapText="1"/>
      <protection locked="0"/>
    </xf>
    <xf numFmtId="0" fontId="4" fillId="15" borderId="41" xfId="2" applyFont="1" applyFill="1" applyBorder="1" applyAlignment="1" applyProtection="1">
      <alignment vertical="top" wrapText="1"/>
      <protection locked="0"/>
    </xf>
    <xf numFmtId="0" fontId="2" fillId="15" borderId="41" xfId="2" applyFont="1" applyFill="1" applyBorder="1" applyAlignment="1" applyProtection="1">
      <alignment vertical="top" wrapText="1"/>
      <protection locked="0"/>
    </xf>
    <xf numFmtId="0" fontId="3" fillId="15" borderId="41" xfId="2" applyFont="1" applyFill="1" applyBorder="1" applyAlignment="1" applyProtection="1">
      <alignment vertical="top" wrapText="1"/>
      <protection locked="0"/>
    </xf>
    <xf numFmtId="0" fontId="7" fillId="15" borderId="7" xfId="0" applyFont="1" applyFill="1" applyBorder="1"/>
    <xf numFmtId="0" fontId="3" fillId="15" borderId="6" xfId="0" applyFont="1" applyFill="1" applyBorder="1" applyAlignment="1">
      <alignment wrapText="1"/>
    </xf>
    <xf numFmtId="0" fontId="7" fillId="15" borderId="50" xfId="0" applyFont="1" applyFill="1" applyBorder="1"/>
    <xf numFmtId="0" fontId="7" fillId="15" borderId="42" xfId="0" applyFont="1" applyFill="1" applyBorder="1"/>
    <xf numFmtId="0" fontId="3" fillId="15" borderId="42" xfId="0" applyFont="1" applyFill="1" applyBorder="1" applyAlignment="1">
      <alignment wrapText="1"/>
    </xf>
    <xf numFmtId="0" fontId="3" fillId="13" borderId="6" xfId="0" applyFont="1" applyFill="1" applyBorder="1" applyAlignment="1">
      <alignment horizontal="right" vertical="top"/>
    </xf>
    <xf numFmtId="0" fontId="7" fillId="13" borderId="6" xfId="0" applyFont="1" applyFill="1" applyBorder="1" applyAlignment="1" applyProtection="1">
      <alignment vertical="top" wrapText="1"/>
    </xf>
    <xf numFmtId="0" fontId="7" fillId="13" borderId="6" xfId="0" applyFont="1" applyFill="1" applyBorder="1" applyAlignment="1" applyProtection="1">
      <alignment vertical="top" wrapText="1"/>
      <protection locked="0"/>
    </xf>
    <xf numFmtId="0" fontId="7" fillId="13" borderId="6" xfId="0" applyFont="1" applyFill="1" applyBorder="1" applyAlignment="1">
      <alignment vertical="top"/>
    </xf>
    <xf numFmtId="0" fontId="7" fillId="13" borderId="6" xfId="0" applyFont="1" applyFill="1" applyBorder="1" applyAlignment="1" applyProtection="1">
      <alignment horizontal="center" vertical="top" wrapText="1"/>
      <protection locked="0"/>
    </xf>
    <xf numFmtId="0" fontId="7" fillId="13" borderId="6" xfId="0" applyFont="1" applyFill="1" applyBorder="1" applyAlignment="1" applyProtection="1">
      <alignment horizontal="center" vertical="top"/>
      <protection locked="0"/>
    </xf>
    <xf numFmtId="0" fontId="7" fillId="13" borderId="6" xfId="0" applyFont="1" applyFill="1" applyBorder="1" applyAlignment="1">
      <alignment horizontal="center" vertical="top"/>
    </xf>
    <xf numFmtId="0" fontId="3" fillId="13" borderId="17" xfId="0" applyFont="1" applyFill="1" applyBorder="1" applyAlignment="1">
      <alignment horizontal="right" vertical="top"/>
    </xf>
    <xf numFmtId="0" fontId="3" fillId="13" borderId="42" xfId="0" applyFont="1" applyFill="1" applyBorder="1" applyAlignment="1">
      <alignment horizontal="right" vertical="top"/>
    </xf>
    <xf numFmtId="0" fontId="7" fillId="13" borderId="42" xfId="0" applyFont="1" applyFill="1" applyBorder="1" applyAlignment="1" applyProtection="1">
      <alignment vertical="top" wrapText="1"/>
    </xf>
    <xf numFmtId="0" fontId="7" fillId="13" borderId="42" xfId="0" applyFont="1" applyFill="1" applyBorder="1" applyAlignment="1" applyProtection="1">
      <alignment vertical="top" wrapText="1"/>
      <protection locked="0"/>
    </xf>
    <xf numFmtId="0" fontId="7" fillId="13" borderId="42" xfId="0" applyFont="1" applyFill="1" applyBorder="1" applyAlignment="1">
      <alignment vertical="top"/>
    </xf>
    <xf numFmtId="0" fontId="7" fillId="13" borderId="42" xfId="0" applyFont="1" applyFill="1" applyBorder="1" applyAlignment="1" applyProtection="1">
      <alignment horizontal="center" vertical="top" wrapText="1"/>
      <protection locked="0"/>
    </xf>
    <xf numFmtId="0" fontId="7" fillId="13" borderId="42" xfId="0" applyFont="1" applyFill="1" applyBorder="1" applyAlignment="1" applyProtection="1">
      <alignment horizontal="center" vertical="top"/>
      <protection locked="0"/>
    </xf>
    <xf numFmtId="0" fontId="3" fillId="13" borderId="1" xfId="0" applyFont="1" applyFill="1" applyBorder="1" applyAlignment="1">
      <alignment horizontal="right" vertical="top"/>
    </xf>
    <xf numFmtId="0" fontId="7" fillId="13" borderId="42" xfId="0" applyFont="1" applyFill="1" applyBorder="1" applyAlignment="1">
      <alignment horizontal="center" vertical="top"/>
    </xf>
    <xf numFmtId="0" fontId="7" fillId="13" borderId="42" xfId="0" applyFont="1" applyFill="1" applyBorder="1" applyAlignment="1">
      <alignment wrapText="1"/>
    </xf>
    <xf numFmtId="0" fontId="3" fillId="13" borderId="42" xfId="0" applyFont="1" applyFill="1" applyBorder="1" applyAlignment="1">
      <alignment horizontal="right" vertical="top" wrapText="1"/>
    </xf>
    <xf numFmtId="0" fontId="3" fillId="13" borderId="1" xfId="0" applyFont="1" applyFill="1" applyBorder="1" applyAlignment="1">
      <alignment vertical="top"/>
    </xf>
    <xf numFmtId="0" fontId="3" fillId="13" borderId="42" xfId="0" applyFont="1" applyFill="1" applyBorder="1" applyAlignment="1" applyProtection="1">
      <alignment vertical="top" wrapText="1"/>
      <protection locked="0"/>
    </xf>
    <xf numFmtId="0" fontId="3" fillId="13" borderId="50" xfId="0" applyFont="1" applyFill="1" applyBorder="1" applyAlignment="1">
      <alignment horizontal="center" vertical="top"/>
    </xf>
    <xf numFmtId="0" fontId="3" fillId="0" borderId="0" xfId="0" applyFont="1" applyBorder="1" applyAlignment="1">
      <alignment wrapText="1"/>
    </xf>
    <xf numFmtId="0" fontId="3" fillId="15" borderId="11" xfId="0" applyFont="1" applyFill="1" applyBorder="1" applyAlignment="1">
      <alignment horizontal="center" vertical="top"/>
    </xf>
    <xf numFmtId="0" fontId="3" fillId="15" borderId="16" xfId="0" applyFont="1" applyFill="1" applyBorder="1" applyAlignment="1">
      <alignment vertical="top"/>
    </xf>
    <xf numFmtId="0" fontId="3" fillId="15" borderId="16" xfId="0" applyFont="1" applyFill="1" applyBorder="1" applyAlignment="1">
      <alignment vertical="top" wrapText="1"/>
    </xf>
    <xf numFmtId="0" fontId="7" fillId="15" borderId="16" xfId="0" applyFont="1" applyFill="1" applyBorder="1" applyAlignment="1">
      <alignment vertical="top"/>
    </xf>
    <xf numFmtId="0" fontId="3" fillId="15" borderId="16" xfId="0" applyFont="1" applyFill="1" applyBorder="1" applyAlignment="1">
      <alignment horizontal="center" vertical="top" wrapText="1"/>
    </xf>
    <xf numFmtId="0" fontId="3" fillId="15" borderId="16" xfId="0" applyFont="1" applyFill="1" applyBorder="1" applyAlignment="1">
      <alignment horizontal="center" vertical="top"/>
    </xf>
    <xf numFmtId="0" fontId="3" fillId="15" borderId="58" xfId="0" applyFont="1" applyFill="1" applyBorder="1" applyAlignment="1">
      <alignment horizontal="center" vertical="top"/>
    </xf>
    <xf numFmtId="0" fontId="3" fillId="15" borderId="59" xfId="0" applyFont="1" applyFill="1" applyBorder="1" applyAlignment="1">
      <alignment vertical="top" wrapText="1"/>
    </xf>
    <xf numFmtId="0" fontId="7" fillId="15" borderId="59" xfId="0" applyFont="1" applyFill="1" applyBorder="1" applyAlignment="1">
      <alignment vertical="top"/>
    </xf>
    <xf numFmtId="0" fontId="3" fillId="15" borderId="59" xfId="0" applyFont="1" applyFill="1" applyBorder="1" applyAlignment="1">
      <alignment horizontal="center" vertical="top" wrapText="1"/>
    </xf>
    <xf numFmtId="0" fontId="3" fillId="15" borderId="59" xfId="0" applyFont="1" applyFill="1" applyBorder="1" applyAlignment="1">
      <alignment horizontal="center" vertical="top"/>
    </xf>
    <xf numFmtId="0" fontId="3" fillId="13" borderId="16" xfId="0" applyFont="1" applyFill="1" applyBorder="1" applyAlignment="1">
      <alignment horizontal="right" vertical="top"/>
    </xf>
    <xf numFmtId="0" fontId="3" fillId="15" borderId="59" xfId="0" applyFont="1" applyFill="1" applyBorder="1" applyAlignment="1">
      <alignment horizontal="right" vertical="top"/>
    </xf>
    <xf numFmtId="0" fontId="3" fillId="15" borderId="54" xfId="0" applyFont="1" applyFill="1" applyBorder="1" applyAlignment="1">
      <alignment horizontal="center" vertical="top"/>
    </xf>
    <xf numFmtId="0" fontId="3" fillId="13" borderId="60" xfId="0" applyFont="1" applyFill="1" applyBorder="1" applyAlignment="1">
      <alignment horizontal="right" vertical="top"/>
    </xf>
    <xf numFmtId="0" fontId="7" fillId="13" borderId="60" xfId="0" applyFont="1" applyFill="1" applyBorder="1" applyAlignment="1" applyProtection="1">
      <alignment vertical="top" wrapText="1"/>
    </xf>
    <xf numFmtId="0" fontId="7" fillId="13" borderId="60" xfId="0" applyFont="1" applyFill="1" applyBorder="1" applyAlignment="1" applyProtection="1">
      <alignment vertical="top" wrapText="1"/>
      <protection locked="0"/>
    </xf>
    <xf numFmtId="0" fontId="7" fillId="13" borderId="60" xfId="0" applyFont="1" applyFill="1" applyBorder="1" applyAlignment="1">
      <alignment vertical="top"/>
    </xf>
    <xf numFmtId="0" fontId="7" fillId="13" borderId="60" xfId="0" applyFont="1" applyFill="1" applyBorder="1" applyAlignment="1" applyProtection="1">
      <alignment horizontal="center" vertical="top" wrapText="1"/>
      <protection locked="0"/>
    </xf>
    <xf numFmtId="0" fontId="7" fillId="13" borderId="60" xfId="0" applyFont="1" applyFill="1" applyBorder="1" applyAlignment="1" applyProtection="1">
      <alignment horizontal="center" vertical="top"/>
      <protection locked="0"/>
    </xf>
    <xf numFmtId="0" fontId="7" fillId="13" borderId="60" xfId="0" applyFont="1" applyFill="1" applyBorder="1" applyAlignment="1">
      <alignment horizontal="center" vertical="top"/>
    </xf>
    <xf numFmtId="0" fontId="3" fillId="15" borderId="60" xfId="0" applyFont="1" applyFill="1" applyBorder="1" applyAlignment="1">
      <alignment vertical="top" wrapText="1"/>
    </xf>
    <xf numFmtId="0" fontId="3" fillId="15" borderId="60" xfId="0" applyFont="1" applyFill="1" applyBorder="1" applyAlignment="1">
      <alignment vertical="top"/>
    </xf>
    <xf numFmtId="0" fontId="7" fillId="15" borderId="60" xfId="0" applyFont="1" applyFill="1" applyBorder="1" applyAlignment="1">
      <alignment vertical="top"/>
    </xf>
    <xf numFmtId="0" fontId="3" fillId="15" borderId="60" xfId="0" applyFont="1" applyFill="1" applyBorder="1" applyAlignment="1">
      <alignment horizontal="center" vertical="top" wrapText="1"/>
    </xf>
    <xf numFmtId="0" fontId="7" fillId="15" borderId="60" xfId="0" applyFont="1" applyFill="1" applyBorder="1" applyAlignment="1">
      <alignment vertical="top" wrapText="1"/>
    </xf>
    <xf numFmtId="0" fontId="2" fillId="15" borderId="60" xfId="0" applyFont="1" applyFill="1" applyBorder="1" applyAlignment="1">
      <alignment vertical="top"/>
    </xf>
    <xf numFmtId="0" fontId="3" fillId="0" borderId="6" xfId="0" applyFont="1" applyFill="1" applyBorder="1" applyAlignment="1">
      <alignment horizontal="right" vertical="top"/>
    </xf>
    <xf numFmtId="0" fontId="7" fillId="13" borderId="0" xfId="0" applyFont="1" applyFill="1" applyBorder="1"/>
    <xf numFmtId="0" fontId="3" fillId="13" borderId="7" xfId="0" applyFont="1" applyFill="1" applyBorder="1" applyAlignment="1">
      <alignment horizontal="center" vertical="top"/>
    </xf>
    <xf numFmtId="0" fontId="3" fillId="15" borderId="0" xfId="0" applyFont="1" applyFill="1" applyBorder="1" applyAlignment="1">
      <alignment horizontal="center" vertical="top"/>
    </xf>
    <xf numFmtId="0" fontId="3" fillId="13" borderId="54" xfId="0" applyFont="1" applyFill="1" applyBorder="1" applyAlignment="1">
      <alignment horizontal="right" vertical="top"/>
    </xf>
    <xf numFmtId="0" fontId="7" fillId="13" borderId="53" xfId="0" applyFont="1" applyFill="1" applyBorder="1" applyAlignment="1" applyProtection="1">
      <alignment vertical="top" wrapText="1"/>
    </xf>
    <xf numFmtId="0" fontId="7" fillId="13" borderId="30" xfId="0" applyFont="1" applyFill="1" applyBorder="1" applyAlignment="1">
      <alignment wrapText="1"/>
    </xf>
    <xf numFmtId="0" fontId="7" fillId="13" borderId="30" xfId="0" applyFont="1" applyFill="1" applyBorder="1" applyAlignment="1">
      <alignment vertical="top"/>
    </xf>
    <xf numFmtId="0" fontId="3" fillId="15" borderId="30" xfId="0" applyFont="1" applyFill="1" applyBorder="1" applyAlignment="1">
      <alignment vertical="top"/>
    </xf>
    <xf numFmtId="0" fontId="3" fillId="15" borderId="30" xfId="0" applyFont="1" applyFill="1" applyBorder="1" applyAlignment="1">
      <alignment vertical="top" wrapText="1"/>
    </xf>
    <xf numFmtId="0" fontId="7" fillId="15" borderId="30" xfId="0" applyFont="1" applyFill="1" applyBorder="1" applyAlignment="1">
      <alignment vertical="top"/>
    </xf>
    <xf numFmtId="0" fontId="7" fillId="15" borderId="53" xfId="0" applyFont="1" applyFill="1" applyBorder="1" applyAlignment="1">
      <alignment vertical="top"/>
    </xf>
    <xf numFmtId="0" fontId="7" fillId="15" borderId="54" xfId="0" applyFont="1" applyFill="1" applyBorder="1" applyAlignment="1">
      <alignment vertical="top"/>
    </xf>
    <xf numFmtId="0" fontId="3" fillId="15" borderId="53" xfId="0" applyFont="1" applyFill="1" applyBorder="1" applyAlignment="1">
      <alignment horizontal="center" vertical="top"/>
    </xf>
    <xf numFmtId="0" fontId="3" fillId="15" borderId="30" xfId="0" applyFont="1" applyFill="1" applyBorder="1" applyAlignment="1">
      <alignment horizontal="center" vertical="top"/>
    </xf>
    <xf numFmtId="0" fontId="2" fillId="15" borderId="30" xfId="0" applyFont="1" applyFill="1" applyBorder="1" applyAlignment="1">
      <alignment vertical="top"/>
    </xf>
    <xf numFmtId="0" fontId="3" fillId="0" borderId="41" xfId="0" applyFont="1" applyFill="1" applyBorder="1" applyAlignment="1">
      <alignment vertical="top" wrapText="1"/>
    </xf>
    <xf numFmtId="14" fontId="7" fillId="0" borderId="5" xfId="0" applyNumberFormat="1" applyFont="1" applyBorder="1" applyAlignment="1">
      <alignment vertical="top"/>
    </xf>
    <xf numFmtId="0" fontId="7" fillId="0" borderId="10" xfId="0" applyFont="1" applyBorder="1" applyAlignment="1">
      <alignment wrapText="1"/>
    </xf>
    <xf numFmtId="0" fontId="3" fillId="0" borderId="13" xfId="0" applyFont="1" applyBorder="1" applyAlignment="1">
      <alignment horizontal="center" vertical="top"/>
    </xf>
    <xf numFmtId="0" fontId="3" fillId="0" borderId="17" xfId="0" applyFont="1" applyBorder="1" applyAlignment="1">
      <alignment vertical="top"/>
    </xf>
    <xf numFmtId="0" fontId="3" fillId="0" borderId="17" xfId="0" applyFont="1" applyBorder="1" applyAlignment="1">
      <alignment vertical="top" wrapText="1"/>
    </xf>
    <xf numFmtId="0" fontId="7" fillId="0" borderId="17" xfId="0" applyFont="1" applyBorder="1" applyAlignment="1">
      <alignment vertical="top"/>
    </xf>
    <xf numFmtId="0" fontId="3" fillId="15" borderId="61" xfId="0" applyFont="1" applyFill="1" applyBorder="1" applyAlignment="1">
      <alignment horizontal="center" vertical="top"/>
    </xf>
    <xf numFmtId="0" fontId="3" fillId="13" borderId="62" xfId="0" applyFont="1" applyFill="1" applyBorder="1" applyAlignment="1">
      <alignment horizontal="right" vertical="top"/>
    </xf>
    <xf numFmtId="0" fontId="3" fillId="15" borderId="62" xfId="0" applyFont="1" applyFill="1" applyBorder="1" applyAlignment="1">
      <alignment vertical="top" wrapText="1"/>
    </xf>
    <xf numFmtId="0" fontId="3" fillId="15" borderId="62" xfId="0" applyFont="1" applyFill="1" applyBorder="1" applyAlignment="1">
      <alignment vertical="top"/>
    </xf>
    <xf numFmtId="0" fontId="7" fillId="15" borderId="62" xfId="0" applyFont="1" applyFill="1" applyBorder="1" applyAlignment="1">
      <alignment vertical="top"/>
    </xf>
    <xf numFmtId="0" fontId="3" fillId="15" borderId="62" xfId="0" applyFont="1" applyFill="1" applyBorder="1" applyAlignment="1">
      <alignment horizontal="center" vertical="top" wrapText="1"/>
    </xf>
    <xf numFmtId="0" fontId="3" fillId="13" borderId="15" xfId="0" applyFont="1" applyFill="1" applyBorder="1" applyAlignment="1">
      <alignment horizontal="right" vertical="top"/>
    </xf>
    <xf numFmtId="0" fontId="3" fillId="15" borderId="44" xfId="0" applyFont="1" applyFill="1" applyBorder="1" applyAlignment="1">
      <alignment horizontal="center" vertical="top"/>
    </xf>
    <xf numFmtId="0" fontId="7" fillId="15" borderId="9" xfId="0" applyFont="1" applyFill="1" applyBorder="1" applyAlignment="1">
      <alignment vertical="top"/>
    </xf>
    <xf numFmtId="0" fontId="3" fillId="15" borderId="62" xfId="0" applyFont="1" applyFill="1" applyBorder="1" applyAlignment="1">
      <alignment horizontal="center" vertical="top"/>
    </xf>
    <xf numFmtId="0" fontId="3" fillId="15" borderId="6" xfId="0" applyNumberFormat="1" applyFont="1" applyFill="1" applyBorder="1" applyAlignment="1">
      <alignment vertical="top" wrapText="1"/>
    </xf>
    <xf numFmtId="0" fontId="2" fillId="14" borderId="4" xfId="0" applyFont="1" applyFill="1" applyBorder="1" applyAlignment="1">
      <alignment vertical="top"/>
    </xf>
    <xf numFmtId="0" fontId="7" fillId="15" borderId="63" xfId="0" applyFont="1" applyFill="1" applyBorder="1" applyAlignment="1">
      <alignment vertical="top"/>
    </xf>
    <xf numFmtId="0" fontId="3" fillId="15" borderId="8" xfId="0" applyFont="1" applyFill="1" applyBorder="1" applyAlignment="1">
      <alignment horizontal="center" vertical="top"/>
    </xf>
    <xf numFmtId="0" fontId="3" fillId="13" borderId="59" xfId="0" applyFont="1" applyFill="1" applyBorder="1" applyAlignment="1">
      <alignment horizontal="right" vertical="top"/>
    </xf>
    <xf numFmtId="0" fontId="7" fillId="15" borderId="8" xfId="0" applyFont="1" applyFill="1" applyBorder="1" applyAlignment="1">
      <alignment vertical="top"/>
    </xf>
    <xf numFmtId="0" fontId="3" fillId="15" borderId="8" xfId="0" applyFont="1" applyFill="1" applyBorder="1" applyAlignment="1">
      <alignment vertical="top" wrapText="1"/>
    </xf>
    <xf numFmtId="0" fontId="3" fillId="0" borderId="41" xfId="0" applyFont="1" applyFill="1" applyBorder="1" applyAlignment="1">
      <alignment horizontal="center" vertical="top"/>
    </xf>
    <xf numFmtId="0" fontId="7" fillId="15" borderId="5" xfId="0" applyFont="1" applyFill="1" applyBorder="1" applyAlignment="1">
      <alignment vertical="top"/>
    </xf>
    <xf numFmtId="9" fontId="3" fillId="15" borderId="6" xfId="3" applyFont="1" applyFill="1" applyBorder="1" applyAlignment="1">
      <alignment horizontal="center" vertical="top"/>
    </xf>
    <xf numFmtId="9" fontId="3" fillId="15" borderId="7" xfId="3" applyFont="1" applyFill="1" applyBorder="1" applyAlignment="1">
      <alignment horizontal="center" vertical="top"/>
    </xf>
    <xf numFmtId="0" fontId="3" fillId="15" borderId="64" xfId="0" applyFont="1" applyFill="1" applyBorder="1" applyAlignment="1">
      <alignment vertical="top"/>
    </xf>
    <xf numFmtId="0" fontId="7" fillId="0" borderId="0" xfId="2" applyFont="1"/>
    <xf numFmtId="0" fontId="7" fillId="0" borderId="5" xfId="2" applyFont="1" applyBorder="1" applyAlignment="1">
      <alignment horizontal="center" vertical="top"/>
    </xf>
    <xf numFmtId="0" fontId="7" fillId="0" borderId="37" xfId="2" applyFont="1" applyBorder="1" applyAlignment="1">
      <alignment vertical="top" wrapText="1"/>
    </xf>
    <xf numFmtId="14" fontId="7" fillId="0" borderId="5" xfId="2" applyNumberFormat="1" applyFont="1" applyBorder="1" applyAlignment="1">
      <alignment vertical="top"/>
    </xf>
    <xf numFmtId="0" fontId="3" fillId="15" borderId="46" xfId="0" applyFont="1" applyFill="1" applyBorder="1" applyAlignment="1">
      <alignment vertical="top" wrapText="1"/>
    </xf>
    <xf numFmtId="0" fontId="3" fillId="15" borderId="19" xfId="0" applyFont="1" applyFill="1" applyBorder="1" applyAlignment="1">
      <alignment vertical="top"/>
    </xf>
    <xf numFmtId="0" fontId="3" fillId="15" borderId="24" xfId="0" applyFont="1" applyFill="1" applyBorder="1" applyAlignment="1">
      <alignment vertical="top" wrapText="1"/>
    </xf>
    <xf numFmtId="0" fontId="3" fillId="15" borderId="12" xfId="0" applyFont="1" applyFill="1" applyBorder="1" applyAlignment="1">
      <alignment vertical="top" wrapText="1"/>
    </xf>
    <xf numFmtId="0" fontId="7" fillId="13" borderId="5" xfId="0" applyFont="1" applyFill="1" applyBorder="1" applyAlignment="1" applyProtection="1">
      <alignment vertical="top" wrapText="1"/>
      <protection locked="0"/>
    </xf>
    <xf numFmtId="0" fontId="7" fillId="13" borderId="5" xfId="0" applyFont="1" applyFill="1" applyBorder="1" applyAlignment="1" applyProtection="1">
      <alignment horizontal="center" vertical="top" wrapText="1"/>
      <protection locked="0"/>
    </xf>
    <xf numFmtId="0" fontId="7" fillId="13" borderId="5" xfId="0" applyFont="1" applyFill="1" applyBorder="1" applyAlignment="1" applyProtection="1">
      <alignment horizontal="center" vertical="top"/>
      <protection locked="0"/>
    </xf>
    <xf numFmtId="0" fontId="2" fillId="15" borderId="5" xfId="0" applyFont="1" applyFill="1" applyBorder="1" applyAlignment="1">
      <alignment vertical="top"/>
    </xf>
    <xf numFmtId="0" fontId="7" fillId="13" borderId="65" xfId="0" applyFont="1" applyFill="1" applyBorder="1" applyAlignment="1" applyProtection="1">
      <alignment vertical="top" wrapText="1"/>
      <protection locked="0"/>
    </xf>
    <xf numFmtId="0" fontId="7" fillId="13" borderId="65" xfId="0" applyFont="1" applyFill="1" applyBorder="1" applyAlignment="1" applyProtection="1">
      <alignment horizontal="center" vertical="top" wrapText="1"/>
      <protection locked="0"/>
    </xf>
    <xf numFmtId="0" fontId="7" fillId="13" borderId="65" xfId="0" applyFont="1" applyFill="1" applyBorder="1" applyAlignment="1" applyProtection="1">
      <alignment horizontal="center" vertical="top"/>
      <protection locked="0"/>
    </xf>
    <xf numFmtId="0" fontId="7" fillId="15" borderId="65" xfId="0" applyFont="1" applyFill="1" applyBorder="1" applyAlignment="1">
      <alignment vertical="top"/>
    </xf>
    <xf numFmtId="0" fontId="2" fillId="15" borderId="65" xfId="0" applyFont="1" applyFill="1" applyBorder="1" applyAlignment="1">
      <alignment vertical="top"/>
    </xf>
    <xf numFmtId="0" fontId="3" fillId="15" borderId="26" xfId="2" applyFont="1" applyFill="1" applyBorder="1" applyAlignment="1">
      <alignment vertical="top" wrapText="1"/>
    </xf>
    <xf numFmtId="0" fontId="3" fillId="15" borderId="15" xfId="2" applyFont="1" applyFill="1" applyBorder="1" applyAlignment="1">
      <alignment horizontal="center" vertical="top" wrapText="1"/>
    </xf>
    <xf numFmtId="0" fontId="3" fillId="15" borderId="15" xfId="2" applyFont="1" applyFill="1" applyBorder="1" applyAlignment="1">
      <alignment vertical="top" wrapText="1"/>
    </xf>
    <xf numFmtId="0" fontId="3" fillId="15" borderId="41" xfId="2" applyFont="1" applyFill="1" applyBorder="1" applyAlignment="1">
      <alignment vertical="top" wrapText="1"/>
    </xf>
    <xf numFmtId="0" fontId="3" fillId="15" borderId="63" xfId="2" applyFont="1" applyFill="1" applyBorder="1" applyAlignment="1">
      <alignment vertical="top" wrapText="1"/>
    </xf>
    <xf numFmtId="0" fontId="3" fillId="15" borderId="63" xfId="2" applyFont="1" applyFill="1" applyBorder="1" applyAlignment="1">
      <alignment vertical="top"/>
    </xf>
    <xf numFmtId="0" fontId="3" fillId="15" borderId="66" xfId="2" applyFont="1" applyFill="1" applyBorder="1" applyAlignment="1">
      <alignment vertical="top" wrapText="1"/>
    </xf>
    <xf numFmtId="0" fontId="20" fillId="0" borderId="41" xfId="1" applyFont="1" applyBorder="1" applyAlignment="1">
      <alignment wrapText="1"/>
    </xf>
    <xf numFmtId="0" fontId="24" fillId="15" borderId="41" xfId="1" applyFill="1" applyBorder="1" applyAlignment="1" applyProtection="1">
      <alignment vertical="top" wrapText="1"/>
    </xf>
    <xf numFmtId="0" fontId="0" fillId="0" borderId="0" xfId="0" applyAlignment="1">
      <alignment vertical="top"/>
    </xf>
    <xf numFmtId="0" fontId="20" fillId="15" borderId="41" xfId="0" applyFont="1" applyFill="1" applyBorder="1" applyAlignment="1">
      <alignment vertical="top" wrapText="1"/>
    </xf>
    <xf numFmtId="0" fontId="0" fillId="0" borderId="0" xfId="0" applyAlignment="1">
      <alignment vertical="top"/>
    </xf>
    <xf numFmtId="0" fontId="3" fillId="0" borderId="4" xfId="0" applyFont="1" applyBorder="1" applyAlignment="1">
      <alignment horizontal="center" vertical="top"/>
    </xf>
    <xf numFmtId="0" fontId="0" fillId="0" borderId="0" xfId="0" applyAlignment="1">
      <alignment vertical="top"/>
    </xf>
    <xf numFmtId="0" fontId="2" fillId="0" borderId="10" xfId="0" applyFont="1" applyBorder="1"/>
    <xf numFmtId="0" fontId="0" fillId="0" borderId="0" xfId="0" applyAlignment="1">
      <alignment vertical="top"/>
    </xf>
    <xf numFmtId="49" fontId="1" fillId="0" borderId="0" xfId="0" applyNumberFormat="1" applyFont="1" applyAlignment="1">
      <alignment vertical="top"/>
    </xf>
    <xf numFmtId="0" fontId="1" fillId="0" borderId="37" xfId="0" applyFont="1" applyBorder="1" applyAlignment="1">
      <alignment vertical="top" wrapText="1"/>
    </xf>
    <xf numFmtId="0" fontId="1" fillId="15" borderId="41" xfId="0" applyFont="1" applyFill="1" applyBorder="1" applyAlignment="1">
      <alignment vertical="top"/>
    </xf>
    <xf numFmtId="0" fontId="1" fillId="0" borderId="5" xfId="0" applyFont="1" applyBorder="1" applyAlignment="1">
      <alignment horizontal="center" vertical="top"/>
    </xf>
    <xf numFmtId="0" fontId="0" fillId="0" borderId="0" xfId="0"/>
    <xf numFmtId="0" fontId="0" fillId="0" borderId="4" xfId="0" applyBorder="1" applyAlignment="1">
      <alignment vertical="top"/>
    </xf>
    <xf numFmtId="0" fontId="0" fillId="0" borderId="8" xfId="0" applyBorder="1" applyAlignment="1">
      <alignment vertical="top"/>
    </xf>
    <xf numFmtId="0" fontId="0" fillId="0" borderId="12" xfId="0" applyBorder="1"/>
    <xf numFmtId="0" fontId="0" fillId="0" borderId="13" xfId="0" applyBorder="1"/>
    <xf numFmtId="0" fontId="0" fillId="0" borderId="17" xfId="0" applyBorder="1"/>
    <xf numFmtId="0" fontId="1" fillId="0" borderId="4" xfId="0" applyFont="1" applyBorder="1" applyAlignment="1">
      <alignment vertical="top"/>
    </xf>
    <xf numFmtId="0" fontId="0" fillId="0" borderId="0" xfId="0" applyAlignment="1">
      <alignment vertical="top"/>
    </xf>
    <xf numFmtId="0" fontId="0" fillId="0" borderId="5" xfId="0" applyBorder="1" applyAlignment="1">
      <alignment horizontal="center" vertical="top" wrapText="1"/>
    </xf>
    <xf numFmtId="0" fontId="0" fillId="0" borderId="10" xfId="0" applyBorder="1" applyAlignment="1">
      <alignment vertical="top"/>
    </xf>
    <xf numFmtId="0" fontId="0" fillId="0" borderId="0" xfId="0" applyBorder="1" applyAlignment="1">
      <alignment vertical="top"/>
    </xf>
    <xf numFmtId="0" fontId="0" fillId="0" borderId="11" xfId="0" applyBorder="1" applyAlignment="1">
      <alignment vertical="top"/>
    </xf>
    <xf numFmtId="0" fontId="0" fillId="0" borderId="10" xfId="0" applyBorder="1" applyAlignment="1" applyProtection="1">
      <alignment horizontal="center" vertical="top"/>
    </xf>
    <xf numFmtId="0" fontId="9" fillId="0" borderId="0" xfId="0" applyFont="1" applyBorder="1" applyAlignment="1">
      <alignment horizontal="center" vertical="top"/>
    </xf>
    <xf numFmtId="0" fontId="9" fillId="0" borderId="11" xfId="0" applyFont="1" applyBorder="1" applyAlignment="1">
      <alignment horizontal="center" vertical="top"/>
    </xf>
    <xf numFmtId="0" fontId="10" fillId="0" borderId="17" xfId="0" applyFont="1" applyBorder="1"/>
    <xf numFmtId="14" fontId="0" fillId="0" borderId="5" xfId="0" applyNumberFormat="1" applyBorder="1" applyAlignment="1">
      <alignment vertical="top"/>
    </xf>
    <xf numFmtId="3" fontId="0" fillId="0" borderId="4" xfId="0" applyNumberFormat="1" applyBorder="1" applyAlignment="1">
      <alignment vertical="top"/>
    </xf>
    <xf numFmtId="0" fontId="1" fillId="0" borderId="5" xfId="0" applyFont="1" applyBorder="1" applyAlignment="1">
      <alignment horizontal="center" vertical="top"/>
    </xf>
    <xf numFmtId="0" fontId="2" fillId="0" borderId="4" xfId="0" applyFont="1" applyBorder="1" applyAlignment="1">
      <alignment vertical="top"/>
    </xf>
    <xf numFmtId="0" fontId="1" fillId="0" borderId="37" xfId="0" applyFont="1" applyBorder="1" applyAlignment="1">
      <alignment vertical="top" wrapText="1"/>
    </xf>
    <xf numFmtId="0" fontId="1" fillId="0" borderId="11" xfId="0" applyFont="1" applyBorder="1"/>
    <xf numFmtId="0" fontId="1" fillId="0" borderId="10" xfId="0" applyFont="1" applyBorder="1"/>
    <xf numFmtId="0" fontId="1" fillId="0" borderId="1" xfId="0" applyFont="1" applyBorder="1" applyAlignment="1">
      <alignment vertical="top"/>
    </xf>
    <xf numFmtId="0" fontId="1" fillId="13" borderId="6" xfId="0" applyFont="1" applyFill="1" applyBorder="1" applyAlignment="1" applyProtection="1">
      <alignment vertical="top" wrapText="1"/>
      <protection locked="0"/>
    </xf>
    <xf numFmtId="0" fontId="1" fillId="15" borderId="59" xfId="0" applyFont="1" applyFill="1" applyBorder="1" applyAlignment="1">
      <alignment vertical="top"/>
    </xf>
    <xf numFmtId="0" fontId="1" fillId="15" borderId="42" xfId="4" applyFont="1" applyFill="1" applyBorder="1" applyAlignment="1">
      <alignment vertical="top"/>
    </xf>
    <xf numFmtId="0" fontId="3" fillId="13" borderId="42" xfId="4" applyFont="1" applyFill="1" applyBorder="1" applyAlignment="1">
      <alignment horizontal="right" vertical="top"/>
    </xf>
    <xf numFmtId="0" fontId="1" fillId="13" borderId="42" xfId="4" applyFont="1" applyFill="1" applyBorder="1" applyAlignment="1" applyProtection="1">
      <alignment vertical="top" wrapText="1"/>
      <protection locked="0"/>
    </xf>
    <xf numFmtId="0" fontId="1" fillId="13" borderId="42" xfId="4" applyFont="1" applyFill="1" applyBorder="1" applyAlignment="1" applyProtection="1">
      <alignment vertical="top" wrapText="1"/>
    </xf>
    <xf numFmtId="0" fontId="26" fillId="15" borderId="50" xfId="4" applyFont="1" applyFill="1" applyBorder="1" applyAlignment="1">
      <alignment horizontal="center" vertical="top"/>
    </xf>
    <xf numFmtId="0" fontId="25" fillId="15" borderId="42" xfId="4" applyFont="1" applyFill="1" applyBorder="1" applyAlignment="1">
      <alignment vertical="top"/>
    </xf>
    <xf numFmtId="0" fontId="1" fillId="13" borderId="59" xfId="0" applyFont="1" applyFill="1" applyBorder="1" applyAlignment="1" applyProtection="1">
      <alignment vertical="top" wrapText="1"/>
    </xf>
    <xf numFmtId="0" fontId="1" fillId="13" borderId="16" xfId="0" applyFont="1" applyFill="1" applyBorder="1" applyAlignment="1" applyProtection="1">
      <alignment horizontal="center" vertical="top" wrapText="1"/>
      <protection locked="0"/>
    </xf>
    <xf numFmtId="0" fontId="1" fillId="15" borderId="41" xfId="0" applyFont="1" applyFill="1" applyBorder="1" applyAlignment="1">
      <alignment vertical="top" wrapText="1"/>
    </xf>
    <xf numFmtId="0" fontId="1" fillId="15" borderId="41" xfId="0" applyFont="1" applyFill="1" applyBorder="1" applyAlignment="1">
      <alignment horizontal="center" vertical="top"/>
    </xf>
    <xf numFmtId="0" fontId="1" fillId="13" borderId="6" xfId="0" applyFont="1" applyFill="1" applyBorder="1" applyAlignment="1" applyProtection="1">
      <alignment vertical="top" wrapText="1"/>
    </xf>
    <xf numFmtId="0" fontId="1" fillId="13" borderId="6" xfId="0" applyFont="1" applyFill="1" applyBorder="1" applyAlignment="1">
      <alignment vertical="top"/>
    </xf>
    <xf numFmtId="0" fontId="1" fillId="13" borderId="6" xfId="0" applyFont="1" applyFill="1" applyBorder="1" applyAlignment="1" applyProtection="1">
      <alignment horizontal="center" vertical="top" wrapText="1"/>
      <protection locked="0"/>
    </xf>
    <xf numFmtId="0" fontId="1" fillId="13" borderId="6" xfId="0" applyFont="1" applyFill="1" applyBorder="1" applyAlignment="1" applyProtection="1">
      <alignment horizontal="center" vertical="top"/>
      <protection locked="0"/>
    </xf>
    <xf numFmtId="0" fontId="1" fillId="13" borderId="6" xfId="0" applyFont="1" applyFill="1" applyBorder="1" applyAlignment="1">
      <alignment horizontal="center" vertical="top"/>
    </xf>
    <xf numFmtId="0" fontId="1" fillId="15" borderId="6" xfId="0" applyFont="1" applyFill="1" applyBorder="1" applyAlignment="1">
      <alignment vertical="top" wrapText="1"/>
    </xf>
    <xf numFmtId="0" fontId="1" fillId="15" borderId="6" xfId="0" applyFont="1" applyFill="1" applyBorder="1" applyAlignment="1">
      <alignment vertical="top"/>
    </xf>
    <xf numFmtId="0" fontId="1" fillId="13" borderId="17" xfId="0" applyFont="1" applyFill="1" applyBorder="1" applyAlignment="1" applyProtection="1">
      <alignment vertical="top" wrapText="1"/>
    </xf>
    <xf numFmtId="0" fontId="1" fillId="13" borderId="17" xfId="0" applyFont="1" applyFill="1" applyBorder="1" applyAlignment="1" applyProtection="1">
      <alignment vertical="top" wrapText="1"/>
      <protection locked="0"/>
    </xf>
    <xf numFmtId="0" fontId="1" fillId="13" borderId="17" xfId="0" applyFont="1" applyFill="1" applyBorder="1" applyAlignment="1">
      <alignment vertical="top"/>
    </xf>
    <xf numFmtId="0" fontId="1" fillId="13" borderId="17" xfId="0" applyFont="1" applyFill="1" applyBorder="1" applyAlignment="1" applyProtection="1">
      <alignment horizontal="center" vertical="top" wrapText="1"/>
      <protection locked="0"/>
    </xf>
    <xf numFmtId="0" fontId="1" fillId="13" borderId="17" xfId="0" applyFont="1" applyFill="1" applyBorder="1" applyAlignment="1" applyProtection="1">
      <alignment horizontal="center" vertical="top"/>
      <protection locked="0"/>
    </xf>
    <xf numFmtId="0" fontId="1" fillId="13" borderId="17" xfId="0" applyFont="1" applyFill="1" applyBorder="1" applyAlignment="1">
      <alignment horizontal="center" vertical="top"/>
    </xf>
    <xf numFmtId="0" fontId="1" fillId="15" borderId="17" xfId="0" applyFont="1" applyFill="1" applyBorder="1" applyAlignment="1">
      <alignment vertical="top"/>
    </xf>
    <xf numFmtId="0" fontId="1" fillId="13" borderId="42" xfId="0" applyFont="1" applyFill="1" applyBorder="1" applyAlignment="1" applyProtection="1">
      <alignment vertical="top" wrapText="1"/>
    </xf>
    <xf numFmtId="0" fontId="1" fillId="13" borderId="42" xfId="0" applyFont="1" applyFill="1" applyBorder="1" applyAlignment="1" applyProtection="1">
      <alignment vertical="top" wrapText="1"/>
      <protection locked="0"/>
    </xf>
    <xf numFmtId="0" fontId="1" fillId="13" borderId="42" xfId="0" applyFont="1" applyFill="1" applyBorder="1" applyAlignment="1">
      <alignment vertical="top"/>
    </xf>
    <xf numFmtId="0" fontId="1" fillId="13" borderId="42" xfId="0" applyFont="1" applyFill="1" applyBorder="1" applyAlignment="1" applyProtection="1">
      <alignment horizontal="center" vertical="top" wrapText="1"/>
      <protection locked="0"/>
    </xf>
    <xf numFmtId="0" fontId="1" fillId="13" borderId="42" xfId="0" applyFont="1" applyFill="1" applyBorder="1" applyAlignment="1" applyProtection="1">
      <alignment horizontal="center" vertical="top"/>
      <protection locked="0"/>
    </xf>
    <xf numFmtId="0" fontId="1" fillId="15" borderId="42" xfId="0" applyFont="1" applyFill="1" applyBorder="1" applyAlignment="1">
      <alignment vertical="top" wrapText="1"/>
    </xf>
    <xf numFmtId="0" fontId="1" fillId="15" borderId="42" xfId="0" applyFont="1" applyFill="1" applyBorder="1" applyAlignment="1">
      <alignment vertical="top"/>
    </xf>
    <xf numFmtId="0" fontId="1" fillId="13" borderId="1" xfId="0" applyFont="1" applyFill="1" applyBorder="1" applyAlignment="1" applyProtection="1">
      <alignment vertical="top" wrapText="1"/>
    </xf>
    <xf numFmtId="0" fontId="1" fillId="13" borderId="1" xfId="0" applyFont="1" applyFill="1" applyBorder="1" applyAlignment="1" applyProtection="1">
      <alignment vertical="top" wrapText="1"/>
      <protection locked="0"/>
    </xf>
    <xf numFmtId="0" fontId="1" fillId="13" borderId="1" xfId="0" applyFont="1" applyFill="1" applyBorder="1" applyAlignment="1">
      <alignment vertical="top"/>
    </xf>
    <xf numFmtId="0" fontId="1" fillId="13" borderId="1" xfId="0" applyFont="1" applyFill="1" applyBorder="1" applyAlignment="1" applyProtection="1">
      <alignment horizontal="center" vertical="top" wrapText="1"/>
      <protection locked="0"/>
    </xf>
    <xf numFmtId="0" fontId="1" fillId="13" borderId="1" xfId="0" applyFont="1" applyFill="1" applyBorder="1" applyAlignment="1" applyProtection="1">
      <alignment horizontal="center" vertical="top"/>
      <protection locked="0"/>
    </xf>
    <xf numFmtId="0" fontId="1" fillId="15" borderId="1" xfId="0" applyFont="1" applyFill="1" applyBorder="1" applyAlignment="1">
      <alignment vertical="top" wrapText="1"/>
    </xf>
    <xf numFmtId="0" fontId="1" fillId="15" borderId="1" xfId="0" applyFont="1" applyFill="1" applyBorder="1" applyAlignment="1">
      <alignment vertical="top"/>
    </xf>
    <xf numFmtId="0" fontId="1" fillId="13" borderId="42" xfId="0" applyFont="1" applyFill="1" applyBorder="1" applyAlignment="1">
      <alignment horizontal="center" vertical="top"/>
    </xf>
    <xf numFmtId="0" fontId="1" fillId="15" borderId="1" xfId="0" applyFont="1" applyFill="1" applyBorder="1" applyAlignment="1">
      <alignment horizontal="center" vertical="top"/>
    </xf>
    <xf numFmtId="0" fontId="1" fillId="15" borderId="6" xfId="0" applyFont="1" applyFill="1" applyBorder="1" applyAlignment="1" applyProtection="1">
      <alignment vertical="top" wrapText="1"/>
      <protection locked="0"/>
    </xf>
    <xf numFmtId="0" fontId="1" fillId="15" borderId="41" xfId="0" applyFont="1" applyFill="1" applyBorder="1" applyAlignment="1" applyProtection="1">
      <alignment vertical="top" wrapText="1"/>
    </xf>
    <xf numFmtId="0" fontId="1" fillId="15" borderId="41" xfId="0" applyFont="1" applyFill="1" applyBorder="1" applyAlignment="1" applyProtection="1">
      <alignment vertical="top" wrapText="1"/>
      <protection locked="0"/>
    </xf>
    <xf numFmtId="0" fontId="1" fillId="15" borderId="41" xfId="0" applyFont="1" applyFill="1" applyBorder="1" applyAlignment="1" applyProtection="1">
      <alignment horizontal="center" vertical="top" wrapText="1"/>
      <protection locked="0"/>
    </xf>
    <xf numFmtId="0" fontId="1" fillId="15" borderId="41" xfId="0" applyFont="1" applyFill="1" applyBorder="1" applyAlignment="1" applyProtection="1">
      <alignment horizontal="center" vertical="top"/>
      <protection locked="0"/>
    </xf>
    <xf numFmtId="0" fontId="1" fillId="15" borderId="15" xfId="0" applyFont="1" applyFill="1" applyBorder="1" applyAlignment="1" applyProtection="1">
      <alignment vertical="top" wrapText="1"/>
    </xf>
    <xf numFmtId="0" fontId="1" fillId="15" borderId="15" xfId="0" applyFont="1" applyFill="1" applyBorder="1" applyAlignment="1" applyProtection="1">
      <alignment vertical="top" wrapText="1"/>
      <protection locked="0"/>
    </xf>
    <xf numFmtId="0" fontId="1" fillId="15" borderId="15" xfId="0" applyFont="1" applyFill="1" applyBorder="1" applyAlignment="1" applyProtection="1">
      <alignment horizontal="center" vertical="top" wrapText="1"/>
      <protection locked="0"/>
    </xf>
    <xf numFmtId="0" fontId="1" fillId="15" borderId="15" xfId="0" applyFont="1" applyFill="1" applyBorder="1" applyAlignment="1" applyProtection="1">
      <alignment horizontal="center" vertical="top"/>
      <protection locked="0"/>
    </xf>
    <xf numFmtId="0" fontId="1" fillId="15" borderId="16" xfId="0" applyFont="1" applyFill="1" applyBorder="1" applyAlignment="1">
      <alignment vertical="top"/>
    </xf>
    <xf numFmtId="0" fontId="1" fillId="13" borderId="15" xfId="0" applyFont="1" applyFill="1" applyBorder="1" applyAlignment="1" applyProtection="1">
      <alignment vertical="top" wrapText="1"/>
    </xf>
    <xf numFmtId="0" fontId="1" fillId="13" borderId="15" xfId="0" applyFont="1" applyFill="1" applyBorder="1" applyAlignment="1" applyProtection="1">
      <alignment horizontal="center" vertical="top" wrapText="1"/>
      <protection locked="0"/>
    </xf>
    <xf numFmtId="0" fontId="1" fillId="13" borderId="15" xfId="0" applyFont="1" applyFill="1" applyBorder="1" applyAlignment="1">
      <alignment horizontal="center" vertical="top"/>
    </xf>
    <xf numFmtId="0" fontId="1" fillId="13" borderId="15" xfId="0" applyFont="1" applyFill="1" applyBorder="1" applyAlignment="1" applyProtection="1">
      <alignment horizontal="center" vertical="top"/>
      <protection locked="0"/>
    </xf>
    <xf numFmtId="0" fontId="1" fillId="15" borderId="15" xfId="0" applyFont="1" applyFill="1" applyBorder="1" applyAlignment="1">
      <alignment vertical="top"/>
    </xf>
    <xf numFmtId="0" fontId="1" fillId="13" borderId="9" xfId="0" applyFont="1" applyFill="1" applyBorder="1" applyAlignment="1" applyProtection="1">
      <alignment vertical="top" wrapText="1"/>
    </xf>
    <xf numFmtId="0" fontId="1" fillId="13" borderId="1" xfId="0" applyFont="1" applyFill="1" applyBorder="1" applyAlignment="1">
      <alignment horizontal="center" vertical="top"/>
    </xf>
    <xf numFmtId="0" fontId="1" fillId="15" borderId="9" xfId="0" applyFont="1" applyFill="1" applyBorder="1" applyAlignment="1">
      <alignment vertical="top"/>
    </xf>
    <xf numFmtId="0" fontId="1" fillId="15" borderId="60" xfId="0" applyFont="1" applyFill="1" applyBorder="1" applyAlignment="1">
      <alignment vertical="top"/>
    </xf>
    <xf numFmtId="0" fontId="1" fillId="13" borderId="8" xfId="0" applyFont="1" applyFill="1" applyBorder="1" applyAlignment="1" applyProtection="1">
      <alignment vertical="top" wrapText="1"/>
    </xf>
    <xf numFmtId="0" fontId="1" fillId="13" borderId="3" xfId="0" applyFont="1" applyFill="1" applyBorder="1" applyAlignment="1" applyProtection="1">
      <alignment horizontal="center" vertical="top"/>
      <protection locked="0"/>
    </xf>
    <xf numFmtId="0" fontId="1" fillId="15" borderId="8" xfId="0" applyFont="1" applyFill="1" applyBorder="1" applyAlignment="1">
      <alignment vertical="top"/>
    </xf>
    <xf numFmtId="0" fontId="1" fillId="13" borderId="41" xfId="0" applyFont="1" applyFill="1" applyBorder="1" applyAlignment="1" applyProtection="1">
      <alignment horizontal="center" vertical="top" wrapText="1"/>
      <protection locked="0"/>
    </xf>
    <xf numFmtId="0" fontId="1" fillId="13" borderId="41" xfId="0" applyFont="1" applyFill="1" applyBorder="1" applyAlignment="1">
      <alignment horizontal="center" vertical="top"/>
    </xf>
    <xf numFmtId="0" fontId="1" fillId="13" borderId="41" xfId="0" applyFont="1" applyFill="1" applyBorder="1" applyAlignment="1" applyProtection="1">
      <alignment horizontal="center" vertical="top"/>
      <protection locked="0"/>
    </xf>
    <xf numFmtId="0" fontId="1" fillId="15" borderId="0" xfId="0" applyFont="1" applyFill="1" applyBorder="1" applyAlignment="1">
      <alignment vertical="top" wrapText="1"/>
    </xf>
    <xf numFmtId="0" fontId="1" fillId="13" borderId="16" xfId="0" applyFont="1" applyFill="1" applyBorder="1" applyAlignment="1">
      <alignment horizontal="center" vertical="top"/>
    </xf>
    <xf numFmtId="0" fontId="1" fillId="13" borderId="16" xfId="0" applyFont="1" applyFill="1" applyBorder="1" applyAlignment="1" applyProtection="1">
      <alignment horizontal="center" vertical="top"/>
      <protection locked="0"/>
    </xf>
    <xf numFmtId="0" fontId="1" fillId="15" borderId="46" xfId="0" applyFont="1" applyFill="1" applyBorder="1" applyAlignment="1">
      <alignment vertical="top"/>
    </xf>
    <xf numFmtId="0" fontId="1" fillId="15" borderId="46" xfId="0" applyFont="1" applyFill="1" applyBorder="1" applyAlignment="1">
      <alignment vertical="top" wrapText="1"/>
    </xf>
    <xf numFmtId="0" fontId="1" fillId="13" borderId="13" xfId="0" applyFont="1" applyFill="1" applyBorder="1" applyAlignment="1" applyProtection="1">
      <alignment horizontal="center" vertical="top"/>
      <protection locked="0"/>
    </xf>
    <xf numFmtId="0" fontId="1" fillId="15" borderId="51" xfId="0" applyFont="1" applyFill="1" applyBorder="1" applyAlignment="1">
      <alignment vertical="top"/>
    </xf>
    <xf numFmtId="0" fontId="1" fillId="13" borderId="62" xfId="0" applyFont="1" applyFill="1" applyBorder="1" applyAlignment="1" applyProtection="1">
      <alignment vertical="top" wrapText="1"/>
    </xf>
    <xf numFmtId="0" fontId="1" fillId="13" borderId="62" xfId="0" applyFont="1" applyFill="1" applyBorder="1" applyAlignment="1" applyProtection="1">
      <alignment vertical="top" wrapText="1"/>
      <protection locked="0"/>
    </xf>
    <xf numFmtId="0" fontId="1" fillId="13" borderId="62" xfId="0" applyFont="1" applyFill="1" applyBorder="1" applyAlignment="1">
      <alignment vertical="top"/>
    </xf>
    <xf numFmtId="0" fontId="1" fillId="13" borderId="62" xfId="0" applyFont="1" applyFill="1" applyBorder="1" applyAlignment="1" applyProtection="1">
      <alignment horizontal="center" vertical="top" wrapText="1"/>
      <protection locked="0"/>
    </xf>
    <xf numFmtId="0" fontId="1" fillId="13" borderId="62" xfId="0" applyFont="1" applyFill="1" applyBorder="1" applyAlignment="1">
      <alignment horizontal="center" vertical="top"/>
    </xf>
    <xf numFmtId="0" fontId="1" fillId="15" borderId="62" xfId="0" applyFont="1" applyFill="1" applyBorder="1" applyAlignment="1">
      <alignment vertical="top"/>
    </xf>
    <xf numFmtId="0" fontId="1" fillId="15" borderId="41" xfId="0" applyFont="1" applyFill="1" applyBorder="1" applyAlignment="1">
      <alignment horizontal="center" vertical="top" wrapText="1"/>
    </xf>
    <xf numFmtId="0" fontId="1" fillId="13" borderId="42" xfId="0" applyFont="1" applyFill="1" applyBorder="1" applyAlignment="1">
      <alignment vertical="top" wrapText="1"/>
    </xf>
    <xf numFmtId="0" fontId="1" fillId="15" borderId="6" xfId="0" applyFont="1" applyFill="1" applyBorder="1" applyAlignment="1" applyProtection="1">
      <alignment horizontal="center" vertical="top" wrapText="1"/>
      <protection locked="0"/>
    </xf>
    <xf numFmtId="0" fontId="1" fillId="15" borderId="6" xfId="0" applyFont="1" applyFill="1" applyBorder="1" applyAlignment="1" applyProtection="1">
      <alignment horizontal="center" vertical="top"/>
      <protection locked="0"/>
    </xf>
    <xf numFmtId="0" fontId="1" fillId="13" borderId="6" xfId="0" applyFont="1" applyFill="1" applyBorder="1" applyAlignment="1">
      <alignment vertical="top" wrapText="1"/>
    </xf>
    <xf numFmtId="0" fontId="1" fillId="13" borderId="6" xfId="0" applyFont="1" applyFill="1" applyBorder="1" applyAlignment="1">
      <alignment wrapText="1"/>
    </xf>
    <xf numFmtId="0" fontId="1" fillId="13" borderId="42" xfId="0" applyFont="1" applyFill="1" applyBorder="1" applyAlignment="1">
      <alignment wrapText="1"/>
    </xf>
    <xf numFmtId="0" fontId="1" fillId="3" borderId="22" xfId="0" applyFont="1" applyFill="1" applyBorder="1" applyAlignment="1" applyProtection="1">
      <alignment vertical="top" wrapText="1"/>
    </xf>
    <xf numFmtId="0" fontId="1" fillId="14" borderId="22" xfId="0" applyFont="1" applyFill="1" applyBorder="1" applyAlignment="1" applyProtection="1">
      <alignment vertical="top" wrapText="1"/>
    </xf>
    <xf numFmtId="0" fontId="1" fillId="14" borderId="23" xfId="0" applyFont="1" applyFill="1" applyBorder="1" applyAlignment="1">
      <alignment vertical="top"/>
    </xf>
    <xf numFmtId="0" fontId="1" fillId="14" borderId="5" xfId="0" applyFont="1" applyFill="1" applyBorder="1" applyAlignment="1">
      <alignment vertical="top"/>
    </xf>
    <xf numFmtId="0" fontId="1" fillId="14" borderId="37" xfId="0" applyFont="1" applyFill="1" applyBorder="1" applyAlignment="1">
      <alignment vertical="top"/>
    </xf>
    <xf numFmtId="0" fontId="1" fillId="0" borderId="23" xfId="0" applyFont="1" applyBorder="1" applyAlignment="1">
      <alignment vertical="top"/>
    </xf>
    <xf numFmtId="0" fontId="1" fillId="0" borderId="5" xfId="0" applyFont="1" applyBorder="1" applyAlignment="1">
      <alignment vertical="top"/>
    </xf>
    <xf numFmtId="0" fontId="1" fillId="13" borderId="22" xfId="0" applyFont="1" applyFill="1" applyBorder="1" applyAlignment="1" applyProtection="1">
      <alignment vertical="top" wrapText="1"/>
    </xf>
    <xf numFmtId="0" fontId="1" fillId="13" borderId="4" xfId="0" applyFont="1" applyFill="1" applyBorder="1" applyAlignment="1">
      <alignment vertical="top"/>
    </xf>
    <xf numFmtId="0" fontId="1" fillId="13" borderId="23" xfId="0" applyFont="1" applyFill="1" applyBorder="1" applyAlignment="1">
      <alignment vertical="top"/>
    </xf>
    <xf numFmtId="0" fontId="1" fillId="13" borderId="5" xfId="0" applyFont="1" applyFill="1" applyBorder="1" applyAlignment="1">
      <alignment vertical="top"/>
    </xf>
    <xf numFmtId="0" fontId="1" fillId="13" borderId="37" xfId="0" applyFont="1" applyFill="1" applyBorder="1" applyAlignment="1">
      <alignment vertical="top"/>
    </xf>
    <xf numFmtId="0" fontId="1" fillId="15" borderId="6" xfId="0" applyFont="1" applyFill="1" applyBorder="1" applyAlignment="1">
      <alignment horizontal="center" vertical="top"/>
    </xf>
    <xf numFmtId="0" fontId="1" fillId="15" borderId="15" xfId="0" applyFont="1" applyFill="1" applyBorder="1" applyAlignment="1">
      <alignment vertical="top" wrapText="1"/>
    </xf>
    <xf numFmtId="0" fontId="1" fillId="15" borderId="15" xfId="0" applyFont="1" applyFill="1" applyBorder="1" applyAlignment="1">
      <alignment horizontal="center" vertical="top"/>
    </xf>
    <xf numFmtId="0" fontId="1" fillId="13" borderId="42" xfId="4" applyFont="1" applyFill="1" applyBorder="1" applyAlignment="1">
      <alignment vertical="top"/>
    </xf>
    <xf numFmtId="0" fontId="1" fillId="13" borderId="42" xfId="4" applyFont="1" applyFill="1" applyBorder="1" applyAlignment="1" applyProtection="1">
      <alignment horizontal="center" vertical="top" wrapText="1"/>
      <protection locked="0"/>
    </xf>
    <xf numFmtId="0" fontId="1" fillId="13" borderId="42" xfId="4" applyFont="1" applyFill="1" applyBorder="1" applyAlignment="1" applyProtection="1">
      <alignment horizontal="center" vertical="top"/>
      <protection locked="0"/>
    </xf>
    <xf numFmtId="0" fontId="3" fillId="15" borderId="42" xfId="4" applyFont="1" applyFill="1" applyBorder="1" applyAlignment="1">
      <alignment vertical="top"/>
    </xf>
    <xf numFmtId="0" fontId="3" fillId="15" borderId="42" xfId="4" applyFont="1" applyFill="1" applyBorder="1" applyAlignment="1">
      <alignment vertical="top" wrapText="1"/>
    </xf>
    <xf numFmtId="0" fontId="3" fillId="15" borderId="42" xfId="4" applyFont="1" applyFill="1" applyBorder="1" applyAlignment="1">
      <alignment horizontal="center" vertical="top" wrapText="1"/>
    </xf>
    <xf numFmtId="0" fontId="3" fillId="15" borderId="42" xfId="4" applyFont="1" applyFill="1" applyBorder="1" applyAlignment="1">
      <alignment horizontal="center" vertical="top"/>
    </xf>
    <xf numFmtId="0" fontId="1" fillId="13" borderId="1" xfId="0" applyFont="1" applyFill="1" applyBorder="1" applyAlignment="1">
      <alignment vertical="top" wrapText="1"/>
    </xf>
    <xf numFmtId="0" fontId="1" fillId="15" borderId="41" xfId="2" applyFont="1" applyFill="1" applyBorder="1" applyAlignment="1" applyProtection="1">
      <alignment vertical="top" wrapText="1"/>
      <protection locked="0"/>
    </xf>
    <xf numFmtId="0" fontId="1" fillId="15" borderId="41" xfId="0" applyFont="1" applyFill="1" applyBorder="1"/>
    <xf numFmtId="0" fontId="1" fillId="13" borderId="6" xfId="2" applyFont="1" applyFill="1" applyBorder="1" applyAlignment="1" applyProtection="1">
      <alignment vertical="top" wrapText="1"/>
    </xf>
    <xf numFmtId="0" fontId="1" fillId="15" borderId="6" xfId="0" applyFont="1" applyFill="1" applyBorder="1"/>
    <xf numFmtId="0" fontId="1" fillId="15" borderId="6" xfId="0" applyFont="1" applyFill="1" applyBorder="1" applyAlignment="1">
      <alignment wrapText="1"/>
    </xf>
    <xf numFmtId="0" fontId="1" fillId="13" borderId="42" xfId="2" applyFont="1" applyFill="1" applyBorder="1" applyAlignment="1" applyProtection="1">
      <alignment vertical="top" wrapText="1"/>
    </xf>
    <xf numFmtId="0" fontId="1" fillId="15" borderId="42" xfId="0" applyFont="1" applyFill="1" applyBorder="1" applyAlignment="1">
      <alignment wrapText="1"/>
    </xf>
    <xf numFmtId="0" fontId="1" fillId="15" borderId="1" xfId="2" applyFont="1" applyFill="1" applyBorder="1" applyAlignment="1" applyProtection="1">
      <alignment vertical="top" wrapText="1"/>
      <protection locked="0"/>
    </xf>
    <xf numFmtId="0" fontId="1" fillId="15" borderId="1" xfId="0" applyFont="1" applyFill="1" applyBorder="1" applyAlignment="1" applyProtection="1">
      <alignment horizontal="center" vertical="top" wrapText="1"/>
      <protection locked="0"/>
    </xf>
    <xf numFmtId="0" fontId="1" fillId="15" borderId="1" xfId="0" applyFont="1" applyFill="1" applyBorder="1" applyAlignment="1" applyProtection="1">
      <alignment horizontal="center" vertical="top"/>
      <protection locked="0"/>
    </xf>
    <xf numFmtId="0" fontId="1" fillId="15" borderId="1" xfId="0" applyFont="1" applyFill="1" applyBorder="1"/>
    <xf numFmtId="0" fontId="1" fillId="13" borderId="1" xfId="2" applyFont="1" applyFill="1" applyBorder="1" applyAlignment="1">
      <alignment vertical="top"/>
    </xf>
    <xf numFmtId="0" fontId="1" fillId="13" borderId="1" xfId="0" applyFont="1" applyFill="1" applyBorder="1" applyAlignment="1">
      <alignment wrapText="1"/>
    </xf>
    <xf numFmtId="0" fontId="1" fillId="15" borderId="41" xfId="2" applyFont="1" applyFill="1" applyBorder="1" applyAlignment="1">
      <alignment vertical="top"/>
    </xf>
    <xf numFmtId="0" fontId="1" fillId="15" borderId="41" xfId="0" applyFont="1" applyFill="1" applyBorder="1" applyAlignment="1">
      <alignment wrapText="1"/>
    </xf>
    <xf numFmtId="0" fontId="21" fillId="15" borderId="1" xfId="1" applyFont="1" applyFill="1" applyBorder="1" applyAlignment="1">
      <alignment vertical="top" wrapText="1"/>
    </xf>
    <xf numFmtId="0" fontId="1" fillId="13" borderId="62" xfId="0" applyFont="1" applyFill="1" applyBorder="1" applyAlignment="1" applyProtection="1">
      <alignment horizontal="center" vertical="top"/>
      <protection locked="0"/>
    </xf>
    <xf numFmtId="0" fontId="1" fillId="13" borderId="17" xfId="0" applyFont="1" applyFill="1" applyBorder="1" applyAlignment="1">
      <alignment vertical="top" wrapText="1"/>
    </xf>
    <xf numFmtId="0" fontId="1" fillId="0" borderId="17" xfId="0" applyFont="1" applyBorder="1" applyAlignment="1">
      <alignment vertical="top"/>
    </xf>
    <xf numFmtId="0" fontId="1" fillId="0" borderId="17" xfId="0" applyFont="1" applyBorder="1" applyAlignment="1">
      <alignment horizontal="center" vertical="top"/>
    </xf>
    <xf numFmtId="0" fontId="1" fillId="13" borderId="60" xfId="0" applyFont="1" applyFill="1" applyBorder="1" applyAlignment="1" applyProtection="1">
      <alignment vertical="top" wrapText="1"/>
      <protection locked="0"/>
    </xf>
    <xf numFmtId="0" fontId="1" fillId="13" borderId="60" xfId="0" applyFont="1" applyFill="1" applyBorder="1" applyAlignment="1">
      <alignment vertical="top"/>
    </xf>
    <xf numFmtId="0" fontId="1" fillId="13" borderId="60" xfId="0" applyFont="1" applyFill="1" applyBorder="1" applyAlignment="1" applyProtection="1">
      <alignment horizontal="center" vertical="top" wrapText="1"/>
      <protection locked="0"/>
    </xf>
    <xf numFmtId="0" fontId="1" fillId="13" borderId="60" xfId="0" applyFont="1" applyFill="1" applyBorder="1" applyAlignment="1" applyProtection="1">
      <alignment horizontal="center" vertical="top"/>
      <protection locked="0"/>
    </xf>
    <xf numFmtId="0" fontId="1" fillId="13" borderId="60" xfId="0" applyFont="1" applyFill="1" applyBorder="1" applyAlignment="1">
      <alignment horizontal="center" vertical="top"/>
    </xf>
    <xf numFmtId="0" fontId="1" fillId="15" borderId="59" xfId="0" applyFont="1" applyFill="1" applyBorder="1" applyAlignment="1">
      <alignment vertical="top" wrapText="1"/>
    </xf>
    <xf numFmtId="0" fontId="1" fillId="15" borderId="59" xfId="0" applyFont="1" applyFill="1" applyBorder="1" applyAlignment="1">
      <alignment horizontal="center" vertical="top"/>
    </xf>
    <xf numFmtId="0" fontId="1" fillId="15" borderId="15" xfId="2" applyFont="1" applyFill="1" applyBorder="1" applyAlignment="1">
      <alignment vertical="top"/>
    </xf>
    <xf numFmtId="0" fontId="1" fillId="15" borderId="15" xfId="2" applyFont="1" applyFill="1" applyBorder="1" applyAlignment="1">
      <alignment vertical="top" wrapText="1"/>
    </xf>
    <xf numFmtId="0" fontId="1" fillId="15" borderId="15" xfId="2" applyFont="1" applyFill="1" applyBorder="1" applyAlignment="1">
      <alignment horizontal="center" vertical="top"/>
    </xf>
    <xf numFmtId="0" fontId="3" fillId="0" borderId="5" xfId="2" applyFont="1" applyBorder="1" applyAlignment="1">
      <alignment vertical="center" wrapText="1"/>
    </xf>
    <xf numFmtId="0" fontId="1" fillId="13" borderId="63" xfId="2" applyFont="1" applyFill="1" applyBorder="1" applyAlignment="1" applyProtection="1">
      <alignment vertical="top" wrapText="1"/>
      <protection locked="0"/>
    </xf>
    <xf numFmtId="0" fontId="1" fillId="13" borderId="63" xfId="2" applyFont="1" applyFill="1" applyBorder="1" applyAlignment="1" applyProtection="1">
      <alignment horizontal="center" vertical="top"/>
      <protection locked="0"/>
    </xf>
    <xf numFmtId="0" fontId="1" fillId="15" borderId="63" xfId="2" applyFont="1" applyFill="1" applyBorder="1" applyAlignment="1">
      <alignment vertical="top"/>
    </xf>
    <xf numFmtId="0" fontId="1" fillId="13" borderId="16" xfId="0" applyFont="1" applyFill="1" applyBorder="1" applyAlignment="1" applyProtection="1">
      <alignment vertical="top" wrapText="1"/>
    </xf>
    <xf numFmtId="0" fontId="1" fillId="13" borderId="16" xfId="0" applyFont="1" applyFill="1" applyBorder="1" applyAlignment="1" applyProtection="1">
      <alignment vertical="top" wrapText="1"/>
      <protection locked="0"/>
    </xf>
    <xf numFmtId="0" fontId="1" fillId="13" borderId="16" xfId="0" applyFont="1" applyFill="1" applyBorder="1" applyAlignment="1">
      <alignment vertical="top"/>
    </xf>
    <xf numFmtId="0" fontId="1" fillId="15" borderId="1" xfId="0" applyFont="1" applyFill="1" applyBorder="1" applyAlignment="1" applyProtection="1">
      <alignment vertical="top" wrapText="1"/>
    </xf>
    <xf numFmtId="0" fontId="1" fillId="15" borderId="1" xfId="0" applyFont="1" applyFill="1" applyBorder="1" applyAlignment="1" applyProtection="1">
      <alignment vertical="top" wrapText="1"/>
      <protection locked="0"/>
    </xf>
    <xf numFmtId="0" fontId="1" fillId="0" borderId="1" xfId="0" applyFont="1" applyBorder="1" applyAlignment="1">
      <alignment vertical="top" wrapText="1"/>
    </xf>
    <xf numFmtId="0" fontId="1" fillId="0" borderId="1" xfId="0" applyFont="1" applyBorder="1" applyAlignment="1">
      <alignment horizontal="center" vertical="top"/>
    </xf>
    <xf numFmtId="0" fontId="3" fillId="15" borderId="8" xfId="0" applyFont="1" applyFill="1" applyBorder="1" applyAlignment="1">
      <alignment horizontal="center" vertical="top" wrapText="1"/>
    </xf>
    <xf numFmtId="0" fontId="3" fillId="13" borderId="59" xfId="0" applyFont="1" applyFill="1" applyBorder="1" applyAlignment="1">
      <alignment horizontal="right" vertical="top" wrapText="1"/>
    </xf>
    <xf numFmtId="0" fontId="1" fillId="13" borderId="16" xfId="0" applyFont="1" applyFill="1" applyBorder="1" applyAlignment="1">
      <alignment horizontal="center" vertical="top" wrapText="1"/>
    </xf>
    <xf numFmtId="0" fontId="7" fillId="15" borderId="8" xfId="0" applyFont="1" applyFill="1" applyBorder="1" applyAlignment="1">
      <alignment vertical="top" wrapText="1"/>
    </xf>
    <xf numFmtId="0" fontId="1" fillId="15" borderId="13" xfId="0" applyFont="1" applyFill="1" applyBorder="1" applyAlignment="1">
      <alignment vertical="top" wrapText="1"/>
    </xf>
    <xf numFmtId="0" fontId="1" fillId="15" borderId="50" xfId="0" applyFont="1" applyFill="1" applyBorder="1" applyAlignment="1">
      <alignment vertical="top"/>
    </xf>
    <xf numFmtId="0" fontId="28" fillId="15" borderId="41" xfId="1" applyFont="1" applyFill="1" applyBorder="1" applyAlignment="1">
      <alignment vertical="top" wrapText="1"/>
    </xf>
    <xf numFmtId="0" fontId="0" fillId="0" borderId="0" xfId="0" applyAlignment="1">
      <alignment vertical="top"/>
    </xf>
    <xf numFmtId="0" fontId="1" fillId="13" borderId="59" xfId="0" applyFont="1" applyFill="1" applyBorder="1" applyAlignment="1">
      <alignment vertical="top" wrapText="1"/>
    </xf>
    <xf numFmtId="0" fontId="1" fillId="13" borderId="59" xfId="0" applyFont="1" applyFill="1" applyBorder="1" applyAlignment="1" applyProtection="1">
      <alignment horizontal="center" vertical="top" wrapText="1"/>
      <protection locked="0"/>
    </xf>
    <xf numFmtId="0" fontId="1" fillId="13" borderId="59" xfId="0" applyFont="1" applyFill="1" applyBorder="1" applyAlignment="1">
      <alignment horizontal="center" vertical="top" wrapText="1"/>
    </xf>
    <xf numFmtId="0" fontId="1" fillId="15" borderId="14" xfId="0" applyFont="1" applyFill="1" applyBorder="1" applyAlignment="1">
      <alignment vertical="top" wrapText="1"/>
    </xf>
    <xf numFmtId="0" fontId="28" fillId="15" borderId="59" xfId="1" applyFont="1" applyFill="1" applyBorder="1" applyAlignment="1">
      <alignment vertical="top" wrapText="1"/>
    </xf>
    <xf numFmtId="0" fontId="28" fillId="15" borderId="8" xfId="1" applyFont="1" applyFill="1" applyBorder="1" applyAlignment="1">
      <alignment vertical="top" wrapText="1"/>
    </xf>
    <xf numFmtId="0" fontId="3" fillId="15" borderId="49" xfId="0" applyFont="1" applyFill="1" applyBorder="1" applyAlignment="1">
      <alignment vertical="top" wrapText="1"/>
    </xf>
    <xf numFmtId="0" fontId="3" fillId="16" borderId="16" xfId="0" applyFont="1" applyFill="1" applyBorder="1" applyAlignment="1">
      <alignment vertical="top" wrapText="1"/>
    </xf>
    <xf numFmtId="0" fontId="21" fillId="15" borderId="8" xfId="1" applyFont="1" applyFill="1" applyBorder="1" applyAlignment="1">
      <alignment vertical="top" wrapText="1"/>
    </xf>
    <xf numFmtId="0" fontId="1" fillId="13" borderId="17" xfId="0" applyFont="1" applyFill="1" applyBorder="1" applyAlignment="1">
      <alignment horizontal="center" vertical="top" wrapText="1"/>
    </xf>
    <xf numFmtId="0" fontId="3" fillId="15" borderId="14" xfId="0" applyFont="1" applyFill="1" applyBorder="1" applyAlignment="1">
      <alignment vertical="top" wrapText="1"/>
    </xf>
    <xf numFmtId="0" fontId="1" fillId="13" borderId="41" xfId="0" applyFont="1" applyFill="1" applyBorder="1" applyAlignment="1">
      <alignment horizontal="center" vertical="top" wrapText="1"/>
    </xf>
    <xf numFmtId="0" fontId="1" fillId="13" borderId="16" xfId="0" applyFont="1" applyFill="1" applyBorder="1" applyAlignment="1">
      <alignment wrapText="1"/>
    </xf>
    <xf numFmtId="0" fontId="1" fillId="15" borderId="16" xfId="0" applyFont="1" applyFill="1" applyBorder="1" applyAlignment="1">
      <alignment wrapText="1"/>
    </xf>
    <xf numFmtId="0" fontId="3" fillId="15" borderId="16" xfId="0" applyFont="1" applyFill="1" applyBorder="1" applyAlignment="1">
      <alignment wrapText="1"/>
    </xf>
    <xf numFmtId="0" fontId="7" fillId="15" borderId="16" xfId="0" applyFont="1" applyFill="1" applyBorder="1"/>
    <xf numFmtId="0" fontId="1" fillId="15" borderId="11" xfId="0" applyFont="1" applyFill="1" applyBorder="1"/>
    <xf numFmtId="0" fontId="2" fillId="0" borderId="10" xfId="0" applyFont="1" applyBorder="1" applyAlignment="1" applyProtection="1">
      <alignment horizontal="center" vertical="top"/>
    </xf>
    <xf numFmtId="0" fontId="1" fillId="0" borderId="46" xfId="4" applyFont="1" applyBorder="1" applyAlignment="1">
      <alignment vertical="top"/>
    </xf>
    <xf numFmtId="0" fontId="4" fillId="0" borderId="18" xfId="0" applyFont="1" applyBorder="1" applyAlignment="1">
      <alignment horizontal="center" vertical="top"/>
    </xf>
    <xf numFmtId="0" fontId="1" fillId="13" borderId="59" xfId="4" applyFont="1" applyFill="1" applyBorder="1" applyAlignment="1">
      <alignment wrapText="1"/>
    </xf>
    <xf numFmtId="0" fontId="29" fillId="0" borderId="0" xfId="0" applyFont="1" applyBorder="1" applyAlignment="1">
      <alignment horizontal="center" vertical="top"/>
    </xf>
    <xf numFmtId="0" fontId="29" fillId="0" borderId="11" xfId="0" applyFont="1" applyBorder="1" applyAlignment="1">
      <alignment horizontal="center" vertical="top"/>
    </xf>
    <xf numFmtId="0" fontId="2" fillId="0" borderId="8" xfId="0" applyFont="1" applyBorder="1" applyAlignment="1">
      <alignment vertical="top"/>
    </xf>
    <xf numFmtId="3" fontId="2" fillId="0" borderId="4" xfId="0" applyNumberFormat="1" applyFont="1" applyBorder="1" applyAlignment="1">
      <alignment vertical="top"/>
    </xf>
    <xf numFmtId="0" fontId="4" fillId="0" borderId="4" xfId="0" applyFont="1" applyBorder="1" applyAlignment="1">
      <alignment vertical="top"/>
    </xf>
    <xf numFmtId="0" fontId="4" fillId="0" borderId="4" xfId="0" applyFont="1" applyBorder="1" applyAlignment="1">
      <alignment horizontal="center" vertical="top"/>
    </xf>
    <xf numFmtId="0" fontId="2" fillId="0" borderId="10" xfId="0" applyFont="1" applyBorder="1" applyAlignment="1">
      <alignment vertical="top"/>
    </xf>
    <xf numFmtId="0" fontId="2" fillId="0" borderId="11" xfId="0" applyFont="1" applyBorder="1" applyAlignment="1">
      <alignment vertical="top"/>
    </xf>
    <xf numFmtId="0" fontId="3" fillId="0" borderId="18" xfId="0" applyFont="1" applyBorder="1" applyAlignment="1">
      <alignment horizontal="center" vertical="top"/>
    </xf>
    <xf numFmtId="0" fontId="1" fillId="0" borderId="0" xfId="0" applyFont="1"/>
    <xf numFmtId="0" fontId="1" fillId="0" borderId="10" xfId="0" applyFont="1" applyBorder="1" applyAlignment="1" applyProtection="1">
      <alignment horizontal="center" vertical="top"/>
    </xf>
    <xf numFmtId="0" fontId="1" fillId="0" borderId="8" xfId="0" applyFont="1" applyBorder="1" applyAlignment="1">
      <alignment vertical="top"/>
    </xf>
    <xf numFmtId="3" fontId="1" fillId="0" borderId="4" xfId="0" applyNumberFormat="1" applyFont="1" applyBorder="1" applyAlignment="1">
      <alignment vertical="top"/>
    </xf>
    <xf numFmtId="0" fontId="1" fillId="0" borderId="10" xfId="0" applyFont="1" applyBorder="1" applyAlignment="1">
      <alignment vertical="top"/>
    </xf>
    <xf numFmtId="0" fontId="1" fillId="0" borderId="0" xfId="0" applyFont="1" applyBorder="1" applyAlignment="1">
      <alignment vertical="top"/>
    </xf>
    <xf numFmtId="0" fontId="1" fillId="0" borderId="11" xfId="0" applyFont="1" applyBorder="1" applyAlignment="1">
      <alignment vertical="top"/>
    </xf>
    <xf numFmtId="0" fontId="1" fillId="0" borderId="0" xfId="0" applyFont="1" applyAlignment="1">
      <alignment vertical="top"/>
    </xf>
    <xf numFmtId="0" fontId="1" fillId="0" borderId="10" xfId="0" applyFont="1" applyBorder="1" applyAlignment="1">
      <alignment wrapText="1"/>
    </xf>
    <xf numFmtId="0" fontId="0" fillId="0" borderId="0" xfId="0" applyAlignment="1">
      <alignment vertical="top"/>
    </xf>
    <xf numFmtId="0" fontId="3" fillId="15" borderId="41" xfId="4" applyFont="1" applyFill="1" applyBorder="1" applyAlignment="1">
      <alignment vertical="top" wrapText="1"/>
    </xf>
    <xf numFmtId="0" fontId="1" fillId="13" borderId="57" xfId="0" applyFont="1" applyFill="1" applyBorder="1" applyAlignment="1">
      <alignment vertical="top"/>
    </xf>
    <xf numFmtId="0" fontId="1" fillId="13" borderId="11" xfId="0" applyFont="1" applyFill="1" applyBorder="1" applyAlignment="1" applyProtection="1">
      <alignment horizontal="center" vertical="top"/>
      <protection locked="0"/>
    </xf>
    <xf numFmtId="9" fontId="3" fillId="15" borderId="59" xfId="3" applyFont="1" applyFill="1" applyBorder="1" applyAlignment="1">
      <alignment horizontal="center" vertical="top"/>
    </xf>
    <xf numFmtId="9" fontId="3" fillId="15" borderId="58" xfId="3" applyFont="1" applyFill="1" applyBorder="1" applyAlignment="1">
      <alignment horizontal="center" vertical="top"/>
    </xf>
    <xf numFmtId="0" fontId="3" fillId="15" borderId="57" xfId="0" applyFont="1" applyFill="1" applyBorder="1" applyAlignment="1">
      <alignment vertical="top" wrapText="1"/>
    </xf>
    <xf numFmtId="0" fontId="1" fillId="0" borderId="22" xfId="0" applyFont="1" applyBorder="1" applyAlignment="1">
      <alignment horizontal="left" vertical="top" indent="1"/>
    </xf>
    <xf numFmtId="0" fontId="1" fillId="0" borderId="8" xfId="0" applyFont="1" applyFill="1" applyBorder="1" applyAlignment="1">
      <alignment vertical="top"/>
    </xf>
    <xf numFmtId="0" fontId="1" fillId="0" borderId="57" xfId="0" applyFont="1" applyFill="1" applyBorder="1" applyAlignment="1">
      <alignment horizontal="left" vertical="top" indent="1"/>
    </xf>
    <xf numFmtId="0" fontId="3" fillId="15" borderId="51" xfId="0" applyFont="1" applyFill="1" applyBorder="1" applyAlignment="1">
      <alignment vertical="top" wrapText="1"/>
    </xf>
    <xf numFmtId="0" fontId="3" fillId="15" borderId="41" xfId="0" applyFont="1" applyFill="1" applyBorder="1"/>
    <xf numFmtId="0" fontId="30" fillId="0" borderId="0" xfId="0" applyFont="1" applyAlignment="1">
      <alignment vertical="center"/>
    </xf>
    <xf numFmtId="0" fontId="3" fillId="15" borderId="21" xfId="0" applyFont="1" applyFill="1" applyBorder="1" applyAlignment="1">
      <alignment vertical="top" wrapText="1"/>
    </xf>
    <xf numFmtId="0" fontId="3" fillId="15" borderId="2" xfId="0" applyFont="1" applyFill="1" applyBorder="1" applyAlignment="1">
      <alignment vertical="top" wrapText="1"/>
    </xf>
    <xf numFmtId="0" fontId="3" fillId="15" borderId="10" xfId="0" applyFont="1" applyFill="1" applyBorder="1" applyAlignment="1">
      <alignment vertical="top" wrapText="1"/>
    </xf>
    <xf numFmtId="0" fontId="3" fillId="15" borderId="42" xfId="0" applyFont="1" applyFill="1" applyBorder="1" applyAlignment="1" applyProtection="1">
      <alignment vertical="top" wrapText="1"/>
      <protection locked="0"/>
    </xf>
    <xf numFmtId="0" fontId="3" fillId="15" borderId="6" xfId="0" applyFont="1" applyFill="1" applyBorder="1" applyAlignment="1" applyProtection="1">
      <alignment vertical="top" wrapText="1"/>
      <protection locked="0"/>
    </xf>
    <xf numFmtId="0" fontId="3" fillId="15" borderId="6" xfId="0" applyFont="1" applyFill="1" applyBorder="1"/>
    <xf numFmtId="0" fontId="3" fillId="15" borderId="42" xfId="0" applyFont="1" applyFill="1" applyBorder="1"/>
    <xf numFmtId="0" fontId="3" fillId="15" borderId="1" xfId="0" applyFont="1" applyFill="1" applyBorder="1"/>
    <xf numFmtId="0" fontId="3" fillId="15" borderId="41" xfId="0" applyFont="1" applyFill="1" applyBorder="1" applyAlignment="1">
      <alignment wrapText="1"/>
    </xf>
    <xf numFmtId="0" fontId="3" fillId="15" borderId="16" xfId="0" applyFont="1" applyFill="1" applyBorder="1"/>
    <xf numFmtId="0" fontId="21" fillId="15" borderId="41" xfId="0" applyFont="1" applyFill="1" applyBorder="1" applyAlignment="1" applyProtection="1">
      <alignment horizontal="center" vertical="top"/>
    </xf>
    <xf numFmtId="0" fontId="21" fillId="15" borderId="41" xfId="1" applyFont="1" applyFill="1" applyBorder="1" applyAlignment="1" applyProtection="1">
      <alignment vertical="top" wrapText="1"/>
    </xf>
    <xf numFmtId="0" fontId="21" fillId="15" borderId="41" xfId="0" applyFont="1" applyFill="1" applyBorder="1" applyAlignment="1">
      <alignment vertical="top"/>
    </xf>
    <xf numFmtId="0" fontId="28" fillId="15" borderId="41" xfId="1" applyFont="1" applyFill="1" applyBorder="1" applyAlignment="1" applyProtection="1">
      <alignment vertical="top" wrapText="1"/>
    </xf>
    <xf numFmtId="0" fontId="21" fillId="15" borderId="41" xfId="0" applyFont="1" applyFill="1" applyBorder="1" applyAlignment="1">
      <alignment vertical="top" wrapText="1"/>
    </xf>
    <xf numFmtId="0" fontId="21" fillId="0" borderId="0" xfId="1" applyFont="1" applyAlignment="1">
      <alignment wrapText="1"/>
    </xf>
    <xf numFmtId="0" fontId="21" fillId="15" borderId="41" xfId="1" quotePrefix="1" applyFont="1" applyFill="1" applyBorder="1" applyAlignment="1">
      <alignment vertical="top" wrapText="1"/>
    </xf>
    <xf numFmtId="0" fontId="21" fillId="15" borderId="1" xfId="0" applyFont="1" applyFill="1" applyBorder="1" applyAlignment="1" applyProtection="1">
      <alignment horizontal="center" vertical="top"/>
    </xf>
    <xf numFmtId="0" fontId="21" fillId="15" borderId="1" xfId="1" applyFont="1" applyFill="1" applyBorder="1" applyAlignment="1" applyProtection="1">
      <alignment vertical="top" wrapText="1"/>
    </xf>
    <xf numFmtId="0" fontId="28" fillId="15" borderId="16" xfId="1" applyFont="1" applyFill="1" applyBorder="1" applyAlignment="1">
      <alignment vertical="top" wrapText="1"/>
    </xf>
    <xf numFmtId="0" fontId="21" fillId="0" borderId="0" xfId="1" applyFont="1" applyAlignment="1">
      <alignment vertical="top" wrapText="1"/>
    </xf>
    <xf numFmtId="0" fontId="3" fillId="15" borderId="9" xfId="0" applyFont="1" applyFill="1" applyBorder="1" applyAlignment="1">
      <alignment vertical="top"/>
    </xf>
    <xf numFmtId="0" fontId="3" fillId="15" borderId="37" xfId="0" applyFont="1" applyFill="1" applyBorder="1" applyAlignment="1">
      <alignment vertical="top" wrapText="1"/>
    </xf>
    <xf numFmtId="0" fontId="3" fillId="15" borderId="8" xfId="0" applyFont="1" applyFill="1" applyBorder="1" applyAlignment="1">
      <alignment vertical="top"/>
    </xf>
    <xf numFmtId="0" fontId="3" fillId="15" borderId="59" xfId="0" applyFont="1" applyFill="1" applyBorder="1" applyAlignment="1">
      <alignment vertical="top"/>
    </xf>
    <xf numFmtId="0" fontId="3" fillId="15" borderId="14" xfId="0" applyFont="1" applyFill="1" applyBorder="1" applyAlignment="1">
      <alignment vertical="top"/>
    </xf>
    <xf numFmtId="0" fontId="3" fillId="15" borderId="13" xfId="0" applyFont="1" applyFill="1" applyBorder="1" applyAlignment="1">
      <alignment vertical="top" wrapText="1"/>
    </xf>
    <xf numFmtId="0" fontId="3" fillId="15" borderId="0" xfId="0" applyFont="1" applyFill="1" applyBorder="1" applyAlignment="1">
      <alignment vertical="top" wrapText="1"/>
    </xf>
    <xf numFmtId="0" fontId="3" fillId="15" borderId="46" xfId="0" applyFont="1" applyFill="1" applyBorder="1" applyAlignment="1">
      <alignment vertical="top"/>
    </xf>
    <xf numFmtId="0" fontId="21" fillId="15" borderId="52" xfId="0" applyFont="1" applyFill="1" applyBorder="1" applyAlignment="1" applyProtection="1">
      <alignment horizontal="center" vertical="top"/>
    </xf>
    <xf numFmtId="0" fontId="21" fillId="15" borderId="41" xfId="0" applyFont="1" applyFill="1" applyBorder="1" applyAlignment="1" applyProtection="1">
      <alignment horizontal="center" vertical="top" wrapText="1"/>
    </xf>
    <xf numFmtId="0" fontId="21" fillId="15" borderId="41" xfId="1" applyFont="1" applyFill="1" applyBorder="1" applyAlignment="1">
      <alignment vertical="center" wrapText="1"/>
    </xf>
    <xf numFmtId="0" fontId="28" fillId="0" borderId="0" xfId="1" applyFont="1" applyAlignment="1">
      <alignment vertical="top" wrapText="1"/>
    </xf>
    <xf numFmtId="0" fontId="21" fillId="15" borderId="6" xfId="1" applyFont="1" applyFill="1" applyBorder="1" applyAlignment="1">
      <alignment vertical="top"/>
    </xf>
    <xf numFmtId="0" fontId="21" fillId="15" borderId="6" xfId="0" applyFont="1" applyFill="1" applyBorder="1" applyAlignment="1" applyProtection="1">
      <alignment horizontal="center" vertical="top"/>
    </xf>
    <xf numFmtId="0" fontId="21" fillId="15" borderId="6" xfId="0" applyFont="1" applyFill="1" applyBorder="1" applyAlignment="1">
      <alignment vertical="top"/>
    </xf>
    <xf numFmtId="0" fontId="21" fillId="15" borderId="42" xfId="0" applyFont="1" applyFill="1" applyBorder="1" applyAlignment="1">
      <alignment wrapText="1"/>
    </xf>
    <xf numFmtId="0" fontId="28" fillId="0" borderId="69" xfId="1" applyFont="1" applyBorder="1" applyAlignment="1">
      <alignment vertical="top" wrapText="1"/>
    </xf>
    <xf numFmtId="0" fontId="28" fillId="0" borderId="0" xfId="1" applyFont="1" applyAlignment="1">
      <alignment vertical="center" wrapText="1"/>
    </xf>
    <xf numFmtId="0" fontId="21" fillId="15" borderId="15" xfId="0" applyFont="1" applyFill="1" applyBorder="1" applyAlignment="1" applyProtection="1">
      <alignment horizontal="center" vertical="top"/>
    </xf>
    <xf numFmtId="0" fontId="21" fillId="15" borderId="15" xfId="1" applyFont="1" applyFill="1" applyBorder="1" applyAlignment="1">
      <alignment vertical="top" wrapText="1"/>
    </xf>
    <xf numFmtId="0" fontId="28" fillId="15" borderId="15" xfId="1" applyFont="1" applyFill="1" applyBorder="1" applyAlignment="1" applyProtection="1">
      <alignment vertical="top" wrapText="1"/>
    </xf>
    <xf numFmtId="0" fontId="21" fillId="15" borderId="15" xfId="0" applyFont="1" applyFill="1" applyBorder="1" applyAlignment="1">
      <alignment vertical="top" wrapText="1"/>
    </xf>
    <xf numFmtId="0" fontId="21" fillId="15" borderId="42" xfId="1" applyFont="1" applyFill="1" applyBorder="1" applyAlignment="1">
      <alignment vertical="top"/>
    </xf>
    <xf numFmtId="0" fontId="21" fillId="15" borderId="42" xfId="0" applyFont="1" applyFill="1" applyBorder="1" applyAlignment="1">
      <alignment vertical="top" wrapText="1"/>
    </xf>
    <xf numFmtId="0" fontId="28" fillId="0" borderId="41" xfId="1" applyFont="1" applyFill="1" applyBorder="1" applyAlignment="1">
      <alignment vertical="top" wrapText="1"/>
    </xf>
    <xf numFmtId="0" fontId="3" fillId="0" borderId="41" xfId="4" applyFont="1" applyFill="1" applyBorder="1" applyAlignment="1">
      <alignment vertical="top" wrapText="1"/>
    </xf>
    <xf numFmtId="0" fontId="28" fillId="15" borderId="1" xfId="1" applyFont="1" applyFill="1" applyBorder="1" applyAlignment="1">
      <alignment vertical="top" wrapText="1"/>
    </xf>
    <xf numFmtId="0" fontId="21" fillId="15" borderId="15" xfId="0" applyFont="1" applyFill="1" applyBorder="1" applyAlignment="1">
      <alignment horizontal="left" vertical="top" wrapText="1"/>
    </xf>
    <xf numFmtId="0" fontId="21" fillId="15" borderId="41" xfId="1" applyFont="1" applyFill="1" applyBorder="1" applyAlignment="1" applyProtection="1">
      <alignment vertical="top" wrapText="1"/>
      <protection locked="0"/>
    </xf>
    <xf numFmtId="0" fontId="28" fillId="15" borderId="41" xfId="1" applyFont="1" applyFill="1" applyBorder="1" applyAlignment="1" applyProtection="1">
      <alignment vertical="top" wrapText="1"/>
      <protection locked="0"/>
    </xf>
    <xf numFmtId="0" fontId="21" fillId="15" borderId="1" xfId="1" applyFont="1" applyFill="1" applyBorder="1" applyAlignment="1" applyProtection="1">
      <alignment vertical="top" wrapText="1"/>
      <protection locked="0"/>
    </xf>
    <xf numFmtId="0" fontId="28" fillId="0" borderId="0" xfId="1" applyFont="1" applyFill="1" applyAlignment="1">
      <alignment vertical="top" wrapText="1"/>
    </xf>
    <xf numFmtId="0" fontId="28" fillId="15" borderId="41" xfId="1" applyFont="1" applyFill="1" applyBorder="1" applyAlignment="1">
      <alignment vertical="top"/>
    </xf>
    <xf numFmtId="0" fontId="21" fillId="15" borderId="41" xfId="0" applyFont="1" applyFill="1" applyBorder="1" applyAlignment="1">
      <alignment horizontal="center" vertical="top"/>
    </xf>
    <xf numFmtId="0" fontId="21" fillId="15" borderId="59" xfId="0" applyFont="1" applyFill="1" applyBorder="1" applyAlignment="1" applyProtection="1">
      <alignment horizontal="center" vertical="top" wrapText="1"/>
    </xf>
    <xf numFmtId="0" fontId="21" fillId="15" borderId="59" xfId="1" applyFont="1" applyFill="1" applyBorder="1" applyAlignment="1">
      <alignment vertical="top" wrapText="1"/>
    </xf>
    <xf numFmtId="0" fontId="21" fillId="15" borderId="41" xfId="1" applyFont="1" applyFill="1" applyBorder="1" applyAlignment="1" applyProtection="1">
      <alignment vertical="top"/>
    </xf>
    <xf numFmtId="0" fontId="21" fillId="15" borderId="28" xfId="2" applyFont="1" applyFill="1" applyBorder="1" applyAlignment="1" applyProtection="1">
      <alignment horizontal="center" vertical="top"/>
    </xf>
    <xf numFmtId="0" fontId="21" fillId="15" borderId="15" xfId="2" applyFont="1" applyFill="1" applyBorder="1" applyAlignment="1" applyProtection="1">
      <alignment horizontal="center" vertical="top"/>
    </xf>
    <xf numFmtId="0" fontId="3" fillId="15" borderId="15" xfId="2" applyFont="1" applyFill="1" applyBorder="1" applyAlignment="1">
      <alignment vertical="top"/>
    </xf>
    <xf numFmtId="0" fontId="21" fillId="15" borderId="15" xfId="2" applyFont="1" applyFill="1" applyBorder="1" applyAlignment="1">
      <alignment vertical="top"/>
    </xf>
    <xf numFmtId="0" fontId="3" fillId="0" borderId="15" xfId="0" applyFont="1" applyBorder="1" applyAlignment="1">
      <alignment vertical="top"/>
    </xf>
    <xf numFmtId="0" fontId="3" fillId="15" borderId="9" xfId="0" applyFont="1" applyFill="1" applyBorder="1" applyAlignment="1">
      <alignment vertical="top" wrapText="1"/>
    </xf>
    <xf numFmtId="0" fontId="4" fillId="15" borderId="41" xfId="0" applyFont="1" applyFill="1" applyBorder="1" applyAlignment="1">
      <alignment vertical="top"/>
    </xf>
    <xf numFmtId="0" fontId="4" fillId="15" borderId="6" xfId="0" applyFont="1" applyFill="1" applyBorder="1" applyAlignment="1">
      <alignment vertical="top"/>
    </xf>
    <xf numFmtId="0" fontId="4" fillId="15" borderId="17" xfId="0" applyFont="1" applyFill="1" applyBorder="1" applyAlignment="1">
      <alignment vertical="top"/>
    </xf>
    <xf numFmtId="0" fontId="4" fillId="15" borderId="42" xfId="0" applyFont="1" applyFill="1" applyBorder="1" applyAlignment="1">
      <alignment vertical="top"/>
    </xf>
    <xf numFmtId="0" fontId="4" fillId="15" borderId="1" xfId="0" applyFont="1" applyFill="1" applyBorder="1" applyAlignment="1">
      <alignment vertical="top"/>
    </xf>
    <xf numFmtId="0" fontId="4" fillId="15" borderId="16" xfId="0" applyFont="1" applyFill="1" applyBorder="1" applyAlignment="1">
      <alignment vertical="top"/>
    </xf>
    <xf numFmtId="0" fontId="4" fillId="15" borderId="15" xfId="0" applyFont="1" applyFill="1" applyBorder="1" applyAlignment="1">
      <alignment vertical="top"/>
    </xf>
    <xf numFmtId="0" fontId="3" fillId="15" borderId="24" xfId="0" applyFont="1" applyFill="1" applyBorder="1" applyAlignment="1">
      <alignment vertical="top"/>
    </xf>
    <xf numFmtId="0" fontId="4" fillId="15" borderId="60" xfId="0" applyFont="1" applyFill="1" applyBorder="1" applyAlignment="1">
      <alignment vertical="top"/>
    </xf>
    <xf numFmtId="0" fontId="4" fillId="15" borderId="52" xfId="0" applyFont="1" applyFill="1" applyBorder="1" applyAlignment="1">
      <alignment vertical="top"/>
    </xf>
    <xf numFmtId="0" fontId="4" fillId="15" borderId="59" xfId="0" applyFont="1" applyFill="1" applyBorder="1" applyAlignment="1">
      <alignment vertical="top"/>
    </xf>
    <xf numFmtId="0" fontId="4" fillId="15" borderId="58" xfId="0" applyFont="1" applyFill="1" applyBorder="1" applyAlignment="1">
      <alignment vertical="top" wrapText="1"/>
    </xf>
    <xf numFmtId="0" fontId="4" fillId="15" borderId="59" xfId="0" applyFont="1" applyFill="1" applyBorder="1" applyAlignment="1">
      <alignment vertical="top" wrapText="1"/>
    </xf>
    <xf numFmtId="0" fontId="4" fillId="15" borderId="50" xfId="0" applyFont="1" applyFill="1" applyBorder="1" applyAlignment="1">
      <alignment vertical="top" wrapText="1"/>
    </xf>
    <xf numFmtId="0" fontId="4" fillId="15" borderId="42" xfId="0" applyFont="1" applyFill="1" applyBorder="1" applyAlignment="1">
      <alignment vertical="top" wrapText="1"/>
    </xf>
    <xf numFmtId="0" fontId="4" fillId="15" borderId="13" xfId="0" applyFont="1" applyFill="1" applyBorder="1" applyAlignment="1">
      <alignment vertical="top" wrapText="1"/>
    </xf>
    <xf numFmtId="0" fontId="4" fillId="15" borderId="17" xfId="0" applyFont="1" applyFill="1" applyBorder="1" applyAlignment="1">
      <alignment vertical="top" wrapText="1"/>
    </xf>
    <xf numFmtId="0" fontId="4" fillId="15" borderId="52" xfId="0" applyFont="1" applyFill="1" applyBorder="1" applyAlignment="1">
      <alignment vertical="top" wrapText="1"/>
    </xf>
    <xf numFmtId="0" fontId="4" fillId="15" borderId="11" xfId="0" applyFont="1" applyFill="1" applyBorder="1" applyAlignment="1">
      <alignment vertical="top" wrapText="1"/>
    </xf>
    <xf numFmtId="0" fontId="4" fillId="15" borderId="16" xfId="0" applyFont="1" applyFill="1" applyBorder="1" applyAlignment="1">
      <alignment vertical="top" wrapText="1"/>
    </xf>
    <xf numFmtId="0" fontId="3" fillId="15" borderId="52" xfId="0" applyFont="1" applyFill="1" applyBorder="1" applyAlignment="1">
      <alignment vertical="top"/>
    </xf>
    <xf numFmtId="0" fontId="3" fillId="15" borderId="50" xfId="0" applyFont="1" applyFill="1" applyBorder="1" applyAlignment="1">
      <alignment vertical="top"/>
    </xf>
    <xf numFmtId="0" fontId="3" fillId="15" borderId="45" xfId="0" applyFont="1" applyFill="1" applyBorder="1" applyAlignment="1">
      <alignment vertical="top"/>
    </xf>
    <xf numFmtId="0" fontId="4" fillId="15" borderId="58" xfId="0" applyFont="1" applyFill="1" applyBorder="1" applyAlignment="1">
      <alignment vertical="top"/>
    </xf>
    <xf numFmtId="0" fontId="3" fillId="15" borderId="58" xfId="0" applyFont="1" applyFill="1" applyBorder="1" applyAlignment="1">
      <alignment vertical="top"/>
    </xf>
    <xf numFmtId="0" fontId="3" fillId="15" borderId="13" xfId="0" applyFont="1" applyFill="1" applyBorder="1" applyAlignment="1">
      <alignment vertical="top"/>
    </xf>
    <xf numFmtId="0" fontId="4" fillId="15" borderId="62" xfId="0" applyFont="1" applyFill="1" applyBorder="1" applyAlignment="1">
      <alignment vertical="top"/>
    </xf>
    <xf numFmtId="0" fontId="21" fillId="15" borderId="6" xfId="1" applyFont="1" applyFill="1" applyBorder="1" applyAlignment="1">
      <alignment vertical="top" wrapText="1"/>
    </xf>
    <xf numFmtId="0" fontId="4" fillId="15" borderId="42" xfId="4" applyFont="1" applyFill="1" applyBorder="1" applyAlignment="1">
      <alignment vertical="top"/>
    </xf>
    <xf numFmtId="0" fontId="26" fillId="15" borderId="42" xfId="4" applyFont="1" applyFill="1" applyBorder="1" applyAlignment="1">
      <alignment vertical="top"/>
    </xf>
    <xf numFmtId="0" fontId="4" fillId="15" borderId="6" xfId="0" applyFont="1" applyFill="1" applyBorder="1" applyAlignment="1">
      <alignment vertical="top" wrapText="1"/>
    </xf>
    <xf numFmtId="0" fontId="4" fillId="15" borderId="15" xfId="2" applyFont="1" applyFill="1" applyBorder="1" applyAlignment="1">
      <alignment vertical="top"/>
    </xf>
    <xf numFmtId="0" fontId="3" fillId="15" borderId="63" xfId="0" applyFont="1" applyFill="1" applyBorder="1" applyAlignment="1">
      <alignment vertical="top"/>
    </xf>
    <xf numFmtId="0" fontId="2" fillId="2" borderId="1" xfId="0" applyFont="1" applyFill="1" applyBorder="1" applyAlignment="1">
      <alignment horizontal="center" textRotation="90"/>
    </xf>
    <xf numFmtId="0" fontId="1" fillId="2" borderId="1" xfId="0" applyFont="1" applyFill="1" applyBorder="1" applyAlignment="1">
      <alignment horizontal="center" textRotation="90"/>
    </xf>
    <xf numFmtId="0" fontId="1" fillId="2" borderId="1" xfId="0" applyFont="1" applyFill="1" applyBorder="1" applyAlignment="1">
      <alignment vertical="top"/>
    </xf>
    <xf numFmtId="0" fontId="30" fillId="0" borderId="0" xfId="0" applyFont="1" applyAlignment="1">
      <alignment vertical="top" wrapText="1"/>
    </xf>
    <xf numFmtId="0" fontId="0" fillId="0" borderId="0" xfId="0" applyAlignment="1">
      <alignment vertical="top"/>
    </xf>
    <xf numFmtId="0" fontId="1" fillId="13" borderId="59" xfId="0" applyFont="1" applyFill="1" applyBorder="1" applyAlignment="1" applyProtection="1">
      <alignment vertical="top" wrapText="1"/>
      <protection locked="0"/>
    </xf>
    <xf numFmtId="0" fontId="1" fillId="13" borderId="59" xfId="0" applyFont="1" applyFill="1" applyBorder="1" applyAlignment="1">
      <alignment vertical="top"/>
    </xf>
    <xf numFmtId="0" fontId="1" fillId="13" borderId="59" xfId="0" applyFont="1" applyFill="1" applyBorder="1" applyAlignment="1" applyProtection="1">
      <alignment horizontal="center" vertical="top"/>
      <protection locked="0"/>
    </xf>
    <xf numFmtId="0" fontId="1" fillId="13" borderId="59" xfId="0" applyFont="1" applyFill="1" applyBorder="1" applyAlignment="1">
      <alignment horizontal="center" vertical="top"/>
    </xf>
    <xf numFmtId="0" fontId="1" fillId="0" borderId="4" xfId="0" applyFont="1" applyBorder="1" applyAlignment="1">
      <alignment vertical="top" wrapText="1"/>
    </xf>
    <xf numFmtId="0" fontId="1" fillId="0" borderId="6" xfId="0" applyFont="1" applyBorder="1" applyAlignment="1">
      <alignment horizontal="center" vertical="top"/>
    </xf>
    <xf numFmtId="0" fontId="1" fillId="0" borderId="37" xfId="0" applyFont="1" applyBorder="1" applyAlignment="1">
      <alignment vertical="top"/>
    </xf>
    <xf numFmtId="0" fontId="1" fillId="0" borderId="7" xfId="0" applyFont="1" applyBorder="1" applyAlignment="1">
      <alignment vertical="top"/>
    </xf>
    <xf numFmtId="0" fontId="1" fillId="2" borderId="0" xfId="0" applyFont="1" applyFill="1" applyBorder="1" applyAlignment="1">
      <alignment vertical="top"/>
    </xf>
    <xf numFmtId="0" fontId="1" fillId="0" borderId="22" xfId="0" applyFont="1" applyBorder="1" applyAlignment="1">
      <alignment vertical="top"/>
    </xf>
    <xf numFmtId="0" fontId="1" fillId="15" borderId="6" xfId="4" applyFont="1" applyFill="1" applyBorder="1" applyAlignment="1">
      <alignment vertical="top"/>
    </xf>
    <xf numFmtId="0" fontId="3" fillId="15" borderId="6" xfId="4" applyFont="1" applyFill="1" applyBorder="1" applyAlignment="1">
      <alignment vertical="top" wrapText="1"/>
    </xf>
    <xf numFmtId="0" fontId="3" fillId="15" borderId="6" xfId="4" applyFont="1" applyFill="1" applyBorder="1" applyAlignment="1">
      <alignment vertical="top"/>
    </xf>
    <xf numFmtId="0" fontId="2" fillId="15" borderId="6" xfId="4" applyFont="1" applyFill="1" applyBorder="1" applyAlignment="1">
      <alignment vertical="top"/>
    </xf>
    <xf numFmtId="0" fontId="1" fillId="15" borderId="6" xfId="4" applyFont="1" applyFill="1" applyBorder="1" applyAlignment="1">
      <alignment vertical="top" wrapText="1"/>
    </xf>
    <xf numFmtId="0" fontId="1" fillId="13" borderId="6" xfId="4" applyFont="1" applyFill="1" applyBorder="1" applyAlignment="1" applyProtection="1">
      <alignment vertical="top" wrapText="1"/>
      <protection locked="0"/>
    </xf>
    <xf numFmtId="0" fontId="1" fillId="13" borderId="6" xfId="4" applyFont="1" applyFill="1" applyBorder="1" applyAlignment="1">
      <alignment vertical="top"/>
    </xf>
    <xf numFmtId="0" fontId="1" fillId="13" borderId="6" xfId="4" applyFont="1" applyFill="1" applyBorder="1" applyAlignment="1" applyProtection="1">
      <alignment horizontal="center" vertical="top" wrapText="1"/>
      <protection locked="0"/>
    </xf>
    <xf numFmtId="0" fontId="1" fillId="13" borderId="6" xfId="4" applyFont="1" applyFill="1" applyBorder="1" applyAlignment="1" applyProtection="1">
      <alignment horizontal="center" vertical="top"/>
      <protection locked="0"/>
    </xf>
    <xf numFmtId="0" fontId="1" fillId="13" borderId="6" xfId="4" applyFont="1" applyFill="1" applyBorder="1" applyAlignment="1">
      <alignment horizontal="center" vertical="top"/>
    </xf>
    <xf numFmtId="0" fontId="3" fillId="13" borderId="42" xfId="4" applyFont="1" applyFill="1" applyBorder="1" applyAlignment="1">
      <alignment horizontal="right" vertical="top"/>
    </xf>
    <xf numFmtId="0" fontId="1" fillId="13" borderId="42" xfId="4" applyFont="1" applyFill="1" applyBorder="1" applyAlignment="1">
      <alignment vertical="top" wrapText="1"/>
    </xf>
    <xf numFmtId="0" fontId="7" fillId="13" borderId="4" xfId="0" applyFont="1" applyFill="1" applyBorder="1" applyAlignment="1" applyProtection="1">
      <alignment vertical="top" wrapText="1"/>
      <protection locked="0"/>
    </xf>
    <xf numFmtId="0" fontId="7" fillId="13" borderId="0" xfId="0" applyFont="1" applyFill="1" applyBorder="1" applyAlignment="1">
      <alignment wrapText="1"/>
    </xf>
    <xf numFmtId="0" fontId="7" fillId="13" borderId="4" xfId="0" applyFont="1" applyFill="1" applyBorder="1" applyAlignment="1" applyProtection="1">
      <alignment vertical="top" wrapText="1"/>
    </xf>
    <xf numFmtId="0" fontId="7" fillId="13" borderId="23" xfId="0" applyFont="1" applyFill="1" applyBorder="1" applyAlignment="1" applyProtection="1">
      <alignment horizontal="center" vertical="top" wrapText="1"/>
      <protection locked="0"/>
    </xf>
    <xf numFmtId="0" fontId="7" fillId="13" borderId="37" xfId="0" applyFont="1" applyFill="1" applyBorder="1" applyAlignment="1" applyProtection="1">
      <alignment horizontal="center" vertical="top"/>
      <protection locked="0"/>
    </xf>
    <xf numFmtId="0" fontId="7" fillId="13" borderId="37" xfId="0" applyFont="1" applyFill="1" applyBorder="1" applyAlignment="1">
      <alignment horizontal="center" vertical="top"/>
    </xf>
    <xf numFmtId="0" fontId="7" fillId="0" borderId="44" xfId="0" applyFont="1" applyBorder="1" applyAlignment="1">
      <alignment horizontal="center" vertical="top"/>
    </xf>
    <xf numFmtId="0" fontId="7" fillId="0" borderId="9" xfId="0" applyFont="1" applyBorder="1" applyAlignment="1">
      <alignment horizontal="center" vertical="top"/>
    </xf>
    <xf numFmtId="0" fontId="7" fillId="0" borderId="38" xfId="0" applyFont="1" applyBorder="1" applyAlignment="1">
      <alignment horizontal="center" vertical="top"/>
    </xf>
    <xf numFmtId="0" fontId="7" fillId="0" borderId="64" xfId="0" applyFont="1" applyFill="1" applyBorder="1" applyAlignment="1" applyProtection="1">
      <alignment horizontal="center" vertical="top" wrapText="1"/>
      <protection locked="0"/>
    </xf>
    <xf numFmtId="0" fontId="7" fillId="0" borderId="70" xfId="0" applyFont="1" applyFill="1" applyBorder="1" applyAlignment="1" applyProtection="1">
      <alignment horizontal="center" vertical="top"/>
      <protection locked="0"/>
    </xf>
    <xf numFmtId="0" fontId="7" fillId="0" borderId="71" xfId="0" applyFont="1" applyFill="1" applyBorder="1" applyAlignment="1" applyProtection="1">
      <alignment horizontal="center" vertical="top"/>
      <protection locked="0"/>
    </xf>
    <xf numFmtId="0" fontId="7" fillId="13" borderId="5" xfId="0" applyFont="1" applyFill="1" applyBorder="1" applyAlignment="1">
      <alignment horizontal="center" vertical="top"/>
    </xf>
    <xf numFmtId="0" fontId="7" fillId="17" borderId="4" xfId="0" applyFont="1" applyFill="1" applyBorder="1" applyAlignment="1">
      <alignment vertical="top"/>
    </xf>
    <xf numFmtId="0" fontId="2" fillId="0" borderId="3" xfId="0" applyFont="1" applyFill="1" applyBorder="1" applyAlignment="1">
      <alignment wrapText="1"/>
    </xf>
    <xf numFmtId="0" fontId="2" fillId="0" borderId="1" xfId="0" applyFont="1" applyFill="1" applyBorder="1" applyAlignment="1">
      <alignment wrapText="1"/>
    </xf>
    <xf numFmtId="0" fontId="3" fillId="0" borderId="49" xfId="0" applyFont="1" applyFill="1" applyBorder="1" applyAlignment="1">
      <alignment vertical="top" wrapText="1"/>
    </xf>
    <xf numFmtId="0" fontId="3" fillId="0" borderId="8" xfId="0" applyFont="1" applyFill="1" applyBorder="1" applyAlignment="1">
      <alignment vertical="top" wrapText="1"/>
    </xf>
    <xf numFmtId="0" fontId="3" fillId="0" borderId="4" xfId="0" applyFont="1" applyFill="1" applyBorder="1" applyAlignment="1" applyProtection="1">
      <alignment vertical="top" wrapText="1"/>
      <protection locked="0"/>
    </xf>
    <xf numFmtId="0" fontId="3" fillId="0" borderId="42" xfId="0" applyFont="1" applyFill="1" applyBorder="1" applyAlignment="1">
      <alignment vertical="top"/>
    </xf>
    <xf numFmtId="0" fontId="3" fillId="0" borderId="42" xfId="0" applyFont="1" applyFill="1" applyBorder="1" applyAlignment="1">
      <alignment vertical="top" wrapText="1"/>
    </xf>
    <xf numFmtId="0" fontId="3" fillId="0" borderId="6" xfId="0" applyFont="1" applyFill="1" applyBorder="1" applyAlignment="1">
      <alignment vertical="top" wrapText="1"/>
    </xf>
    <xf numFmtId="0" fontId="3" fillId="0" borderId="30" xfId="0" applyFont="1" applyFill="1" applyBorder="1" applyAlignment="1">
      <alignment vertical="top"/>
    </xf>
    <xf numFmtId="0" fontId="3" fillId="0" borderId="30" xfId="0" applyFont="1" applyFill="1" applyBorder="1" applyAlignment="1">
      <alignment vertical="top" wrapText="1"/>
    </xf>
    <xf numFmtId="0" fontId="3" fillId="0" borderId="6" xfId="0" applyFont="1" applyFill="1" applyBorder="1" applyAlignment="1">
      <alignment vertical="top"/>
    </xf>
    <xf numFmtId="0" fontId="3" fillId="0" borderId="60" xfId="0" applyFont="1" applyFill="1" applyBorder="1" applyAlignment="1">
      <alignment vertical="top" wrapText="1"/>
    </xf>
    <xf numFmtId="0" fontId="7" fillId="13" borderId="64" xfId="0" applyFont="1" applyFill="1" applyBorder="1" applyAlignment="1" applyProtection="1">
      <alignment horizontal="center" vertical="top" wrapText="1"/>
      <protection locked="0"/>
    </xf>
    <xf numFmtId="0" fontId="7" fillId="13" borderId="70" xfId="0" applyFont="1" applyFill="1" applyBorder="1" applyAlignment="1" applyProtection="1">
      <alignment horizontal="center" vertical="top"/>
      <protection locked="0"/>
    </xf>
    <xf numFmtId="0" fontId="7" fillId="13" borderId="71" xfId="0" applyFont="1" applyFill="1" applyBorder="1" applyAlignment="1" applyProtection="1">
      <alignment horizontal="center" vertical="top"/>
      <protection locked="0"/>
    </xf>
    <xf numFmtId="0" fontId="7" fillId="13" borderId="53" xfId="0" applyFont="1" applyFill="1" applyBorder="1" applyAlignment="1" applyProtection="1">
      <alignment horizontal="center" vertical="top" wrapText="1"/>
      <protection locked="0"/>
    </xf>
    <xf numFmtId="0" fontId="7" fillId="13" borderId="30" xfId="0" applyFont="1" applyFill="1" applyBorder="1" applyAlignment="1" applyProtection="1">
      <alignment horizontal="center" vertical="top"/>
      <protection locked="0"/>
    </xf>
    <xf numFmtId="0" fontId="7" fillId="13" borderId="54" xfId="0" applyFont="1" applyFill="1" applyBorder="1" applyAlignment="1" applyProtection="1">
      <alignment horizontal="center" vertical="top"/>
      <protection locked="0"/>
    </xf>
    <xf numFmtId="0" fontId="7" fillId="13" borderId="23" xfId="0" applyFont="1" applyFill="1" applyBorder="1" applyAlignment="1">
      <alignment vertical="top"/>
    </xf>
    <xf numFmtId="0" fontId="7" fillId="13" borderId="5" xfId="0" applyFont="1" applyFill="1" applyBorder="1" applyAlignment="1">
      <alignment vertical="top"/>
    </xf>
    <xf numFmtId="0" fontId="7" fillId="13" borderId="37" xfId="0" applyFont="1" applyFill="1" applyBorder="1" applyAlignment="1">
      <alignment vertical="top"/>
    </xf>
    <xf numFmtId="0" fontId="7" fillId="13" borderId="23" xfId="2" applyFont="1" applyFill="1" applyBorder="1" applyAlignment="1" applyProtection="1">
      <alignment horizontal="center" vertical="top" wrapText="1"/>
      <protection locked="0"/>
    </xf>
    <xf numFmtId="0" fontId="7" fillId="13" borderId="7" xfId="0" applyFont="1" applyFill="1" applyBorder="1"/>
    <xf numFmtId="0" fontId="0" fillId="0" borderId="0" xfId="0" applyAlignment="1">
      <alignment vertical="top"/>
    </xf>
    <xf numFmtId="0" fontId="1" fillId="0" borderId="53" xfId="0" applyFont="1" applyBorder="1" applyAlignment="1">
      <alignment horizontal="left" vertical="top" indent="1"/>
    </xf>
    <xf numFmtId="0" fontId="1" fillId="0" borderId="30" xfId="0" applyFont="1" applyBorder="1" applyAlignment="1">
      <alignment vertical="top"/>
    </xf>
    <xf numFmtId="0" fontId="0" fillId="0" borderId="30" xfId="0" applyBorder="1" applyAlignment="1">
      <alignment vertical="top" wrapText="1"/>
    </xf>
    <xf numFmtId="0" fontId="0" fillId="0" borderId="67" xfId="0" applyBorder="1" applyAlignment="1">
      <alignment vertical="top" wrapText="1"/>
    </xf>
    <xf numFmtId="0" fontId="0" fillId="0" borderId="8" xfId="0" applyBorder="1" applyAlignment="1">
      <alignment vertical="top" wrapText="1"/>
    </xf>
    <xf numFmtId="0" fontId="0" fillId="0" borderId="68" xfId="0" applyBorder="1" applyAlignment="1">
      <alignment vertical="top" wrapText="1"/>
    </xf>
    <xf numFmtId="0" fontId="0" fillId="0" borderId="0" xfId="0" applyAlignment="1">
      <alignment horizontal="left" vertical="top" wrapText="1"/>
    </xf>
    <xf numFmtId="0" fontId="0" fillId="0" borderId="0" xfId="0" applyAlignment="1">
      <alignment horizontal="left" vertical="top" wrapText="1" indent="1"/>
    </xf>
    <xf numFmtId="0" fontId="0" fillId="0" borderId="0" xfId="0" applyAlignment="1" applyProtection="1">
      <alignment horizontal="right" vertical="top"/>
    </xf>
    <xf numFmtId="0" fontId="0" fillId="0" borderId="0" xfId="0" applyAlignment="1">
      <alignment horizontal="right" vertical="top"/>
    </xf>
    <xf numFmtId="0" fontId="0" fillId="0" borderId="0" xfId="0" applyAlignment="1">
      <alignment vertical="top"/>
    </xf>
    <xf numFmtId="0" fontId="8" fillId="0" borderId="8" xfId="0" applyFont="1" applyBorder="1" applyAlignment="1">
      <alignment vertical="top" wrapText="1"/>
    </xf>
    <xf numFmtId="0" fontId="18" fillId="0" borderId="8" xfId="0" applyFont="1" applyBorder="1" applyAlignment="1">
      <alignment vertical="center" wrapText="1"/>
    </xf>
    <xf numFmtId="0" fontId="0" fillId="0" borderId="68" xfId="0" applyBorder="1" applyAlignment="1">
      <alignment vertical="center" wrapText="1"/>
    </xf>
    <xf numFmtId="0" fontId="2" fillId="0" borderId="0" xfId="0" applyFont="1" applyAlignment="1">
      <alignment vertical="top" wrapText="1"/>
    </xf>
    <xf numFmtId="0" fontId="0" fillId="0" borderId="0" xfId="0" applyAlignment="1">
      <alignment vertical="top" wrapText="1"/>
    </xf>
    <xf numFmtId="0" fontId="2" fillId="0" borderId="2" xfId="0" applyFont="1" applyBorder="1" applyAlignment="1">
      <alignment vertical="top" wrapText="1"/>
    </xf>
    <xf numFmtId="0" fontId="0" fillId="0" borderId="3" xfId="0" applyBorder="1" applyAlignment="1">
      <alignment vertical="top" wrapText="1"/>
    </xf>
  </cellXfs>
  <cellStyles count="5">
    <cellStyle name="Hyperlink" xfId="1" builtinId="8"/>
    <cellStyle name="Normal" xfId="0" builtinId="0"/>
    <cellStyle name="Normal 2" xfId="2" xr:uid="{00000000-0005-0000-0000-000002000000}"/>
    <cellStyle name="Normal 2 2" xfId="4" xr:uid="{21B8026C-72BA-4317-B77B-371FBF2ED57F}"/>
    <cellStyle name="Percent" xfId="3" builtinId="5"/>
  </cellStyles>
  <dxfs count="171">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dxf>
    <dxf>
      <font>
        <condense val="0"/>
        <extend val="0"/>
        <color indexed="22"/>
      </font>
    </dxf>
    <dxf>
      <font>
        <condense val="0"/>
        <extend val="0"/>
        <color indexed="22"/>
      </font>
    </dxf>
    <dxf>
      <font>
        <b/>
        <i val="0"/>
        <condense val="0"/>
        <extend val="0"/>
        <u/>
        <color auto="1"/>
      </font>
    </dxf>
    <dxf>
      <font>
        <condense val="0"/>
        <extend val="0"/>
        <color indexed="22"/>
      </font>
    </dxf>
    <dxf>
      <font>
        <condense val="0"/>
        <extend val="0"/>
        <color indexed="22"/>
      </font>
    </dxf>
    <dxf>
      <font>
        <b/>
        <i val="0"/>
        <condense val="0"/>
        <extend val="0"/>
        <u/>
        <color auto="1"/>
      </font>
    </dxf>
    <dxf>
      <font>
        <b/>
        <i val="0"/>
        <condense val="0"/>
        <extend val="0"/>
        <color auto="1"/>
      </font>
      <fill>
        <patternFill>
          <bgColor indexed="44"/>
        </patternFill>
      </fill>
    </dxf>
    <dxf>
      <font>
        <condense val="0"/>
        <extend val="0"/>
        <color auto="1"/>
      </font>
      <fill>
        <patternFill>
          <bgColor indexed="29"/>
        </patternFill>
      </fill>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dxf>
    <dxf>
      <fill>
        <patternFill>
          <bgColor indexed="47"/>
        </patternFill>
      </fill>
    </dxf>
    <dxf>
      <fill>
        <patternFill>
          <bgColor indexed="43"/>
        </patternFill>
      </fill>
    </dxf>
    <dxf>
      <fill>
        <patternFill>
          <bgColor indexed="42"/>
        </patternFill>
      </fill>
    </dxf>
    <dxf>
      <fill>
        <patternFill>
          <bgColor indexed="44"/>
        </patternFill>
      </fill>
    </dxf>
    <dxf>
      <font>
        <b/>
        <i val="0"/>
        <condense val="0"/>
        <extend val="0"/>
      </font>
      <fill>
        <patternFill>
          <bgColor indexed="42"/>
        </patternFill>
      </fill>
      <border>
        <top style="thin">
          <color indexed="64"/>
        </top>
      </border>
    </dxf>
    <dxf>
      <fill>
        <patternFill>
          <bgColor indexed="47"/>
        </patternFill>
      </fill>
    </dxf>
    <dxf>
      <fill>
        <patternFill>
          <bgColor indexed="43"/>
        </patternFill>
      </fill>
    </dxf>
    <dxf>
      <fill>
        <patternFill>
          <bgColor indexed="42"/>
        </patternFill>
      </fill>
    </dxf>
    <dxf>
      <fill>
        <patternFill>
          <bgColor indexed="44"/>
        </patternFill>
      </fill>
    </dxf>
    <dxf>
      <font>
        <condense val="0"/>
        <extend val="0"/>
        <color auto="1"/>
      </font>
      <border>
        <bottom style="hair">
          <color indexed="64"/>
        </bottom>
      </border>
    </dxf>
    <dxf>
      <font>
        <condense val="0"/>
        <extend val="0"/>
        <color indexed="9"/>
      </font>
    </dxf>
    <dxf>
      <font>
        <b val="0"/>
        <i val="0"/>
        <condense val="0"/>
        <extend val="0"/>
        <u val="none"/>
        <color auto="1"/>
      </font>
    </dxf>
    <dxf>
      <border>
        <right style="thin">
          <color indexed="64"/>
        </right>
        <bottom style="thin">
          <color indexed="64"/>
        </bottom>
      </border>
    </dxf>
    <dxf>
      <border>
        <right style="thin">
          <color indexed="64"/>
        </right>
        <bottom style="hair">
          <color indexed="64"/>
        </bottom>
      </border>
    </dxf>
    <dxf>
      <border>
        <left style="thin">
          <color indexed="64"/>
        </left>
        <right style="hair">
          <color indexed="64"/>
        </right>
        <bottom style="thin">
          <color indexed="64"/>
        </bottom>
      </border>
    </dxf>
    <dxf>
      <border>
        <left style="thin">
          <color indexed="64"/>
        </left>
        <right style="hair">
          <color indexed="64"/>
        </right>
        <bottom style="hair">
          <color indexed="64"/>
        </bottom>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border>
        <top style="thin">
          <color indexed="64"/>
        </top>
      </border>
    </dxf>
    <dxf>
      <font>
        <b/>
        <i val="0"/>
        <condense val="0"/>
        <extend val="0"/>
      </font>
      <fill>
        <patternFill>
          <bgColor indexed="42"/>
        </patternFill>
      </fill>
    </dxf>
  </dxfs>
  <tableStyles count="0" defaultTableStyle="TableStyleMedium2" defaultPivotStyle="PivotStyleLight16"/>
  <colors>
    <mruColors>
      <color rgb="FFFFFFCC"/>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1.xml"/></Relationships>
</file>

<file path=xl/ctrlProps/ctrlProp1.xml><?xml version="1.0" encoding="utf-8"?>
<formControlPr xmlns="http://schemas.microsoft.com/office/spreadsheetml/2009/9/main" objectType="Spin" dx="15" fmlaLink="$B$4" max="500" min="1" page="10"/>
</file>

<file path=xl/ctrlProps/ctrlProp2.xml><?xml version="1.0" encoding="utf-8"?>
<formControlPr xmlns="http://schemas.microsoft.com/office/spreadsheetml/2009/9/main" objectType="Spin" dx="15" fmlaLink="$B$4" max="500" min="1" page="10"/>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11</xdr:col>
      <xdr:colOff>1077742</xdr:colOff>
      <xdr:row>0</xdr:row>
      <xdr:rowOff>460399</xdr:rowOff>
    </xdr:to>
    <xdr:sp macro="" textlink="">
      <xdr:nvSpPr>
        <xdr:cNvPr id="1097" name="Text Box 73">
          <a:extLst>
            <a:ext uri="{FF2B5EF4-FFF2-40B4-BE49-F238E27FC236}">
              <a16:creationId xmlns:a16="http://schemas.microsoft.com/office/drawing/2014/main" id="{00000000-0008-0000-0200-000049040000}"/>
            </a:ext>
          </a:extLst>
        </xdr:cNvPr>
        <xdr:cNvSpPr txBox="1">
          <a:spLocks noChangeArrowheads="1"/>
        </xdr:cNvSpPr>
      </xdr:nvSpPr>
      <xdr:spPr bwMode="auto">
        <a:xfrm>
          <a:off x="700690" y="0"/>
          <a:ext cx="9492155" cy="459828"/>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28800" rIns="36000" bIns="36000" anchor="t" upright="1"/>
        <a:lstStyle/>
        <a:p>
          <a:pPr algn="l" rtl="0">
            <a:defRPr sz="1000"/>
          </a:pPr>
          <a:r>
            <a:rPr lang="en-GB" sz="1000" b="0" i="0" u="none" strike="noStrike" baseline="0">
              <a:solidFill>
                <a:srgbClr val="000000"/>
              </a:solidFill>
              <a:latin typeface="Arial"/>
              <a:cs typeface="Arial"/>
            </a:rPr>
            <a:t>Shaded/Bold rows are data collections. White rows are data topics within a collection.</a:t>
          </a:r>
        </a:p>
        <a:p>
          <a:pPr algn="l" rtl="0">
            <a:defRPr sz="1000"/>
          </a:pPr>
          <a:r>
            <a:rPr lang="en-GB" sz="1000" b="0" i="0" u="none" strike="noStrike" baseline="0">
              <a:solidFill>
                <a:srgbClr val="000000"/>
              </a:solidFill>
              <a:latin typeface="Arial"/>
              <a:cs typeface="Arial"/>
            </a:rPr>
            <a:t>Pale yellow cells are collection-level information which is repeated from the (shaded) collection row above (this is to enable the whole list to be filtered).Use the autofilter button in column A ("</a:t>
          </a:r>
          <a:r>
            <a:rPr lang="en-GB" sz="1000" b="0" i="0" u="none" strike="noStrike" baseline="0">
              <a:latin typeface="+mn-lt"/>
              <a:ea typeface="+mn-ea"/>
              <a:cs typeface="+mn-cs"/>
            </a:rPr>
            <a:t>Interform</a:t>
          </a:r>
          <a:r>
            <a:rPr lang="en-GB" sz="1000" b="0" i="0" u="none" strike="noStrike" baseline="0">
              <a:solidFill>
                <a:srgbClr val="000000"/>
              </a:solidFill>
              <a:latin typeface="Arial"/>
              <a:cs typeface="Arial"/>
            </a:rPr>
            <a:t>Level") to display only collections ("C"), only data topics ("D"), or both levels ("(All)")</a:t>
          </a:r>
        </a:p>
      </xdr:txBody>
    </xdr:sp>
    <xdr:clientData fPrintsWithSheet="0"/>
  </xdr:twoCellAnchor>
  <xdr:twoCellAnchor editAs="oneCell">
    <xdr:from>
      <xdr:col>19</xdr:col>
      <xdr:colOff>39687</xdr:colOff>
      <xdr:row>0</xdr:row>
      <xdr:rowOff>13483</xdr:rowOff>
    </xdr:from>
    <xdr:to>
      <xdr:col>42</xdr:col>
      <xdr:colOff>11428</xdr:colOff>
      <xdr:row>0</xdr:row>
      <xdr:rowOff>270222</xdr:rowOff>
    </xdr:to>
    <xdr:sp macro="" textlink="">
      <xdr:nvSpPr>
        <xdr:cNvPr id="1265" name="Text Box 241">
          <a:extLst>
            <a:ext uri="{FF2B5EF4-FFF2-40B4-BE49-F238E27FC236}">
              <a16:creationId xmlns:a16="http://schemas.microsoft.com/office/drawing/2014/main" id="{00000000-0008-0000-0200-0000F1040000}"/>
            </a:ext>
          </a:extLst>
        </xdr:cNvPr>
        <xdr:cNvSpPr txBox="1">
          <a:spLocks noChangeArrowheads="1"/>
        </xdr:cNvSpPr>
      </xdr:nvSpPr>
      <xdr:spPr bwMode="auto">
        <a:xfrm>
          <a:off x="17125950" y="9525"/>
          <a:ext cx="3676650" cy="171450"/>
        </a:xfrm>
        <a:prstGeom prst="rect">
          <a:avLst/>
        </a:prstGeom>
        <a:solidFill>
          <a:srgbClr xmlns:mc="http://schemas.openxmlformats.org/markup-compatibility/2006" xmlns:a14="http://schemas.microsoft.com/office/drawing/2010/main" val="C0C0C0" mc:Ignorable="a14" a14:legacySpreadsheetColorIndex="22"/>
        </a:solidFill>
        <a:ln>
          <a:noFill/>
        </a:ln>
      </xdr:spPr>
      <xdr:txBody>
        <a:bodyPr vertOverflow="clip" wrap="square" lIns="27432" tIns="22860" rIns="27432" bIns="0" anchor="t" upright="1"/>
        <a:lstStyle/>
        <a:p>
          <a:pPr algn="ctr" rtl="0">
            <a:defRPr sz="1000"/>
          </a:pPr>
          <a:r>
            <a:rPr lang="en-GB" sz="1000" b="1" i="0" u="none" strike="noStrike" baseline="0">
              <a:solidFill>
                <a:srgbClr val="000000"/>
              </a:solidFill>
              <a:latin typeface="Arial"/>
              <a:cs typeface="Arial"/>
            </a:rPr>
            <a:t>Classes of Best Value authorities</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228600</xdr:colOff>
          <xdr:row>2</xdr:row>
          <xdr:rowOff>88900</xdr:rowOff>
        </xdr:from>
        <xdr:to>
          <xdr:col>1</xdr:col>
          <xdr:colOff>285750</xdr:colOff>
          <xdr:row>4</xdr:row>
          <xdr:rowOff>146050</xdr:rowOff>
        </xdr:to>
        <xdr:sp macro="" textlink="">
          <xdr:nvSpPr>
            <xdr:cNvPr id="3075" name="Spinner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1231900</xdr:colOff>
          <xdr:row>6</xdr:row>
          <xdr:rowOff>0</xdr:rowOff>
        </xdr:from>
        <xdr:to>
          <xdr:col>2</xdr:col>
          <xdr:colOff>0</xdr:colOff>
          <xdr:row>7</xdr:row>
          <xdr:rowOff>0</xdr:rowOff>
        </xdr:to>
        <xdr:sp macro="" textlink="">
          <xdr:nvSpPr>
            <xdr:cNvPr id="3077" name="Spinner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twoCellAnchor editAs="oneCell">
    <xdr:from>
      <xdr:col>4</xdr:col>
      <xdr:colOff>0</xdr:colOff>
      <xdr:row>8</xdr:row>
      <xdr:rowOff>0</xdr:rowOff>
    </xdr:from>
    <xdr:to>
      <xdr:col>5</xdr:col>
      <xdr:colOff>607923</xdr:colOff>
      <xdr:row>13</xdr:row>
      <xdr:rowOff>1576819</xdr:rowOff>
    </xdr:to>
    <xdr:sp macro="" textlink="">
      <xdr:nvSpPr>
        <xdr:cNvPr id="3079" name="Text Box 7">
          <a:extLst>
            <a:ext uri="{FF2B5EF4-FFF2-40B4-BE49-F238E27FC236}">
              <a16:creationId xmlns:a16="http://schemas.microsoft.com/office/drawing/2014/main" id="{00000000-0008-0000-0300-0000070C0000}"/>
            </a:ext>
          </a:extLst>
        </xdr:cNvPr>
        <xdr:cNvSpPr txBox="1">
          <a:spLocks noChangeArrowheads="1"/>
        </xdr:cNvSpPr>
      </xdr:nvSpPr>
      <xdr:spPr bwMode="auto">
        <a:xfrm>
          <a:off x="8410575" y="1524000"/>
          <a:ext cx="1809750" cy="2124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46800" rIns="72000" bIns="46800" anchor="t" upright="1"/>
        <a:lstStyle/>
        <a:p>
          <a:pPr algn="l" rtl="0">
            <a:lnSpc>
              <a:spcPts val="800"/>
            </a:lnSpc>
            <a:defRPr sz="1000"/>
          </a:pPr>
          <a:r>
            <a:rPr lang="en-GB" sz="800" b="0" i="0" u="none" strike="noStrike" baseline="0">
              <a:solidFill>
                <a:srgbClr val="000000"/>
              </a:solidFill>
              <a:latin typeface="Arial"/>
              <a:cs typeface="Arial"/>
            </a:rPr>
            <a:t>Use this form to search for details of collections/returns on the Single Data List by typing the first part of the reference number in the yellow box above (no need to enter leading zeros) and pressing "Enter". All the relevant information from the detail list will be displayed below. You can also scroll through the list in reference number order by clicking either set of up/down buttons to increment the reference number.</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8</xdr:col>
      <xdr:colOff>155574</xdr:colOff>
      <xdr:row>0</xdr:row>
      <xdr:rowOff>119061</xdr:rowOff>
    </xdr:from>
    <xdr:to>
      <xdr:col>8</xdr:col>
      <xdr:colOff>4366926</xdr:colOff>
      <xdr:row>0</xdr:row>
      <xdr:rowOff>650901</xdr:rowOff>
    </xdr:to>
    <xdr:sp macro="" textlink="">
      <xdr:nvSpPr>
        <xdr:cNvPr id="9228" name="Text Box 12">
          <a:extLst>
            <a:ext uri="{FF2B5EF4-FFF2-40B4-BE49-F238E27FC236}">
              <a16:creationId xmlns:a16="http://schemas.microsoft.com/office/drawing/2014/main" id="{00000000-0008-0000-0500-00000C240000}"/>
            </a:ext>
          </a:extLst>
        </xdr:cNvPr>
        <xdr:cNvSpPr txBox="1">
          <a:spLocks noChangeArrowheads="1"/>
        </xdr:cNvSpPr>
      </xdr:nvSpPr>
      <xdr:spPr bwMode="auto">
        <a:xfrm>
          <a:off x="2295525" y="66675"/>
          <a:ext cx="3905250" cy="4000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000" tIns="36000" rIns="36000" bIns="36000" anchor="t" upright="1"/>
        <a:lstStyle/>
        <a:p>
          <a:pPr algn="l" rtl="0">
            <a:defRPr sz="1000"/>
          </a:pPr>
          <a:r>
            <a:rPr lang="en-GB" sz="1000" b="1" i="0" u="sng" strike="noStrike" baseline="0">
              <a:solidFill>
                <a:srgbClr val="000000"/>
              </a:solidFill>
              <a:latin typeface="Verdana"/>
              <a:ea typeface="Verdana"/>
              <a:cs typeface="Verdana"/>
            </a:rPr>
            <a:t>Changes</a:t>
          </a:r>
          <a:r>
            <a:rPr lang="en-GB" sz="1000" b="1" i="0" u="none" strike="noStrike" baseline="0">
              <a:solidFill>
                <a:srgbClr val="000000"/>
              </a:solidFill>
              <a:latin typeface="Verdana"/>
              <a:ea typeface="Verdana"/>
              <a:cs typeface="Verdana"/>
            </a:rPr>
            <a:t>:</a:t>
          </a:r>
          <a:r>
            <a:rPr lang="en-GB" sz="1000" b="0" i="0" u="none" strike="noStrike" baseline="0">
              <a:solidFill>
                <a:srgbClr val="000000"/>
              </a:solidFill>
              <a:latin typeface="Verdana"/>
              <a:ea typeface="Verdana"/>
              <a:cs typeface="Verdana"/>
            </a:rPr>
            <a:t> Log of substantive amendments, additions and deletions made to the Single Data List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4</xdr:col>
      <xdr:colOff>0</xdr:colOff>
      <xdr:row>1</xdr:row>
      <xdr:rowOff>2122</xdr:rowOff>
    </xdr:to>
    <xdr:sp macro="" textlink="">
      <xdr:nvSpPr>
        <xdr:cNvPr id="6181" name="Text Box 37">
          <a:extLst>
            <a:ext uri="{FF2B5EF4-FFF2-40B4-BE49-F238E27FC236}">
              <a16:creationId xmlns:a16="http://schemas.microsoft.com/office/drawing/2014/main" id="{00000000-0008-0000-0700-000025180000}"/>
            </a:ext>
          </a:extLst>
        </xdr:cNvPr>
        <xdr:cNvSpPr txBox="1">
          <a:spLocks noChangeArrowheads="1"/>
        </xdr:cNvSpPr>
      </xdr:nvSpPr>
      <xdr:spPr bwMode="auto">
        <a:xfrm>
          <a:off x="561975" y="0"/>
          <a:ext cx="5362575" cy="885825"/>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28800" rIns="36000" bIns="36000" anchor="t" upright="1"/>
        <a:lstStyle/>
        <a:p>
          <a:pPr algn="l" rtl="0">
            <a:lnSpc>
              <a:spcPts val="1100"/>
            </a:lnSpc>
            <a:defRPr sz="1000"/>
          </a:pPr>
          <a:r>
            <a:rPr lang="en-GB" sz="1000" b="0" i="0" u="none" strike="noStrike" baseline="0">
              <a:solidFill>
                <a:srgbClr val="000000"/>
              </a:solidFill>
              <a:latin typeface="Arial"/>
              <a:cs typeface="Arial"/>
            </a:rPr>
            <a:t>Shaded/Bold rows are data collections. White rows are data topics within a collection.</a:t>
          </a:r>
        </a:p>
        <a:p>
          <a:pPr algn="l" rtl="0">
            <a:lnSpc>
              <a:spcPts val="1100"/>
            </a:lnSpc>
            <a:defRPr sz="1000"/>
          </a:pPr>
          <a:r>
            <a:rPr lang="en-GB" sz="1000" b="0" i="0" u="none" strike="noStrike" baseline="0">
              <a:solidFill>
                <a:srgbClr val="000000"/>
              </a:solidFill>
              <a:latin typeface="Arial"/>
              <a:cs typeface="Arial"/>
            </a:rPr>
            <a:t>Pale yellow cells are collection-level information which is repeated from the (shaded) collection row above (this is to enable the whole list to be filtered).</a:t>
          </a:r>
        </a:p>
        <a:p>
          <a:pPr algn="l" rtl="0">
            <a:lnSpc>
              <a:spcPts val="1000"/>
            </a:lnSpc>
            <a:defRPr sz="1000"/>
          </a:pPr>
          <a:r>
            <a:rPr lang="en-GB" sz="1000" b="0" i="0" u="none" strike="noStrike" baseline="0">
              <a:solidFill>
                <a:srgbClr val="000000"/>
              </a:solidFill>
              <a:latin typeface="Arial"/>
              <a:cs typeface="Arial"/>
            </a:rPr>
            <a:t>Use the autofilter button in column A ("Level") to display only collections ("C"), only data topics ("D"), or both levels ("(All)")</a:t>
          </a:r>
        </a:p>
      </xdr:txBody>
    </xdr:sp>
    <xdr:clientData fPrintsWithSheet="0"/>
  </xdr:twoCellAnchor>
  <xdr:twoCellAnchor editAs="oneCell">
    <xdr:from>
      <xdr:col>2</xdr:col>
      <xdr:colOff>0</xdr:colOff>
      <xdr:row>0</xdr:row>
      <xdr:rowOff>0</xdr:rowOff>
    </xdr:from>
    <xdr:to>
      <xdr:col>4</xdr:col>
      <xdr:colOff>0</xdr:colOff>
      <xdr:row>1</xdr:row>
      <xdr:rowOff>2122</xdr:rowOff>
    </xdr:to>
    <xdr:sp macro="" textlink="">
      <xdr:nvSpPr>
        <xdr:cNvPr id="6289" name="Text Box 145">
          <a:extLst>
            <a:ext uri="{FF2B5EF4-FFF2-40B4-BE49-F238E27FC236}">
              <a16:creationId xmlns:a16="http://schemas.microsoft.com/office/drawing/2014/main" id="{00000000-0008-0000-0700-000091180000}"/>
            </a:ext>
          </a:extLst>
        </xdr:cNvPr>
        <xdr:cNvSpPr txBox="1">
          <a:spLocks noChangeArrowheads="1"/>
        </xdr:cNvSpPr>
      </xdr:nvSpPr>
      <xdr:spPr bwMode="auto">
        <a:xfrm>
          <a:off x="561975" y="0"/>
          <a:ext cx="5362575" cy="885825"/>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28800" rIns="36000" bIns="36000" anchor="t" upright="1"/>
        <a:lstStyle/>
        <a:p>
          <a:pPr algn="l" rtl="0">
            <a:lnSpc>
              <a:spcPts val="1100"/>
            </a:lnSpc>
            <a:defRPr sz="1000"/>
          </a:pPr>
          <a:r>
            <a:rPr lang="en-GB" sz="1000" b="0" i="0" u="none" strike="noStrike" baseline="0">
              <a:solidFill>
                <a:srgbClr val="000000"/>
              </a:solidFill>
              <a:latin typeface="Arial"/>
              <a:cs typeface="Arial"/>
            </a:rPr>
            <a:t>Shaded/Bold rows are data collections. White rows are data topics within a collection.</a:t>
          </a:r>
        </a:p>
        <a:p>
          <a:pPr algn="l" rtl="0">
            <a:lnSpc>
              <a:spcPts val="1100"/>
            </a:lnSpc>
            <a:defRPr sz="1000"/>
          </a:pPr>
          <a:r>
            <a:rPr lang="en-GB" sz="1000" b="0" i="0" u="none" strike="noStrike" baseline="0">
              <a:solidFill>
                <a:srgbClr val="000000"/>
              </a:solidFill>
              <a:latin typeface="Arial"/>
              <a:cs typeface="Arial"/>
            </a:rPr>
            <a:t>Pale yellow cells are collection-level information which is repeated from the (shaded) collection row above (this is to enable the whole list to be filtered).</a:t>
          </a:r>
        </a:p>
        <a:p>
          <a:pPr algn="l" rtl="0">
            <a:lnSpc>
              <a:spcPts val="1000"/>
            </a:lnSpc>
            <a:defRPr sz="1000"/>
          </a:pPr>
          <a:r>
            <a:rPr lang="en-GB" sz="1000" b="0" i="0" u="none" strike="noStrike" baseline="0">
              <a:solidFill>
                <a:srgbClr val="000000"/>
              </a:solidFill>
              <a:latin typeface="Arial"/>
              <a:cs typeface="Arial"/>
            </a:rPr>
            <a:t>Use the autofilter button in column A ("Level") to display only collections ("C"), only data topics ("D"), or both levels ("(All)")</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4</xdr:col>
      <xdr:colOff>0</xdr:colOff>
      <xdr:row>0</xdr:row>
      <xdr:rowOff>1411420</xdr:rowOff>
    </xdr:to>
    <xdr:sp macro="" textlink="">
      <xdr:nvSpPr>
        <xdr:cNvPr id="4133" name="Text Box 37">
          <a:extLst>
            <a:ext uri="{FF2B5EF4-FFF2-40B4-BE49-F238E27FC236}">
              <a16:creationId xmlns:a16="http://schemas.microsoft.com/office/drawing/2014/main" id="{00000000-0008-0000-0A00-000025100000}"/>
            </a:ext>
          </a:extLst>
        </xdr:cNvPr>
        <xdr:cNvSpPr txBox="1">
          <a:spLocks noChangeArrowheads="1"/>
        </xdr:cNvSpPr>
      </xdr:nvSpPr>
      <xdr:spPr bwMode="auto">
        <a:xfrm>
          <a:off x="600075" y="0"/>
          <a:ext cx="5362575" cy="104775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28800" rIns="36000" bIns="36000" anchor="t" upright="1"/>
        <a:lstStyle/>
        <a:p>
          <a:pPr algn="l" rtl="0">
            <a:lnSpc>
              <a:spcPts val="700"/>
            </a:lnSpc>
            <a:defRPr sz="1000"/>
          </a:pPr>
          <a:r>
            <a:rPr lang="en-GB" sz="1000" b="0" i="0" u="none" strike="noStrike" baseline="0">
              <a:solidFill>
                <a:srgbClr val="000000"/>
              </a:solidFill>
              <a:latin typeface="Arial"/>
              <a:cs typeface="Arial"/>
            </a:rPr>
            <a:t>Shaded/Bold rows are data collections. </a:t>
          </a:r>
        </a:p>
        <a:p>
          <a:pPr algn="l" rtl="0">
            <a:lnSpc>
              <a:spcPts val="900"/>
            </a:lnSpc>
            <a:defRPr sz="1000"/>
          </a:pPr>
          <a:r>
            <a:rPr lang="en-GB" sz="1000" b="0" i="0" u="none" strike="noStrike" baseline="0">
              <a:solidFill>
                <a:srgbClr val="000000"/>
              </a:solidFill>
              <a:latin typeface="Arial"/>
              <a:cs typeface="Arial"/>
            </a:rPr>
            <a:t>White rows are data topics within a collection.</a:t>
          </a:r>
        </a:p>
        <a:p>
          <a:pPr algn="l" rtl="0">
            <a:lnSpc>
              <a:spcPts val="900"/>
            </a:lnSpc>
            <a:defRPr sz="1000"/>
          </a:pPr>
          <a:r>
            <a:rPr lang="en-GB" sz="1000" b="0" i="0" u="none" strike="noStrike" baseline="0">
              <a:solidFill>
                <a:srgbClr val="000000"/>
              </a:solidFill>
              <a:latin typeface="Arial"/>
              <a:cs typeface="Arial"/>
            </a:rPr>
            <a:t>Pale yellow cells are collection-level information which is repeated from the (shaded) collection row above (this is to enable the whole list to be filtered).</a:t>
          </a:r>
        </a:p>
        <a:p>
          <a:pPr algn="l" rtl="0">
            <a:lnSpc>
              <a:spcPts val="900"/>
            </a:lnSpc>
            <a:defRPr sz="1000"/>
          </a:pPr>
          <a:r>
            <a:rPr lang="en-GB" sz="1000" b="0" i="0" u="none" strike="noStrike" baseline="0">
              <a:solidFill>
                <a:srgbClr val="000000"/>
              </a:solidFill>
              <a:latin typeface="Arial"/>
              <a:cs typeface="Arial"/>
            </a:rPr>
            <a:t>Use the autofilter button in column A ("Level") to display only collections ("C"), only data topics ("D"), or both levels ("(All)")</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temp\121115%20SDL%20sheet%20from%20DH.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sktop21.dclg.gov.uk\DCLGDFS\SingleDataList_v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temp\120613%20-%20Single%20Data%20List%20v8-06%2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temp\120613%20-%20Single%20Data%20List%20v8-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Collections"/>
      <sheetName val="DetailList"/>
      <sheetName val="Find"/>
      <sheetName val="Search"/>
      <sheetName val="Changes"/>
      <sheetName val="CollectionsPending"/>
      <sheetName val="DetailListPending"/>
      <sheetName val="RefsLookup"/>
      <sheetName val="Lookups"/>
      <sheetName val="Removed"/>
      <sheetName val="Instructions"/>
      <sheetName val="CSVEx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3">
          <cell r="C3" t="str">
            <v>Dept.</v>
          </cell>
        </row>
        <row r="4">
          <cell r="C4" t="str">
            <v>BIS</v>
          </cell>
        </row>
        <row r="5">
          <cell r="C5" t="str">
            <v>CO</v>
          </cell>
        </row>
        <row r="6">
          <cell r="C6" t="str">
            <v>DCLG</v>
          </cell>
        </row>
        <row r="7">
          <cell r="C7" t="str">
            <v>DCMS</v>
          </cell>
        </row>
        <row r="8">
          <cell r="C8" t="str">
            <v>DECC</v>
          </cell>
        </row>
        <row r="9">
          <cell r="C9" t="str">
            <v>DEFRA</v>
          </cell>
        </row>
        <row r="10">
          <cell r="C10" t="str">
            <v>DfE</v>
          </cell>
        </row>
        <row r="11">
          <cell r="C11" t="str">
            <v>DfID</v>
          </cell>
        </row>
        <row r="12">
          <cell r="C12" t="str">
            <v>DfT</v>
          </cell>
        </row>
        <row r="13">
          <cell r="C13" t="str">
            <v>DH</v>
          </cell>
        </row>
        <row r="14">
          <cell r="C14" t="str">
            <v>DWP</v>
          </cell>
        </row>
        <row r="15">
          <cell r="C15" t="str">
            <v>FCO</v>
          </cell>
        </row>
        <row r="16">
          <cell r="C16" t="str">
            <v>HMRC</v>
          </cell>
        </row>
        <row r="17">
          <cell r="C17" t="str">
            <v>HMT</v>
          </cell>
        </row>
        <row r="18">
          <cell r="C18" t="str">
            <v>HMT(DCLG)</v>
          </cell>
        </row>
        <row r="19">
          <cell r="C19" t="str">
            <v>HO</v>
          </cell>
        </row>
        <row r="20">
          <cell r="C20" t="str">
            <v>MoD</v>
          </cell>
        </row>
        <row r="21">
          <cell r="C21" t="str">
            <v>MoJ</v>
          </cell>
        </row>
        <row r="22">
          <cell r="C22" t="str">
            <v>ALB</v>
          </cell>
        </row>
        <row r="23">
          <cell r="C23" t="str">
            <v>BIS/NMO</v>
          </cell>
        </row>
        <row r="24">
          <cell r="C24" t="str">
            <v>BIS/OS</v>
          </cell>
        </row>
        <row r="25">
          <cell r="C25" t="str">
            <v>BIS/SFA</v>
          </cell>
        </row>
        <row r="26">
          <cell r="C26" t="str">
            <v>DCLG/AC</v>
          </cell>
        </row>
        <row r="27">
          <cell r="C27" t="str">
            <v>DCLG/HCA</v>
          </cell>
        </row>
        <row r="28">
          <cell r="C28" t="str">
            <v>DCLG/TSA</v>
          </cell>
        </row>
        <row r="29">
          <cell r="C29" t="str">
            <v>DCMS/GC</v>
          </cell>
        </row>
        <row r="30">
          <cell r="C30" t="str">
            <v>DEFRA/EA</v>
          </cell>
        </row>
        <row r="31">
          <cell r="C31" t="str">
            <v>DfE/GTC</v>
          </cell>
        </row>
        <row r="32">
          <cell r="C32" t="str">
            <v>DfE/Ofsted</v>
          </cell>
        </row>
        <row r="33">
          <cell r="C33" t="str">
            <v>DfE/PfS</v>
          </cell>
        </row>
        <row r="34">
          <cell r="C34" t="str">
            <v>DfE/YPLA</v>
          </cell>
        </row>
        <row r="35">
          <cell r="C35" t="str">
            <v>DfT/TC</v>
          </cell>
        </row>
        <row r="36">
          <cell r="C36" t="str">
            <v>DfT/ORR</v>
          </cell>
        </row>
        <row r="37">
          <cell r="C37" t="str">
            <v>DH/HPA</v>
          </cell>
        </row>
        <row r="38">
          <cell r="C38" t="str">
            <v>DH/HSCIC</v>
          </cell>
        </row>
        <row r="39">
          <cell r="C39" t="str">
            <v>DWP/HSE</v>
          </cell>
        </row>
        <row r="40">
          <cell r="C40" t="str">
            <v>HMRC/VOA</v>
          </cell>
        </row>
        <row r="41">
          <cell r="C41" t="str">
            <v>HO/GEO</v>
          </cell>
        </row>
        <row r="42">
          <cell r="C42" t="str">
            <v>HO/IPS-GRO</v>
          </cell>
        </row>
        <row r="43">
          <cell r="C43" t="str">
            <v>MoJ/YJB</v>
          </cell>
        </row>
        <row r="44">
          <cell r="C44" t="str">
            <v>Other</v>
          </cell>
        </row>
        <row r="45">
          <cell r="C45" t="str">
            <v>FSA</v>
          </cell>
        </row>
        <row r="46">
          <cell r="C46" t="str">
            <v>ONS</v>
          </cell>
        </row>
        <row r="47">
          <cell r="C47" t="str">
            <v>Other (x)</v>
          </cell>
        </row>
        <row r="48">
          <cell r="C48" t="str">
            <v>EC</v>
          </cell>
        </row>
        <row r="63">
          <cell r="B63" t="str">
            <v>Single tier &amp; lower tier</v>
          </cell>
        </row>
        <row r="64">
          <cell r="B64" t="str">
            <v>Upper tier &amp; single tier</v>
          </cell>
        </row>
        <row r="65">
          <cell r="B65" t="str">
            <v>All local authorities</v>
          </cell>
        </row>
        <row r="66">
          <cell r="B66" t="str">
            <v>All local authorities, fire, police &amp; GLA</v>
          </cell>
        </row>
        <row r="67">
          <cell r="B67" t="str">
            <v>Administering authorities</v>
          </cell>
        </row>
        <row r="68">
          <cell r="B68" t="str">
            <v>Fire &amp; rescue authorities</v>
          </cell>
        </row>
        <row r="69">
          <cell r="B69" t="str">
            <v>Other</v>
          </cell>
        </row>
        <row r="70">
          <cell r="B70" t="str">
            <v>Sample of authorities</v>
          </cell>
        </row>
        <row r="71">
          <cell r="B71" t="str">
            <v>n/k</v>
          </cell>
        </row>
      </sheetData>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ections"/>
      <sheetName val="DetailList"/>
      <sheetName val="CollectionsByReason"/>
      <sheetName val="Browser"/>
      <sheetName val="Search"/>
      <sheetName val="Lookups"/>
      <sheetName val="Sheet4"/>
    </sheetNames>
    <sheetDataSet>
      <sheetData sheetId="0"/>
      <sheetData sheetId="1">
        <row r="2">
          <cell r="B2" t="str">
            <v>Number of new dwellings started</v>
          </cell>
        </row>
      </sheetData>
      <sheetData sheetId="2"/>
      <sheetData sheetId="3"/>
      <sheetData sheetId="4"/>
      <sheetData sheetId="5">
        <row r="28">
          <cell r="D28">
            <v>389</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Collections"/>
      <sheetName val="DetailList"/>
      <sheetName val="Find"/>
      <sheetName val="Search"/>
      <sheetName val="Changes"/>
      <sheetName val="CollectionsPending"/>
      <sheetName val="DetailListPending"/>
      <sheetName val="RefsLookup"/>
      <sheetName val="Lookups"/>
      <sheetName val="Removed"/>
      <sheetName val="Instructions"/>
      <sheetName val="CSVEx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3">
          <cell r="C3" t="str">
            <v>Dept.</v>
          </cell>
        </row>
        <row r="4">
          <cell r="C4" t="str">
            <v>BIS</v>
          </cell>
        </row>
        <row r="5">
          <cell r="C5" t="str">
            <v>CO</v>
          </cell>
        </row>
        <row r="6">
          <cell r="C6" t="str">
            <v>DCLG</v>
          </cell>
        </row>
        <row r="7">
          <cell r="C7" t="str">
            <v>DCMS</v>
          </cell>
        </row>
        <row r="8">
          <cell r="C8" t="str">
            <v>DECC</v>
          </cell>
        </row>
        <row r="9">
          <cell r="C9" t="str">
            <v>DEFRA</v>
          </cell>
        </row>
        <row r="10">
          <cell r="C10" t="str">
            <v>DfE</v>
          </cell>
        </row>
        <row r="11">
          <cell r="C11" t="str">
            <v>DfID</v>
          </cell>
        </row>
        <row r="12">
          <cell r="C12" t="str">
            <v>DfT</v>
          </cell>
        </row>
        <row r="13">
          <cell r="C13" t="str">
            <v>DH</v>
          </cell>
        </row>
        <row r="14">
          <cell r="C14" t="str">
            <v>DWP</v>
          </cell>
        </row>
        <row r="15">
          <cell r="C15" t="str">
            <v>FCO</v>
          </cell>
        </row>
        <row r="16">
          <cell r="C16" t="str">
            <v>HMRC</v>
          </cell>
        </row>
        <row r="17">
          <cell r="C17" t="str">
            <v>HMT</v>
          </cell>
        </row>
        <row r="18">
          <cell r="C18" t="str">
            <v>HMT(DCLG)</v>
          </cell>
        </row>
        <row r="19">
          <cell r="C19" t="str">
            <v>HO</v>
          </cell>
        </row>
        <row r="20">
          <cell r="C20" t="str">
            <v>MoD</v>
          </cell>
        </row>
        <row r="21">
          <cell r="C21" t="str">
            <v>MoJ</v>
          </cell>
        </row>
        <row r="22">
          <cell r="C22" t="str">
            <v>ALB</v>
          </cell>
        </row>
        <row r="23">
          <cell r="C23" t="str">
            <v>BIS/NMO</v>
          </cell>
        </row>
        <row r="24">
          <cell r="C24" t="str">
            <v>BIS/OS</v>
          </cell>
        </row>
        <row r="25">
          <cell r="C25" t="str">
            <v>BIS/SFA</v>
          </cell>
        </row>
        <row r="26">
          <cell r="C26" t="str">
            <v>DCLG/AC</v>
          </cell>
        </row>
        <row r="27">
          <cell r="C27" t="str">
            <v>DCLG/HCA</v>
          </cell>
        </row>
        <row r="28">
          <cell r="C28" t="str">
            <v>DCLG/TSA</v>
          </cell>
        </row>
        <row r="29">
          <cell r="C29" t="str">
            <v>DCMS/GC</v>
          </cell>
        </row>
        <row r="30">
          <cell r="C30" t="str">
            <v>DEFRA/EA</v>
          </cell>
        </row>
        <row r="31">
          <cell r="C31" t="str">
            <v>DfE/GTC</v>
          </cell>
        </row>
        <row r="32">
          <cell r="C32" t="str">
            <v>DfE/Ofsted</v>
          </cell>
        </row>
        <row r="33">
          <cell r="C33" t="str">
            <v>DfE/PfS</v>
          </cell>
        </row>
        <row r="34">
          <cell r="C34" t="str">
            <v>DfE/YPLA</v>
          </cell>
        </row>
        <row r="35">
          <cell r="C35" t="str">
            <v>DfT/TC</v>
          </cell>
        </row>
        <row r="36">
          <cell r="C36" t="str">
            <v>DfT/ORR</v>
          </cell>
        </row>
        <row r="37">
          <cell r="C37" t="str">
            <v>DH/HPA</v>
          </cell>
        </row>
        <row r="38">
          <cell r="C38" t="str">
            <v>DH/HSCIC</v>
          </cell>
        </row>
        <row r="39">
          <cell r="C39" t="str">
            <v>DWP/HSE</v>
          </cell>
        </row>
        <row r="40">
          <cell r="C40" t="str">
            <v>HMRC/VOA</v>
          </cell>
        </row>
        <row r="41">
          <cell r="C41" t="str">
            <v>HO/GEO</v>
          </cell>
        </row>
        <row r="42">
          <cell r="C42" t="str">
            <v>HO/IPS-GRO</v>
          </cell>
        </row>
        <row r="43">
          <cell r="C43" t="str">
            <v>MoJ/YJB</v>
          </cell>
        </row>
        <row r="44">
          <cell r="C44" t="str">
            <v>Other</v>
          </cell>
        </row>
        <row r="45">
          <cell r="C45" t="str">
            <v>FSA</v>
          </cell>
        </row>
        <row r="46">
          <cell r="C46" t="str">
            <v>ONS</v>
          </cell>
        </row>
        <row r="47">
          <cell r="C47" t="str">
            <v>Other (x)</v>
          </cell>
        </row>
        <row r="48">
          <cell r="C48" t="str">
            <v>EC</v>
          </cell>
        </row>
      </sheetData>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Collections"/>
      <sheetName val="DetailList"/>
      <sheetName val="Find"/>
      <sheetName val="Search"/>
      <sheetName val="Changes"/>
      <sheetName val="CollectionsPending"/>
      <sheetName val="DetailListPending"/>
      <sheetName val="RefsLookup"/>
      <sheetName val="Lookups"/>
      <sheetName val="Removed"/>
      <sheetName val="Instructions"/>
      <sheetName val="CSVEx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reference.data.gov.uk/id/public-body/office-for-standards-in-education-childrens-servic" TargetMode="External"/><Relationship Id="rId1" Type="http://schemas.openxmlformats.org/officeDocument/2006/relationships/hyperlink" Target="http://reference.data.gov.uk/id/public-body/health-protection-agency"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hpa.org.uk/Topics/InfectiousDiseases/InfectionsAZ/NotificationsOfInfectiousDiseases/ReportingProcedures/" TargetMode="External"/><Relationship Id="rId13" Type="http://schemas.openxmlformats.org/officeDocument/2006/relationships/hyperlink" Target="http://www.ic.nhs.uk/webfiles/Services/Social%20care/Collections%200910/SSDA910/SSDA910%20Deaf%20and%20Hard%20of%20Hearing%202009-10%20v1.0.pdf" TargetMode="External"/><Relationship Id="rId18" Type="http://schemas.openxmlformats.org/officeDocument/2006/relationships/hyperlink" Target="http://www.ic.nhs.uk/statistics-and-data-collections/social-care/adult-social-care-information/personal-social-services-staff-of-social-services-departments-england-at-30-september-2009" TargetMode="External"/><Relationship Id="rId26" Type="http://schemas.openxmlformats.org/officeDocument/2006/relationships/hyperlink" Target="http://www.ic.nhs.uk/services/social-care/social-care-collections/vulnerable-abuse" TargetMode="External"/><Relationship Id="rId3" Type="http://schemas.openxmlformats.org/officeDocument/2006/relationships/hyperlink" Target="http://www.dft.gov.uk/pgr/regional/transportfund/" TargetMode="External"/><Relationship Id="rId21" Type="http://schemas.openxmlformats.org/officeDocument/2006/relationships/hyperlink" Target="http://www.ic.nhs.uk/services/social-care/social-care-collections/collections-2012" TargetMode="External"/><Relationship Id="rId34" Type="http://schemas.openxmlformats.org/officeDocument/2006/relationships/hyperlink" Target="http://www.hse.gov.uk/statistics/enforce/index.htm" TargetMode="External"/><Relationship Id="rId7" Type="http://schemas.openxmlformats.org/officeDocument/2006/relationships/hyperlink" Target="http://www.dh.gov.uk/prod_consum_dh/groups/dh_digitalassets/@dh/@en/@ps/documents/digitalasset/dh_114589.pdf" TargetMode="External"/><Relationship Id="rId12" Type="http://schemas.openxmlformats.org/officeDocument/2006/relationships/hyperlink" Target="http://www.thedataservice.org.uk/statistics/statisticalfirstrelease/sfr_current/" TargetMode="External"/><Relationship Id="rId17" Type="http://schemas.openxmlformats.org/officeDocument/2006/relationships/hyperlink" Target="http://www.ic.nhs.uk/webfiles/Services/Social%20care/Collections%200910/Staffing/SSDS001_2010-11_template_v1.0.xls" TargetMode="External"/><Relationship Id="rId25" Type="http://schemas.openxmlformats.org/officeDocument/2006/relationships/hyperlink" Target="http://www.education.gov.uk/rsgateway/DB/STR/d000973/index.shtml" TargetMode="External"/><Relationship Id="rId33" Type="http://schemas.openxmlformats.org/officeDocument/2006/relationships/hyperlink" Target="https://www.gov.uk/government/publications/statutory-homelessness-in-england-october-to-december-2012" TargetMode="External"/><Relationship Id="rId38" Type="http://schemas.openxmlformats.org/officeDocument/2006/relationships/drawing" Target="../drawings/drawing5.xml"/><Relationship Id="rId2" Type="http://schemas.openxmlformats.org/officeDocument/2006/relationships/hyperlink" Target="http://www.homesandcommunities.co.uk/statistics" TargetMode="External"/><Relationship Id="rId16" Type="http://schemas.openxmlformats.org/officeDocument/2006/relationships/hyperlink" Target="http://www.ic.nhs.uk/statistics-and-data-collections/social-care/adult-social-care-information/community-care-statistics-2009-10-grant-funded-services-gfs1-report--england" TargetMode="External"/><Relationship Id="rId20" Type="http://schemas.openxmlformats.org/officeDocument/2006/relationships/hyperlink" Target="http://www.dft.gov.uk/pgr/statistics/datatablespublications/public/parkingstats/" TargetMode="External"/><Relationship Id="rId29" Type="http://schemas.openxmlformats.org/officeDocument/2006/relationships/hyperlink" Target="https://www.gov.uk/local-government-finance-capital-forms" TargetMode="External"/><Relationship Id="rId1" Type="http://schemas.openxmlformats.org/officeDocument/2006/relationships/hyperlink" Target="http://www.education.gov.uk/rsgateway/DB/STR/d000982/index.shtml" TargetMode="External"/><Relationship Id="rId6" Type="http://schemas.openxmlformats.org/officeDocument/2006/relationships/hyperlink" Target="http://www.rail-reg.gov.uk/server/show/nav.1529" TargetMode="External"/><Relationship Id="rId11" Type="http://schemas.openxmlformats.org/officeDocument/2006/relationships/hyperlink" Target="http://www.theia.org.uk/ilr/" TargetMode="External"/><Relationship Id="rId24" Type="http://schemas.openxmlformats.org/officeDocument/2006/relationships/hyperlink" Target="http://www.education.gov.uk/rsgateway/DB/STR/d000956/index.shtml" TargetMode="External"/><Relationship Id="rId32" Type="http://schemas.openxmlformats.org/officeDocument/2006/relationships/hyperlink" Target="https://www.gov.uk/homelessness-data-notes-and-definitions" TargetMode="External"/><Relationship Id="rId37" Type="http://schemas.openxmlformats.org/officeDocument/2006/relationships/printerSettings" Target="../printerSettings/printerSettings11.bin"/><Relationship Id="rId5" Type="http://schemas.openxmlformats.org/officeDocument/2006/relationships/hyperlink" Target="http://www.wto.org/english/tratop_e/gproc_e/gpstat_e.htm." TargetMode="External"/><Relationship Id="rId15" Type="http://schemas.openxmlformats.org/officeDocument/2006/relationships/hyperlink" Target="http://www.ic.nhs.uk/webfiles/Services/Social_care/Collections_201011/GFS/GFS_2010-11_proforma_v1.0.xls" TargetMode="External"/><Relationship Id="rId23" Type="http://schemas.openxmlformats.org/officeDocument/2006/relationships/hyperlink" Target="https://www.gov.uk/government/organisations/department-for-communities-and-local-government/series/mortgage-rescue-scheme-monitoring-statistics;" TargetMode="External"/><Relationship Id="rId28" Type="http://schemas.openxmlformats.org/officeDocument/2006/relationships/hyperlink" Target="https://www.gov.uk/government/organisations/department-for-communities-and-local-government/series/local-authority-capital-expenditure-receipts-and-financing" TargetMode="External"/><Relationship Id="rId36" Type="http://schemas.openxmlformats.org/officeDocument/2006/relationships/hyperlink" Target="https://www.gov.uk/government/collections/newly-qualified-teachers-annual-survey" TargetMode="External"/><Relationship Id="rId10" Type="http://schemas.openxmlformats.org/officeDocument/2006/relationships/hyperlink" Target="http://www.education.gov.uk/rsgateway/DB/STR/d001002/index.shtml" TargetMode="External"/><Relationship Id="rId19" Type="http://schemas.openxmlformats.org/officeDocument/2006/relationships/hyperlink" Target="http://www.dft.gov.uk/pgr/statistics/datatablespublications/public/parkingstats/" TargetMode="External"/><Relationship Id="rId31" Type="http://schemas.openxmlformats.org/officeDocument/2006/relationships/hyperlink" Target="http://www.defra.gov.uk/environment/quality/environmental-liability/" TargetMode="External"/><Relationship Id="rId4" Type="http://schemas.openxmlformats.org/officeDocument/2006/relationships/hyperlink" Target="http://webarchive.nationalarchives.gov.uk/+/http:/www.communities.gov.uk/localgovernment/efficiencybetter/nationalprocurementprogramme/nationalprocurementstrategy/euprocurementdirectives/eustatsreturns2008/" TargetMode="External"/><Relationship Id="rId9" Type="http://schemas.openxmlformats.org/officeDocument/2006/relationships/hyperlink" Target="http://www.hpa.org.uk/Topics/InfectiousDiseases/InfectionsAZ/NotificationsOfInfectiousDiseases/NOIDSReportsAndTables/" TargetMode="External"/><Relationship Id="rId14" Type="http://schemas.openxmlformats.org/officeDocument/2006/relationships/hyperlink" Target="http://www.ic.nhs.uk/statistics-and-data-collections/social-care/adult-social-care-information/people-registered-deaf-or-hard-of-hearing--year-ending-31-march-2010-in-england" TargetMode="External"/><Relationship Id="rId22" Type="http://schemas.openxmlformats.org/officeDocument/2006/relationships/hyperlink" Target="http://www.ic.nhs.uk/services/social-care/social-care-collections/collections-2012" TargetMode="External"/><Relationship Id="rId27" Type="http://schemas.openxmlformats.org/officeDocument/2006/relationships/hyperlink" Target="http://www.ic.nhs.uk/services/social-care/social-care-collections/collections-2012" TargetMode="External"/><Relationship Id="rId30" Type="http://schemas.openxmlformats.org/officeDocument/2006/relationships/hyperlink" Target="http://www.defra.gov.uk/statistics/environment/waste/" TargetMode="External"/><Relationship Id="rId35" Type="http://schemas.openxmlformats.org/officeDocument/2006/relationships/hyperlink" Target="http://www.gov.uk/government/publications/newly-qualified-teachers-annual-survey-2014"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mailto:ncmd-programme@bristol.ac.uk" TargetMode="External"/><Relationship Id="rId117" Type="http://schemas.openxmlformats.org/officeDocument/2006/relationships/hyperlink" Target="https://www.gov.uk/government/collections/statistics-secure-children-s-homes" TargetMode="External"/><Relationship Id="rId21" Type="http://schemas.openxmlformats.org/officeDocument/2006/relationships/hyperlink" Target="mailto:amanda.hall@rsh.gov.uk" TargetMode="External"/><Relationship Id="rId42" Type="http://schemas.openxmlformats.org/officeDocument/2006/relationships/hyperlink" Target="https://www.gov.uk/government/collections/local-government-finance-miscellaneous-forms" TargetMode="External"/><Relationship Id="rId47" Type="http://schemas.openxmlformats.org/officeDocument/2006/relationships/hyperlink" Target="https://www.gov.uk/government/statistics/local-authority-revenue-expenditure-and-financing-england-2016-to-2017-budget" TargetMode="External"/><Relationship Id="rId63" Type="http://schemas.openxmlformats.org/officeDocument/2006/relationships/hyperlink" Target="https://www.gov.uk/government/collections/local-government-finance-miscellaneous-forms" TargetMode="External"/><Relationship Id="rId68" Type="http://schemas.openxmlformats.org/officeDocument/2006/relationships/hyperlink" Target="https://www.gov.uk/government/publications/local-pollution-control-statistics--2" TargetMode="External"/><Relationship Id="rId84" Type="http://schemas.openxmlformats.org/officeDocument/2006/relationships/hyperlink" Target="https://www.gov.uk/government/collections/planning-applications-statistics" TargetMode="External"/><Relationship Id="rId89" Type="http://schemas.openxmlformats.org/officeDocument/2006/relationships/hyperlink" Target="https://www.gov.uk/government/collections/national-non-domestic-rates-collected-by-councils" TargetMode="External"/><Relationship Id="rId112" Type="http://schemas.openxmlformats.org/officeDocument/2006/relationships/hyperlink" Target="http://www.gov.uk/government/collections/local-government-finance-miscellaneous-forms" TargetMode="External"/><Relationship Id="rId133" Type="http://schemas.openxmlformats.org/officeDocument/2006/relationships/hyperlink" Target="http://www.food.gov.uk/enforcement/sectorrules/approvedestabsuk/" TargetMode="External"/><Relationship Id="rId138" Type="http://schemas.openxmlformats.org/officeDocument/2006/relationships/hyperlink" Target="https://www.food.gov.uk/sites/default/files/media/document/FSA%2021-12-14%20-%20LA%20Recovery%20Plan%20Update%20.pdf" TargetMode="External"/><Relationship Id="rId154" Type="http://schemas.openxmlformats.org/officeDocument/2006/relationships/hyperlink" Target="https://gbr01.safelinks.protection.outlook.com/?url=https%3A%2F%2Fwww.gov.uk%2Fguidance%2Fschool-capital-funding&amp;data=05%7C01%7CSDL%40levellingup.gov.uk%7Ced7aa96ca1ee49c0066e08dafd59da56%7Cbf3468109c7d43dea87224a2ef3995a8%7C0%7C0%7C638100859802903758%7CUnknown%7CTWFpbGZsb3d8eyJWIjoiMC4wLjAwMDAiLCJQIjoiV2luMzIiLCJBTiI6Ik1haWwiLCJXVCI6Mn0%3D%7C3000%7C%7C%7C&amp;sdata=NpyvMVQWxKorc4cPp5vas4iOqKx1oC8rImx9YHu6QGY%3D&amp;reserved=0" TargetMode="External"/><Relationship Id="rId159" Type="http://schemas.openxmlformats.org/officeDocument/2006/relationships/hyperlink" Target="https://www.gov.uk/government/publications/neet-and-participation-local-authority-figures" TargetMode="External"/><Relationship Id="rId175" Type="http://schemas.openxmlformats.org/officeDocument/2006/relationships/hyperlink" Target="http://www.gov.uk/dwelling-stock-data-notes-and-definitions-includes-hfr-full-guidance-notes-and-returns-form" TargetMode="External"/><Relationship Id="rId170" Type="http://schemas.openxmlformats.org/officeDocument/2006/relationships/hyperlink" Target="https://www.gov.uk/government/collections/road-network-size-and-condition" TargetMode="External"/><Relationship Id="rId16" Type="http://schemas.openxmlformats.org/officeDocument/2006/relationships/hyperlink" Target="mailto:john.joseph@defra.gov.uk" TargetMode="External"/><Relationship Id="rId107" Type="http://schemas.openxmlformats.org/officeDocument/2006/relationships/hyperlink" Target="http://www.gov.uk/government/collections/local-government-finance-miscellaneous-forms" TargetMode="External"/><Relationship Id="rId11" Type="http://schemas.openxmlformats.org/officeDocument/2006/relationships/hyperlink" Target="mailto:john.joseph@defra.gov.uk" TargetMode="External"/><Relationship Id="rId32" Type="http://schemas.openxmlformats.org/officeDocument/2006/relationships/hyperlink" Target="http://www.education.gov.uk/schools/adminandfinance/schooladmin/ims/datacollections/schoolcensus/a00208045/school-census-2013" TargetMode="External"/><Relationship Id="rId37" Type="http://schemas.openxmlformats.org/officeDocument/2006/relationships/hyperlink" Target="https://www.gov.uk/government/statistics/local-authority-revenue-expenditure-and-financing-england-2015-to-2016-final-outturn" TargetMode="External"/><Relationship Id="rId53" Type="http://schemas.openxmlformats.org/officeDocument/2006/relationships/hyperlink" Target="https://www.gov.uk/government/statistics/local-authority-capital-expenditure-and-receipts-in-england-2015-to-2016-final-outturn" TargetMode="External"/><Relationship Id="rId58" Type="http://schemas.openxmlformats.org/officeDocument/2006/relationships/hyperlink" Target="https://www.gov.uk/government/collections/local-government-finance-miscellaneous-forms" TargetMode="External"/><Relationship Id="rId74" Type="http://schemas.openxmlformats.org/officeDocument/2006/relationships/hyperlink" Target="https://www.gov.uk/government/collections/fire-statistics" TargetMode="External"/><Relationship Id="rId79" Type="http://schemas.openxmlformats.org/officeDocument/2006/relationships/hyperlink" Target="https://delta.communities.gov.uk/document-repository/public/download?uri=/document-repository/HCLIC_Data_Specification_v1.5_approved.docx" TargetMode="External"/><Relationship Id="rId102" Type="http://schemas.openxmlformats.org/officeDocument/2006/relationships/hyperlink" Target="http://www.gov.uk/government/publications/section-251-outturn-2013-to-2014-data" TargetMode="External"/><Relationship Id="rId123" Type="http://schemas.openxmlformats.org/officeDocument/2006/relationships/hyperlink" Target="https://www.gov.uk/government/collections/local-authority-revenue-expenditure-and-financing" TargetMode="External"/><Relationship Id="rId128" Type="http://schemas.openxmlformats.org/officeDocument/2006/relationships/hyperlink" Target="https://digital.nhs.uk/data-and-information/publications/statistical/personal-social-services-survey-of-adult-carers" TargetMode="External"/><Relationship Id="rId144" Type="http://schemas.openxmlformats.org/officeDocument/2006/relationships/hyperlink" Target="https://www.gov.https/www.gov.uk/government/statistics/children-accommodated-in-secure-childrens-homes-27-may-2021uk/government/statistics/children-accommodated-in-secure-childrens-homes-27-may-2021" TargetMode="External"/><Relationship Id="rId149" Type="http://schemas.openxmlformats.org/officeDocument/2006/relationships/hyperlink" Target="https://www.gov.uk/guidance/alternative-provision-ap-census" TargetMode="External"/><Relationship Id="rId5" Type="http://schemas.openxmlformats.org/officeDocument/2006/relationships/hyperlink" Target="mailto:Tina.Heath@homeoffice.gov.uk" TargetMode="External"/><Relationship Id="rId90" Type="http://schemas.openxmlformats.org/officeDocument/2006/relationships/hyperlink" Target="https://www.gov.uk/government/collections/national-non-domestic-rates-collected-by-councils" TargetMode="External"/><Relationship Id="rId95" Type="http://schemas.openxmlformats.org/officeDocument/2006/relationships/hyperlink" Target="https://explore-education-statistics.service.gov.uk/find-statistics/characteristics-of-children-in-need" TargetMode="External"/><Relationship Id="rId160" Type="http://schemas.openxmlformats.org/officeDocument/2006/relationships/hyperlink" Target="https://www.gov.uk/guidance/dedicated-schools-grant-assurance-guidance-for-local-authorities" TargetMode="External"/><Relationship Id="rId165" Type="http://schemas.openxmlformats.org/officeDocument/2006/relationships/hyperlink" Target="https://assets.publishing.service.gov.uk/government/uploads/system/uploads/attachment_data/file/1089894/taxi-and-phv-survey-questionnaire-2022.ods" TargetMode="External"/><Relationship Id="rId181" Type="http://schemas.openxmlformats.org/officeDocument/2006/relationships/hyperlink" Target="https://assets.publishing.service.gov.uk/government/uploads/system/uploads/attachment_data/file/1109599/alcohol-late-night-licensing-tables-2022.ods" TargetMode="External"/><Relationship Id="rId186" Type="http://schemas.openxmlformats.org/officeDocument/2006/relationships/hyperlink" Target="https://digital.nhs.uk/data-and-information/publications/statistical/national-child-measurement-programme/2021-22-school-year" TargetMode="External"/><Relationship Id="rId22" Type="http://schemas.openxmlformats.org/officeDocument/2006/relationships/hyperlink" Target="mailto:council.tax@ons.gov.uk" TargetMode="External"/><Relationship Id="rId27" Type="http://schemas.openxmlformats.org/officeDocument/2006/relationships/hyperlink" Target="http://dwi.defra.gov.uk/about/annual-report/index.htm" TargetMode="External"/><Relationship Id="rId43" Type="http://schemas.openxmlformats.org/officeDocument/2006/relationships/hyperlink" Target="https://www.gov.uk/government/statistics/local-authority-revenue-expenditure-and-financing-england-2015-to-2016-final-outturn" TargetMode="External"/><Relationship Id="rId48" Type="http://schemas.openxmlformats.org/officeDocument/2006/relationships/hyperlink" Target="https://www.gov.uk/government/collections/local-government-finance-miscellaneous-forms" TargetMode="External"/><Relationship Id="rId64" Type="http://schemas.openxmlformats.org/officeDocument/2006/relationships/hyperlink" Target="https://www.gov.uk/government/statistical-data-sets/live-tables-on-local-government-finance" TargetMode="External"/><Relationship Id="rId69" Type="http://schemas.openxmlformats.org/officeDocument/2006/relationships/hyperlink" Target="http://www.gamblingcommission.gov.uk/for-licensing-authorities/Licensing-authority-returns.aspx" TargetMode="External"/><Relationship Id="rId113" Type="http://schemas.openxmlformats.org/officeDocument/2006/relationships/hyperlink" Target="http://www.gov.uk/government/collections/local-government-finance-miscellaneous-forms" TargetMode="External"/><Relationship Id="rId118" Type="http://schemas.openxmlformats.org/officeDocument/2006/relationships/hyperlink" Target="https://www.gov.uk/government/collections/early-years-census" TargetMode="External"/><Relationship Id="rId134" Type="http://schemas.openxmlformats.org/officeDocument/2006/relationships/hyperlink" Target="http://www.food.gov.uk/enforcement/enfcomm/fhrssteeringgroup/hygieneratingsguidance/" TargetMode="External"/><Relationship Id="rId139" Type="http://schemas.openxmlformats.org/officeDocument/2006/relationships/hyperlink" Target="https://assets.publishing.service.gov.uk/government/uploads/system/uploads/attachment_data/file/1121678/2022-12-02_NFI_report_2022__12v3__-_JQ.pdf" TargetMode="External"/><Relationship Id="rId80" Type="http://schemas.openxmlformats.org/officeDocument/2006/relationships/hyperlink" Target="https://www.gov.uk/guidance/child-death-review-data-collection-submitting-data" TargetMode="External"/><Relationship Id="rId85" Type="http://schemas.openxmlformats.org/officeDocument/2006/relationships/hyperlink" Target="https://www.gov.uk/government/collections/planning-applications-statistics" TargetMode="External"/><Relationship Id="rId150" Type="http://schemas.openxmlformats.org/officeDocument/2006/relationships/hyperlink" Target="https://www.gov.uk/parental-responsibility-measures-attendance-census" TargetMode="External"/><Relationship Id="rId155" Type="http://schemas.openxmlformats.org/officeDocument/2006/relationships/hyperlink" Target="https://gbr01.safelinks.protection.outlook.com/?url=https%3A%2F%2Fexplore-education-statistics.service.gov.uk%2Ffind-statistics%2Fschool-funding-statistics&amp;data=05%7C01%7CSDL%40levellingup.gov.uk%7Ced7aa96ca1ee49c0066e08dafd59da56%7Cbf3468109c7d43dea87224a2ef3995a8%7C0%7C0%7C638100859802903758%7CUnknown%7CTWFpbGZsb3d8eyJWIjoiMC4wLjAwMDAiLCJQIjoiV2luMzIiLCJBTiI6Ik1haWwiLCJXVCI6Mn0%3D%7C3000%7C%7C%7C&amp;sdata=jqblYJA38DSaf5YW9NMtbQtNRlITX8qHJldGVnpYa30%3D&amp;reserved=0" TargetMode="External"/><Relationship Id="rId171" Type="http://schemas.openxmlformats.org/officeDocument/2006/relationships/hyperlink" Target="https://www.gov.uk/government/collections/road-network-size-and-condition" TargetMode="External"/><Relationship Id="rId176" Type="http://schemas.openxmlformats.org/officeDocument/2006/relationships/hyperlink" Target="http://www.gov.uk/house-building-data-notes-and-definitions-includes-p2-full-guidance-notes-and-returns-form" TargetMode="External"/><Relationship Id="rId12" Type="http://schemas.openxmlformats.org/officeDocument/2006/relationships/hyperlink" Target="mailto:john.joseph@defra.gov.uk" TargetMode="External"/><Relationship Id="rId17" Type="http://schemas.openxmlformats.org/officeDocument/2006/relationships/hyperlink" Target="mailto:john.joseph@defra.gov.uk" TargetMode="External"/><Relationship Id="rId33" Type="http://schemas.openxmlformats.org/officeDocument/2006/relationships/hyperlink" Target="http://www.electoralcommission.org.uk/our-work/our-research/electoral-data" TargetMode="External"/><Relationship Id="rId38" Type="http://schemas.openxmlformats.org/officeDocument/2006/relationships/hyperlink" Target="https://www.gov.uk/government/collections/local-government-finance-miscellaneous-forms" TargetMode="External"/><Relationship Id="rId59" Type="http://schemas.openxmlformats.org/officeDocument/2006/relationships/hyperlink" Target="https://www.gov.uk/government/statistical-data-sets/live-tables-on-local-government-finance" TargetMode="External"/><Relationship Id="rId103" Type="http://schemas.openxmlformats.org/officeDocument/2006/relationships/hyperlink" Target="https://digital.nhs.uk/data-and-information/publications/statistical/guardianship-under-the-mental-health-act-1983/england-2016-17-and-2017-18-national-statistic" TargetMode="External"/><Relationship Id="rId108" Type="http://schemas.openxmlformats.org/officeDocument/2006/relationships/hyperlink" Target="http://www.gov.uk/government/collections/local-government-finance-miscellaneous-forms" TargetMode="External"/><Relationship Id="rId124" Type="http://schemas.openxmlformats.org/officeDocument/2006/relationships/hyperlink" Target="https://www.gov.uk/academies-funding-allocations" TargetMode="External"/><Relationship Id="rId129" Type="http://schemas.openxmlformats.org/officeDocument/2006/relationships/hyperlink" Target="https://www.gov.uk/government/collections/traveller-caravan-count" TargetMode="External"/><Relationship Id="rId54" Type="http://schemas.openxmlformats.org/officeDocument/2006/relationships/hyperlink" Target="https://www.gov.uk/government/collections/local-government-finance-miscellaneous-forms" TargetMode="External"/><Relationship Id="rId70" Type="http://schemas.openxmlformats.org/officeDocument/2006/relationships/hyperlink" Target="http://www.gamblingcommission.gov.uk/for-licensing-authorities/Licensing-authority-returns.aspx" TargetMode="External"/><Relationship Id="rId75" Type="http://schemas.openxmlformats.org/officeDocument/2006/relationships/hyperlink" Target="http://prtr.defra.gov.uk/" TargetMode="External"/><Relationship Id="rId91" Type="http://schemas.openxmlformats.org/officeDocument/2006/relationships/hyperlink" Target="https://www.gov.uk/government/collections/local-government-pension-scheme" TargetMode="External"/><Relationship Id="rId96" Type="http://schemas.openxmlformats.org/officeDocument/2006/relationships/hyperlink" Target="https://www.gov.uk/government/collections/statistics-school-applications" TargetMode="External"/><Relationship Id="rId140" Type="http://schemas.openxmlformats.org/officeDocument/2006/relationships/hyperlink" Target="https://www.wastedataflow.org/home.aspx" TargetMode="External"/><Relationship Id="rId145" Type="http://schemas.openxmlformats.org/officeDocument/2006/relationships/hyperlink" Target="https://www.gov.uk/government/publications/early-years-foundation-stage-profile-return-2022-guide" TargetMode="External"/><Relationship Id="rId161" Type="http://schemas.openxmlformats.org/officeDocument/2006/relationships/hyperlink" Target="https://assets.publishing.service.gov.uk/government/uploads/system/uploads/attachment_data/file/1030575/concessionary-travel-survey-questionnaire-2021.pdf" TargetMode="External"/><Relationship Id="rId166" Type="http://schemas.openxmlformats.org/officeDocument/2006/relationships/hyperlink" Target="http://www.gov.uk/government/collections/taxi-statistics" TargetMode="External"/><Relationship Id="rId182" Type="http://schemas.openxmlformats.org/officeDocument/2006/relationships/hyperlink" Target="https://digital.nhs.uk/data-and-information/publications/statistical/adult-social-care-activity-and-finance-report" TargetMode="External"/><Relationship Id="rId187" Type="http://schemas.openxmlformats.org/officeDocument/2006/relationships/hyperlink" Target="https://www.healthcheck.nhs.uk/commissioners-and-providers/data/submit-quarterly-data/" TargetMode="External"/><Relationship Id="rId1" Type="http://schemas.openxmlformats.org/officeDocument/2006/relationships/hyperlink" Target="http://www.homeoffice.gov.uk/publications/science-research-statistics/research-statistics/home-office-science/alcohol-lnr-licensing-1112/" TargetMode="External"/><Relationship Id="rId6" Type="http://schemas.openxmlformats.org/officeDocument/2006/relationships/hyperlink" Target="mailto:john.joseph@defra.gov.uk" TargetMode="External"/><Relationship Id="rId23" Type="http://schemas.openxmlformats.org/officeDocument/2006/relationships/hyperlink" Target="mailto:john.joseph@defra.gov.uk" TargetMode="External"/><Relationship Id="rId28" Type="http://schemas.openxmlformats.org/officeDocument/2006/relationships/hyperlink" Target="http://www.ons.gov.uk/ons/rel/pop-estimate/electoral-statistics-for-uk/2011/stb---2011-electoral-statistics.html" TargetMode="External"/><Relationship Id="rId49" Type="http://schemas.openxmlformats.org/officeDocument/2006/relationships/hyperlink" Target="https://www.gov.uk/government/statistics/local-authority-capital-expenditure-and-receipts-in-england-2015-to-2016-final-outturn" TargetMode="External"/><Relationship Id="rId114" Type="http://schemas.openxmlformats.org/officeDocument/2006/relationships/hyperlink" Target="http://www.gov.uk/government/collections/local-government-finance-miscellaneous-forms" TargetMode="External"/><Relationship Id="rId119" Type="http://schemas.openxmlformats.org/officeDocument/2006/relationships/hyperlink" Target="https://www.gov.uk/government/collections/school-preference-data-collections" TargetMode="External"/><Relationship Id="rId44" Type="http://schemas.openxmlformats.org/officeDocument/2006/relationships/hyperlink" Target="http://www.gov.uk/government/collections/local-government-finance-miscellaneous-forms" TargetMode="External"/><Relationship Id="rId60" Type="http://schemas.openxmlformats.org/officeDocument/2006/relationships/hyperlink" Target="https://www.gov.uk/government/statistical-data-sets/live-tables-on-local-government-finance" TargetMode="External"/><Relationship Id="rId65" Type="http://schemas.openxmlformats.org/officeDocument/2006/relationships/hyperlink" Target="https://www.gov.uk/government/collections/local-government-finance-miscellaneous-forms" TargetMode="External"/><Relationship Id="rId81" Type="http://schemas.openxmlformats.org/officeDocument/2006/relationships/hyperlink" Target="https://www.ncmd.info/2020/11/12/cdr-data-2019-20/" TargetMode="External"/><Relationship Id="rId86" Type="http://schemas.openxmlformats.org/officeDocument/2006/relationships/hyperlink" Target="https://www.gov.uk/government/collections/council-tax-statistics" TargetMode="External"/><Relationship Id="rId130" Type="http://schemas.openxmlformats.org/officeDocument/2006/relationships/hyperlink" Target="https://delta.communities.gov.uk/document-repository/public/download?uri=/document-repository/Data_Commission_Special_Severance_Payments.xlsx" TargetMode="External"/><Relationship Id="rId135" Type="http://schemas.openxmlformats.org/officeDocument/2006/relationships/hyperlink" Target="http://www.food.gov.uk/ratings" TargetMode="External"/><Relationship Id="rId151" Type="http://schemas.openxmlformats.org/officeDocument/2006/relationships/hyperlink" Target="https://explore-education-statistics.service.gov.uk/find-statistics/parental-responsibility-measures/2020-21" TargetMode="External"/><Relationship Id="rId156" Type="http://schemas.openxmlformats.org/officeDocument/2006/relationships/hyperlink" Target="https://www.gov.uk/guidance/schools-exclusion-reviews-survey" TargetMode="External"/><Relationship Id="rId177" Type="http://schemas.openxmlformats.org/officeDocument/2006/relationships/hyperlink" Target="https://www.gov.uk/government/statistics/housing-supply-indicators-of-new-supply-england-july-to-september-2022" TargetMode="External"/><Relationship Id="rId172" Type="http://schemas.openxmlformats.org/officeDocument/2006/relationships/hyperlink" Target="https://www.gov.uk/government/collections/road-lengths" TargetMode="External"/><Relationship Id="rId13" Type="http://schemas.openxmlformats.org/officeDocument/2006/relationships/hyperlink" Target="mailto:john.joseph@defra.gov.uk" TargetMode="External"/><Relationship Id="rId18" Type="http://schemas.openxmlformats.org/officeDocument/2006/relationships/hyperlink" Target="mailto:john.joseph@defra.gov.uk" TargetMode="External"/><Relationship Id="rId39" Type="http://schemas.openxmlformats.org/officeDocument/2006/relationships/hyperlink" Target="https://www.gov.uk/government/statistics/local-authority-revenue-expenditure-and-financing-england-2015-to-2016-final-outturn" TargetMode="External"/><Relationship Id="rId109" Type="http://schemas.openxmlformats.org/officeDocument/2006/relationships/hyperlink" Target="http://www.gov.uk/government/collections/local-government-finance-miscellaneous-forms" TargetMode="External"/><Relationship Id="rId34" Type="http://schemas.openxmlformats.org/officeDocument/2006/relationships/hyperlink" Target="http://www.electoralcommission.org.uk/our-work/our-research/electoral-data" TargetMode="External"/><Relationship Id="rId50" Type="http://schemas.openxmlformats.org/officeDocument/2006/relationships/hyperlink" Target="https://www.gov.uk/government/collections/local-government-finance-miscellaneous-forms" TargetMode="External"/><Relationship Id="rId55" Type="http://schemas.openxmlformats.org/officeDocument/2006/relationships/hyperlink" Target="https://www.gov.uk/government/statistics/local-authority-capital-expenditure-and-receipts-in-england-2015-to-2016-final-outturn" TargetMode="External"/><Relationship Id="rId76" Type="http://schemas.openxmlformats.org/officeDocument/2006/relationships/hyperlink" Target="https://nroshplus.regulatorofsocialhousing.org.uk/" TargetMode="External"/><Relationship Id="rId97" Type="http://schemas.openxmlformats.org/officeDocument/2006/relationships/hyperlink" Target="https://www.gov.uk/government/collections/statistics-school-and-pupil-numbers" TargetMode="External"/><Relationship Id="rId104" Type="http://schemas.openxmlformats.org/officeDocument/2006/relationships/hyperlink" Target="http://www.gov.uk/government/publications/section-70-weights-and-measures-returns-and-reports" TargetMode="External"/><Relationship Id="rId120" Type="http://schemas.openxmlformats.org/officeDocument/2006/relationships/hyperlink" Target="https://www.gov.uk/appeals-against-admissions-survey" TargetMode="External"/><Relationship Id="rId125" Type="http://schemas.openxmlformats.org/officeDocument/2006/relationships/hyperlink" Target="https://digital.nhs.uk/data-and-information/data-collections-and-data-sets/data-collections/social-care-user-surveys" TargetMode="External"/><Relationship Id="rId141" Type="http://schemas.openxmlformats.org/officeDocument/2006/relationships/hyperlink" Target="https://www.gov.uk/guidance/children-looked-after-return-guide-to-submitting-data" TargetMode="External"/><Relationship Id="rId146" Type="http://schemas.openxmlformats.org/officeDocument/2006/relationships/hyperlink" Target="https://www.gov.uk/guidance/key-stage-1-assessments" TargetMode="External"/><Relationship Id="rId167" Type="http://schemas.openxmlformats.org/officeDocument/2006/relationships/hyperlink" Target="https://www.gov.uk/transport-statistics-notes-and-guidance-disabled-parking-badges" TargetMode="External"/><Relationship Id="rId188" Type="http://schemas.openxmlformats.org/officeDocument/2006/relationships/hyperlink" Target="https://www.gov.uk/government/collections/oral-health" TargetMode="External"/><Relationship Id="rId7" Type="http://schemas.openxmlformats.org/officeDocument/2006/relationships/hyperlink" Target="mailto:john.joseph@defra.gov.uk" TargetMode="External"/><Relationship Id="rId71" Type="http://schemas.openxmlformats.org/officeDocument/2006/relationships/hyperlink" Target="https://www.gov.uk/government/collections/alcohol-and-late-night-refreshment-licensing-england-and-wales-statistics" TargetMode="External"/><Relationship Id="rId92" Type="http://schemas.openxmlformats.org/officeDocument/2006/relationships/hyperlink" Target="https://www.gov.uk/government/collections/local-authority-housing-data" TargetMode="External"/><Relationship Id="rId162" Type="http://schemas.openxmlformats.org/officeDocument/2006/relationships/hyperlink" Target="https://www.gov.uk/government/statistics/concessionary-travel-statistics-year-ending-march-2021" TargetMode="External"/><Relationship Id="rId183" Type="http://schemas.openxmlformats.org/officeDocument/2006/relationships/hyperlink" Target="https://digital.nhs.uk/data-and-information/data-tools-and-services/data-services/adult-social-care-data-hub/data-collections-and-guidance" TargetMode="External"/><Relationship Id="rId2" Type="http://schemas.openxmlformats.org/officeDocument/2006/relationships/hyperlink" Target="http://www.homeoffice.gov.uk/publications/science-research-statistics/research-statistics/home-office-science/alcohol-lnr-licensing-1112/" TargetMode="External"/><Relationship Id="rId29" Type="http://schemas.openxmlformats.org/officeDocument/2006/relationships/hyperlink" Target="https://www.gov.uk/government/collections/homelessness-statistics" TargetMode="External"/><Relationship Id="rId24" Type="http://schemas.openxmlformats.org/officeDocument/2006/relationships/hyperlink" Target="mailto:PSE@ons.gov.uk)" TargetMode="External"/><Relationship Id="rId40" Type="http://schemas.openxmlformats.org/officeDocument/2006/relationships/hyperlink" Target="https://www.gov.uk/government/collections/local-government-finance-miscellaneous-forms" TargetMode="External"/><Relationship Id="rId45" Type="http://schemas.openxmlformats.org/officeDocument/2006/relationships/hyperlink" Target="https://www.gov.uk/government/statistics/local-authority-revenue-expenditure-and-financing-england-2016-to-2017-budget" TargetMode="External"/><Relationship Id="rId66" Type="http://schemas.openxmlformats.org/officeDocument/2006/relationships/hyperlink" Target="https://www.gov.uk/government/statistical-data-sets/live-tables-on-local-government-finance" TargetMode="External"/><Relationship Id="rId87" Type="http://schemas.openxmlformats.org/officeDocument/2006/relationships/hyperlink" Target="https://www.gov.uk/government/collections/council-tax-statistics" TargetMode="External"/><Relationship Id="rId110" Type="http://schemas.openxmlformats.org/officeDocument/2006/relationships/hyperlink" Target="http://www.gov.uk/government/collections/local-government-finance-miscellaneous-forms" TargetMode="External"/><Relationship Id="rId115" Type="http://schemas.openxmlformats.org/officeDocument/2006/relationships/hyperlink" Target="http://www.gov.uk/government/collections/local-authority-housing-data" TargetMode="External"/><Relationship Id="rId131" Type="http://schemas.openxmlformats.org/officeDocument/2006/relationships/hyperlink" Target="https://www.gov.uk/government/statistics/local-authority-exit-payments-first-estimates-england-2019-20-and-2020-21" TargetMode="External"/><Relationship Id="rId136" Type="http://schemas.openxmlformats.org/officeDocument/2006/relationships/hyperlink" Target="https://www.food.gov.uk/sites/default/files/media/document/approved-feed-establishments-uk-may-2019.xls" TargetMode="External"/><Relationship Id="rId157" Type="http://schemas.openxmlformats.org/officeDocument/2006/relationships/hyperlink" Target="https://www.gov.uk/guidance/school-workforce-census" TargetMode="External"/><Relationship Id="rId178" Type="http://schemas.openxmlformats.org/officeDocument/2006/relationships/hyperlink" Target="https://www.gov.uk/government/statistics/housing-supply-net-additional-dwellings-england-2021-to-2022" TargetMode="External"/><Relationship Id="rId61" Type="http://schemas.openxmlformats.org/officeDocument/2006/relationships/hyperlink" Target="https://www.gov.uk/government/collections/local-government-finance-miscellaneous-forms" TargetMode="External"/><Relationship Id="rId82" Type="http://schemas.openxmlformats.org/officeDocument/2006/relationships/hyperlink" Target="https://www.gov.uk/government/statistical-data-sets/live-tables-on-social-housing-sales" TargetMode="External"/><Relationship Id="rId152" Type="http://schemas.openxmlformats.org/officeDocument/2006/relationships/hyperlink" Target="https://www.gov.uk/guidance/school-capacity-survey-guide-for-local-authorities" TargetMode="External"/><Relationship Id="rId173" Type="http://schemas.openxmlformats.org/officeDocument/2006/relationships/hyperlink" Target="https://www.gov.uk/government/collections/road-lengths" TargetMode="External"/><Relationship Id="rId19" Type="http://schemas.openxmlformats.org/officeDocument/2006/relationships/hyperlink" Target="mailto:Alexander.Tsavalos@hse.gov.uk;%20tara.burgess.hse.gov.uk" TargetMode="External"/><Relationship Id="rId14" Type="http://schemas.openxmlformats.org/officeDocument/2006/relationships/hyperlink" Target="mailto:john.joseph@defra.gov.uk" TargetMode="External"/><Relationship Id="rId30" Type="http://schemas.openxmlformats.org/officeDocument/2006/relationships/hyperlink" Target="https://www.gov.uk/government/collections/rents-lettings-and-tenancies" TargetMode="External"/><Relationship Id="rId35" Type="http://schemas.openxmlformats.org/officeDocument/2006/relationships/hyperlink" Target="https://www.gov.uk/government/statistics/local-authority-revenue-expenditure-and-financing-england-2015-to-2016-final-outturn" TargetMode="External"/><Relationship Id="rId56" Type="http://schemas.openxmlformats.org/officeDocument/2006/relationships/hyperlink" Target="https://www.gov.uk/government/collections/local-government-finance-miscellaneous-forms" TargetMode="External"/><Relationship Id="rId77" Type="http://schemas.openxmlformats.org/officeDocument/2006/relationships/hyperlink" Target="https://asc-wds.skillsforcare.org.uk/" TargetMode="External"/><Relationship Id="rId100" Type="http://schemas.openxmlformats.org/officeDocument/2006/relationships/hyperlink" Target="https://www.gov.uk/government/collections/statistics-exclusions" TargetMode="External"/><Relationship Id="rId105" Type="http://schemas.openxmlformats.org/officeDocument/2006/relationships/hyperlink" Target="http://www.gov.uk/government/publications/district-planning-matters-return-ps1-and-ps2" TargetMode="External"/><Relationship Id="rId126" Type="http://schemas.openxmlformats.org/officeDocument/2006/relationships/hyperlink" Target="https://digital.nhs.uk/data-and-information/data-collections-and-data-sets/data-collections/social-care-user-surveys" TargetMode="External"/><Relationship Id="rId147" Type="http://schemas.openxmlformats.org/officeDocument/2006/relationships/hyperlink" Target="https://explore-education-statistics.service.gov.uk/find-statistics/key-stage-1-and-phonics-screening-check-attainment" TargetMode="External"/><Relationship Id="rId168" Type="http://schemas.openxmlformats.org/officeDocument/2006/relationships/hyperlink" Target="https://www.gov.uk/government/collections/disabled-parking-badges-statistics" TargetMode="External"/><Relationship Id="rId8" Type="http://schemas.openxmlformats.org/officeDocument/2006/relationships/hyperlink" Target="mailto:john.joseph@defra.gov.uk" TargetMode="External"/><Relationship Id="rId51" Type="http://schemas.openxmlformats.org/officeDocument/2006/relationships/hyperlink" Target="https://www.gov.uk/government/statistics/local-authority-capital-expenditure-and-receipts-in-england-2015-to-2016-final-outturn" TargetMode="External"/><Relationship Id="rId72" Type="http://schemas.openxmlformats.org/officeDocument/2006/relationships/hyperlink" Target="https://www.gov.uk/government/collections/fire-statistics" TargetMode="External"/><Relationship Id="rId93" Type="http://schemas.openxmlformats.org/officeDocument/2006/relationships/hyperlink" Target="https://www.gov.uk/government/collections/fire-statistics" TargetMode="External"/><Relationship Id="rId98" Type="http://schemas.openxmlformats.org/officeDocument/2006/relationships/hyperlink" Target="https://www.gov.uk/government/collections/statistics-school-and-pupil-numbers" TargetMode="External"/><Relationship Id="rId121" Type="http://schemas.openxmlformats.org/officeDocument/2006/relationships/hyperlink" Target="https://www.gov.uk/government/collections/statistics-neet" TargetMode="External"/><Relationship Id="rId142" Type="http://schemas.openxmlformats.org/officeDocument/2006/relationships/hyperlink" Target="https://www.gov.uk/government/collections/statistics-childrens-social-care-workforce" TargetMode="External"/><Relationship Id="rId163" Type="http://schemas.openxmlformats.org/officeDocument/2006/relationships/hyperlink" Target="https://www.gov.uk/government/uploads/system/uploads/attachment_data/file/249575/punctuality-survey-questionnaire.pdf" TargetMode="External"/><Relationship Id="rId184" Type="http://schemas.openxmlformats.org/officeDocument/2006/relationships/hyperlink" Target="https://digital.nhs.uk/data-and-information/publications/statistical/deferred-payment-agreements" TargetMode="External"/><Relationship Id="rId189" Type="http://schemas.openxmlformats.org/officeDocument/2006/relationships/printerSettings" Target="../printerSettings/printerSettings3.bin"/><Relationship Id="rId3" Type="http://schemas.openxmlformats.org/officeDocument/2006/relationships/hyperlink" Target="mailto:anthony.mooney@homeoffice.gsi.gov.uk" TargetMode="External"/><Relationship Id="rId25" Type="http://schemas.openxmlformats.org/officeDocument/2006/relationships/hyperlink" Target="mailto:Rachel.Worledge@communities.gov.uk;" TargetMode="External"/><Relationship Id="rId46" Type="http://schemas.openxmlformats.org/officeDocument/2006/relationships/hyperlink" Target="https://www.gov.uk/government/collections/local-government-finance-miscellaneous-forms" TargetMode="External"/><Relationship Id="rId67" Type="http://schemas.openxmlformats.org/officeDocument/2006/relationships/hyperlink" Target="https://www.gov.uk/government/publications/incident-recording-system-for-fire-and-rescue-authorities" TargetMode="External"/><Relationship Id="rId116" Type="http://schemas.openxmlformats.org/officeDocument/2006/relationships/hyperlink" Target="https://www.gov.uk/government/collections/statistics-children-in-need" TargetMode="External"/><Relationship Id="rId137" Type="http://schemas.openxmlformats.org/officeDocument/2006/relationships/hyperlink" Target="https://www.food.gov.uk/sites/default/files/media/document/FSA%2021-12-14%20-%20LA%20Recovery%20Plan%20Update%20.pdf" TargetMode="External"/><Relationship Id="rId158" Type="http://schemas.openxmlformats.org/officeDocument/2006/relationships/hyperlink" Target="https://www.gov.uk/government/collections/section-251-materials" TargetMode="External"/><Relationship Id="rId20" Type="http://schemas.openxmlformats.org/officeDocument/2006/relationships/hyperlink" Target="mailto:darren.shillington@cabinetoffice.gov.uk" TargetMode="External"/><Relationship Id="rId41" Type="http://schemas.openxmlformats.org/officeDocument/2006/relationships/hyperlink" Target="https://www.gov.uk/government/statistics/local-authority-revenue-expenditure-and-financing-england-2015-to-2016-individual-local-authority-data-outturn" TargetMode="External"/><Relationship Id="rId62" Type="http://schemas.openxmlformats.org/officeDocument/2006/relationships/hyperlink" Target="https://www.gov.uk/government/statistical-data-sets/live-tables-on-local-government-finance" TargetMode="External"/><Relationship Id="rId83" Type="http://schemas.openxmlformats.org/officeDocument/2006/relationships/hyperlink" Target="https://www.gov.uk/government/collections/green-belt-statistics" TargetMode="External"/><Relationship Id="rId88" Type="http://schemas.openxmlformats.org/officeDocument/2006/relationships/hyperlink" Target="https://www.gov.uk/government/collections/council-taxbase-statistics" TargetMode="External"/><Relationship Id="rId111" Type="http://schemas.openxmlformats.org/officeDocument/2006/relationships/hyperlink" Target="http://www.gov.uk/government/collections/local-government-finance-miscellaneous-forms" TargetMode="External"/><Relationship Id="rId132" Type="http://schemas.openxmlformats.org/officeDocument/2006/relationships/hyperlink" Target="https://www.gov.uk/government/publications/self-build-and-custom-housebuilding-data-2016-2016-17-2017-18-and-2018-19" TargetMode="External"/><Relationship Id="rId153" Type="http://schemas.openxmlformats.org/officeDocument/2006/relationships/hyperlink" Target="https://www.gov.uk/government/collections/statistics-school-capacity" TargetMode="External"/><Relationship Id="rId174" Type="http://schemas.openxmlformats.org/officeDocument/2006/relationships/hyperlink" Target="https://www.gov.uk/government/publications/housing-delivery-test-2021-measurement" TargetMode="External"/><Relationship Id="rId179" Type="http://schemas.openxmlformats.org/officeDocument/2006/relationships/hyperlink" Target="https://www.hse.gov.uk/lau/enforcement-lae1-returns.htm" TargetMode="External"/><Relationship Id="rId190" Type="http://schemas.openxmlformats.org/officeDocument/2006/relationships/drawing" Target="../drawings/drawing1.xml"/><Relationship Id="rId15" Type="http://schemas.openxmlformats.org/officeDocument/2006/relationships/hyperlink" Target="mailto:john.joseph@defra.gov.uk" TargetMode="External"/><Relationship Id="rId36" Type="http://schemas.openxmlformats.org/officeDocument/2006/relationships/hyperlink" Target="https://www.gov.uk/government/collections/local-government-finance-miscellaneous-forms" TargetMode="External"/><Relationship Id="rId57" Type="http://schemas.openxmlformats.org/officeDocument/2006/relationships/hyperlink" Target="https://www.gov.uk/government/statistics/local-authority-capital-expenditure-and-receipts-in-england-2015-to-2016-provisional-outturn-and-2016-to-2017-forecast" TargetMode="External"/><Relationship Id="rId106" Type="http://schemas.openxmlformats.org/officeDocument/2006/relationships/hyperlink" Target="https://www.gov.uk/government/publications/county-planning-matters-return-cps1-and-cps2" TargetMode="External"/><Relationship Id="rId127" Type="http://schemas.openxmlformats.org/officeDocument/2006/relationships/hyperlink" Target="https://digital.nhs.uk/data-and-information/publications/statistical/personal-social-services-adult-social-care-survey" TargetMode="External"/><Relationship Id="rId10" Type="http://schemas.openxmlformats.org/officeDocument/2006/relationships/hyperlink" Target="mailto:john.joseph@defra.gov.uk" TargetMode="External"/><Relationship Id="rId31" Type="http://schemas.openxmlformats.org/officeDocument/2006/relationships/hyperlink" Target="http://www.gov.uk/government/collections/statistics-school-workforce" TargetMode="External"/><Relationship Id="rId52" Type="http://schemas.openxmlformats.org/officeDocument/2006/relationships/hyperlink" Target="https://www.gov.uk/government/collections/local-government-finance-miscellaneous-forms" TargetMode="External"/><Relationship Id="rId73" Type="http://schemas.openxmlformats.org/officeDocument/2006/relationships/hyperlink" Target="https://www.gov.uk/government/collections/homelessness-statistics" TargetMode="External"/><Relationship Id="rId78" Type="http://schemas.openxmlformats.org/officeDocument/2006/relationships/hyperlink" Target="https://delta.communities.gov.uk/document-repository/public/download?uri=/document-repository/HCLIC_Data_Specification_v1.5_approved.docx" TargetMode="External"/><Relationship Id="rId94" Type="http://schemas.openxmlformats.org/officeDocument/2006/relationships/hyperlink" Target="https://www.gov.uk/government/statistical-data-sets/env10-local-sites-in-positive-conservation-management" TargetMode="External"/><Relationship Id="rId99" Type="http://schemas.openxmlformats.org/officeDocument/2006/relationships/hyperlink" Target="https://www.gov.uk/government/collections/statistics-admission-appeals" TargetMode="External"/><Relationship Id="rId101" Type="http://schemas.openxmlformats.org/officeDocument/2006/relationships/hyperlink" Target="http://www.gov.uk/government/collections/statistics-special-educational-needs-sen" TargetMode="External"/><Relationship Id="rId122" Type="http://schemas.openxmlformats.org/officeDocument/2006/relationships/hyperlink" Target="https://www.gov.uk/schools-colleges-childrens-services/special-educational-needs-disabilities" TargetMode="External"/><Relationship Id="rId143" Type="http://schemas.openxmlformats.org/officeDocument/2006/relationships/hyperlink" Target="https://www.gov.uk/childcare-parenting/data-collection-for-looked-after-childrenChildren%20looked%20after%20in%20England%20including%20adoptions,%20Reporting%20Year%202022%20&#8211;%20Explore%20education%20statistics%20&#8211;%20GOV.UK%20(explore-education-statistics.service.gov.uk)" TargetMode="External"/><Relationship Id="rId148" Type="http://schemas.openxmlformats.org/officeDocument/2006/relationships/hyperlink" Target="https://www.gov.uk/government/publications/osa-annual-report" TargetMode="External"/><Relationship Id="rId164" Type="http://schemas.openxmlformats.org/officeDocument/2006/relationships/hyperlink" Target="http://www.gov.uk/government/statistical-data-sets/bus09-frequency-and-waiting-times" TargetMode="External"/><Relationship Id="rId169" Type="http://schemas.openxmlformats.org/officeDocument/2006/relationships/hyperlink" Target="https://www.gov.uk/government/publications/highways-maintenance-funding-allocations-201516-to-202021" TargetMode="External"/><Relationship Id="rId185" Type="http://schemas.openxmlformats.org/officeDocument/2006/relationships/hyperlink" Target="https://digital.nhs.uk/services/national-child-measurement-programme/it-system" TargetMode="External"/><Relationship Id="rId4" Type="http://schemas.openxmlformats.org/officeDocument/2006/relationships/hyperlink" Target="mailto:anthony.mooney@homeoffice.gsi.gov.uk" TargetMode="External"/><Relationship Id="rId9" Type="http://schemas.openxmlformats.org/officeDocument/2006/relationships/hyperlink" Target="mailto:john.joseph@defra.gov.uk" TargetMode="External"/><Relationship Id="rId180" Type="http://schemas.openxmlformats.org/officeDocument/2006/relationships/hyperlink" Target="https://www.hse.gov.uk/lau/lae1-blank-proforma.pdf"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9"/>
    <pageSetUpPr autoPageBreaks="0"/>
  </sheetPr>
  <dimension ref="A2:N73"/>
  <sheetViews>
    <sheetView showGridLines="0" showRowColHeaders="0" tabSelected="1" zoomScaleNormal="100" workbookViewId="0">
      <selection activeCell="A2" sqref="A2"/>
    </sheetView>
  </sheetViews>
  <sheetFormatPr defaultColWidth="9.1796875" defaultRowHeight="12.5" x14ac:dyDescent="0.25"/>
  <cols>
    <col min="1" max="1" width="2.7265625" style="49" customWidth="1"/>
    <col min="2" max="2" width="21.7265625" style="49" customWidth="1"/>
    <col min="3" max="3" width="20.7265625" style="49" customWidth="1"/>
    <col min="4" max="12" width="10.453125" style="49" customWidth="1"/>
    <col min="13" max="14" width="2.7265625" style="49" customWidth="1"/>
    <col min="15" max="16384" width="9.1796875" style="49"/>
  </cols>
  <sheetData>
    <row r="2" spans="1:14" ht="15.5" x14ac:dyDescent="0.3">
      <c r="B2" s="83" t="s">
        <v>2442</v>
      </c>
      <c r="C2" s="83"/>
      <c r="L2" s="85"/>
      <c r="M2" s="86" t="s">
        <v>2443</v>
      </c>
    </row>
    <row r="3" spans="1:14" ht="12.75" customHeight="1" x14ac:dyDescent="0.3">
      <c r="B3" s="83"/>
      <c r="C3" s="83"/>
      <c r="L3" s="85"/>
      <c r="M3" s="86"/>
    </row>
    <row r="4" spans="1:14" ht="13" x14ac:dyDescent="0.25">
      <c r="B4" s="193" t="s">
        <v>1181</v>
      </c>
      <c r="C4" s="201"/>
      <c r="D4" s="201"/>
      <c r="E4" s="201"/>
      <c r="F4" s="201"/>
      <c r="G4" s="201"/>
      <c r="H4" s="201"/>
      <c r="I4" s="201"/>
      <c r="J4" s="201"/>
      <c r="K4" s="201"/>
      <c r="L4" s="201"/>
      <c r="M4" s="201"/>
    </row>
    <row r="5" spans="1:14" ht="12.75" customHeight="1" x14ac:dyDescent="0.3">
      <c r="A5" s="194"/>
      <c r="B5" s="203" t="str">
        <f>HYPERLINK("#Collections!A1","Collections")</f>
        <v>Collections</v>
      </c>
      <c r="C5" s="984" t="s">
        <v>438</v>
      </c>
      <c r="D5" s="984"/>
      <c r="E5" s="984"/>
      <c r="F5" s="984"/>
      <c r="G5" s="984"/>
      <c r="H5" s="984"/>
      <c r="I5" s="984"/>
      <c r="J5" s="984"/>
      <c r="K5" s="984"/>
      <c r="L5" s="985"/>
      <c r="M5" s="62"/>
    </row>
    <row r="6" spans="1:14" ht="25.5" customHeight="1" x14ac:dyDescent="0.25">
      <c r="A6" s="194"/>
      <c r="B6" s="204"/>
      <c r="C6" s="986"/>
      <c r="D6" s="986"/>
      <c r="E6" s="986"/>
      <c r="F6" s="986"/>
      <c r="G6" s="986"/>
      <c r="H6" s="986"/>
      <c r="I6" s="986"/>
      <c r="J6" s="986"/>
      <c r="K6" s="986"/>
      <c r="L6" s="987"/>
      <c r="M6" s="62"/>
    </row>
    <row r="7" spans="1:14" ht="13" x14ac:dyDescent="0.3">
      <c r="A7" s="195"/>
      <c r="B7" s="205" t="str">
        <f>HYPERLINK("#DetailList!A1","Detail list")</f>
        <v>Detail list</v>
      </c>
      <c r="C7" s="984" t="s">
        <v>439</v>
      </c>
      <c r="D7" s="984"/>
      <c r="E7" s="984"/>
      <c r="F7" s="984"/>
      <c r="G7" s="984"/>
      <c r="H7" s="984"/>
      <c r="I7" s="984"/>
      <c r="J7" s="984"/>
      <c r="K7" s="984"/>
      <c r="L7" s="985"/>
      <c r="M7" s="62"/>
    </row>
    <row r="8" spans="1:14" ht="12.75" customHeight="1" x14ac:dyDescent="0.25">
      <c r="A8" s="195"/>
      <c r="B8" s="204"/>
      <c r="C8" s="986"/>
      <c r="D8" s="986"/>
      <c r="E8" s="986"/>
      <c r="F8" s="986"/>
      <c r="G8" s="986"/>
      <c r="H8" s="986"/>
      <c r="I8" s="986"/>
      <c r="J8" s="986"/>
      <c r="K8" s="986"/>
      <c r="L8" s="987"/>
      <c r="M8" s="62"/>
    </row>
    <row r="9" spans="1:14" ht="12.75" customHeight="1" x14ac:dyDescent="0.3">
      <c r="A9" s="196"/>
      <c r="B9" s="206" t="str">
        <f>HYPERLINK("#Find!B4","Find collection")</f>
        <v>Find collection</v>
      </c>
      <c r="C9" s="5" t="s">
        <v>1835</v>
      </c>
      <c r="D9" s="5"/>
      <c r="E9" s="5"/>
      <c r="F9" s="5"/>
      <c r="G9" s="5"/>
      <c r="H9" s="5"/>
      <c r="I9" s="5"/>
      <c r="J9" s="5"/>
      <c r="K9" s="5"/>
      <c r="L9" s="198"/>
      <c r="M9" s="62"/>
    </row>
    <row r="10" spans="1:14" ht="12.75" customHeight="1" x14ac:dyDescent="0.3">
      <c r="A10" s="197"/>
      <c r="B10" s="206" t="str">
        <f>HYPERLINK("#Search!C6","Search collections")</f>
        <v>Search collections</v>
      </c>
      <c r="C10" s="5" t="s">
        <v>270</v>
      </c>
      <c r="D10" s="5"/>
      <c r="E10" s="5"/>
      <c r="F10" s="5"/>
      <c r="G10" s="5"/>
      <c r="H10" s="5"/>
      <c r="I10" s="5"/>
      <c r="J10" s="5"/>
      <c r="K10" s="5"/>
      <c r="L10" s="198"/>
      <c r="M10" s="62"/>
    </row>
    <row r="11" spans="1:14" ht="12.75" customHeight="1" x14ac:dyDescent="0.3">
      <c r="A11" s="202"/>
      <c r="B11" s="206" t="str">
        <f>HYPERLINK("#Changes!A1","Changes")</f>
        <v>Changes</v>
      </c>
      <c r="C11" s="5" t="s">
        <v>947</v>
      </c>
      <c r="D11" s="5"/>
      <c r="E11" s="5"/>
      <c r="F11" s="5"/>
      <c r="G11" s="5"/>
      <c r="H11" s="5"/>
      <c r="I11" s="5"/>
      <c r="J11" s="5"/>
      <c r="K11" s="5"/>
      <c r="L11" s="198"/>
      <c r="M11" s="62"/>
    </row>
    <row r="12" spans="1:14" ht="12.75" customHeight="1" x14ac:dyDescent="0.3">
      <c r="A12" s="245"/>
      <c r="B12" s="206" t="str">
        <f>HYPERLINK("#CollectionsPending!A1","Pending")</f>
        <v>Pending</v>
      </c>
      <c r="C12" s="5" t="s">
        <v>1287</v>
      </c>
      <c r="D12" s="5"/>
      <c r="E12" s="5"/>
      <c r="F12" s="5"/>
      <c r="G12" s="5"/>
      <c r="H12" s="5"/>
      <c r="I12" s="5"/>
      <c r="J12" s="5"/>
      <c r="K12" s="5"/>
      <c r="L12" s="198"/>
      <c r="M12" s="62"/>
    </row>
    <row r="13" spans="1:14" ht="19.149999999999999" customHeight="1" x14ac:dyDescent="0.25">
      <c r="C13" s="50"/>
      <c r="D13" s="50"/>
      <c r="E13" s="50"/>
      <c r="F13" s="50"/>
      <c r="G13" s="50"/>
      <c r="H13" s="50"/>
      <c r="I13" s="50"/>
      <c r="J13" s="50"/>
      <c r="K13" s="50"/>
      <c r="L13" s="50"/>
      <c r="M13" s="50"/>
    </row>
    <row r="14" spans="1:14" ht="13" x14ac:dyDescent="0.25">
      <c r="B14" s="199" t="s">
        <v>718</v>
      </c>
      <c r="C14" s="200"/>
      <c r="D14" s="200"/>
      <c r="E14" s="200"/>
      <c r="F14" s="200"/>
      <c r="G14" s="200"/>
      <c r="H14" s="200"/>
      <c r="I14" s="200"/>
      <c r="J14" s="200"/>
      <c r="K14" s="200"/>
      <c r="L14" s="200"/>
      <c r="M14" s="201"/>
    </row>
    <row r="15" spans="1:14" x14ac:dyDescent="0.25">
      <c r="B15" s="89" t="s">
        <v>1150</v>
      </c>
      <c r="C15" s="5" t="s">
        <v>721</v>
      </c>
      <c r="D15" s="5"/>
      <c r="E15" s="5"/>
      <c r="F15" s="5"/>
      <c r="G15" s="5"/>
      <c r="H15" s="5"/>
      <c r="I15" s="5"/>
      <c r="J15" s="5"/>
      <c r="K15" s="5"/>
      <c r="L15" s="5"/>
      <c r="M15" s="62"/>
      <c r="N15" s="62"/>
    </row>
    <row r="16" spans="1:14" x14ac:dyDescent="0.25">
      <c r="B16" s="169" t="str">
        <f>HYPERLINK("#Notes!B76","Dept")</f>
        <v>Dept</v>
      </c>
      <c r="C16" s="5" t="s">
        <v>1240</v>
      </c>
      <c r="D16" s="5"/>
      <c r="E16" s="5"/>
      <c r="F16" s="5"/>
      <c r="G16" s="5"/>
      <c r="H16" s="5"/>
      <c r="I16" s="5"/>
      <c r="J16" s="5"/>
      <c r="K16" s="5"/>
      <c r="L16" s="5"/>
      <c r="M16" s="62"/>
      <c r="N16" s="62"/>
    </row>
    <row r="17" spans="2:14" x14ac:dyDescent="0.25">
      <c r="B17" s="89" t="s">
        <v>844</v>
      </c>
      <c r="C17" s="5" t="s">
        <v>499</v>
      </c>
      <c r="D17" s="5"/>
      <c r="E17" s="5"/>
      <c r="F17" s="5"/>
      <c r="G17" s="5"/>
      <c r="H17" s="5"/>
      <c r="I17" s="5"/>
      <c r="J17" s="5"/>
      <c r="K17" s="5"/>
      <c r="L17" s="5"/>
      <c r="M17" s="62"/>
      <c r="N17" s="62"/>
    </row>
    <row r="18" spans="2:14" x14ac:dyDescent="0.25">
      <c r="B18" s="89" t="s">
        <v>1301</v>
      </c>
      <c r="C18" s="5" t="s">
        <v>1623</v>
      </c>
      <c r="D18" s="5"/>
      <c r="E18" s="5"/>
      <c r="F18" s="5"/>
      <c r="G18" s="5"/>
      <c r="H18" s="5"/>
      <c r="I18" s="5"/>
      <c r="J18" s="5"/>
      <c r="K18" s="5"/>
      <c r="L18" s="5"/>
      <c r="M18" s="62"/>
      <c r="N18" s="62"/>
    </row>
    <row r="19" spans="2:14" x14ac:dyDescent="0.25">
      <c r="B19" s="89" t="s">
        <v>375</v>
      </c>
      <c r="C19" s="5" t="s">
        <v>1241</v>
      </c>
      <c r="D19" s="5"/>
      <c r="E19" s="5"/>
      <c r="F19" s="5"/>
      <c r="G19" s="5"/>
      <c r="H19" s="5"/>
      <c r="I19" s="5"/>
      <c r="J19" s="5"/>
      <c r="K19" s="5"/>
      <c r="L19" s="5"/>
      <c r="M19" s="62"/>
      <c r="N19" s="62"/>
    </row>
    <row r="20" spans="2:14" x14ac:dyDescent="0.25">
      <c r="B20" s="89" t="s">
        <v>376</v>
      </c>
      <c r="C20" s="5" t="s">
        <v>1575</v>
      </c>
      <c r="D20" s="5"/>
      <c r="E20" s="5"/>
      <c r="F20" s="5"/>
      <c r="G20" s="5"/>
      <c r="H20" s="5"/>
      <c r="I20" s="5"/>
      <c r="J20" s="5"/>
      <c r="K20" s="5"/>
      <c r="L20" s="5"/>
      <c r="M20" s="62"/>
      <c r="N20" s="62"/>
    </row>
    <row r="21" spans="2:14" x14ac:dyDescent="0.25">
      <c r="B21" s="89" t="s">
        <v>377</v>
      </c>
      <c r="C21" s="5" t="s">
        <v>1576</v>
      </c>
      <c r="D21" s="5"/>
      <c r="E21" s="5"/>
      <c r="F21" s="5"/>
      <c r="G21" s="5"/>
      <c r="H21" s="5"/>
      <c r="I21" s="5"/>
      <c r="J21" s="5"/>
      <c r="K21" s="5"/>
      <c r="L21" s="5"/>
      <c r="M21" s="62"/>
      <c r="N21" s="62"/>
    </row>
    <row r="22" spans="2:14" x14ac:dyDescent="0.25">
      <c r="B22" s="89" t="s">
        <v>1136</v>
      </c>
      <c r="C22" s="5" t="s">
        <v>720</v>
      </c>
      <c r="D22" s="5"/>
      <c r="E22" s="5"/>
      <c r="F22" s="5"/>
      <c r="G22" s="5"/>
      <c r="H22" s="5"/>
      <c r="I22" s="5"/>
      <c r="J22" s="5"/>
      <c r="K22" s="5"/>
      <c r="L22" s="5"/>
      <c r="M22" s="62"/>
      <c r="N22" s="62"/>
    </row>
    <row r="23" spans="2:14" x14ac:dyDescent="0.25">
      <c r="B23" s="89" t="s">
        <v>679</v>
      </c>
      <c r="C23" s="5" t="s">
        <v>594</v>
      </c>
      <c r="D23" s="5"/>
      <c r="E23" s="5"/>
      <c r="F23" s="5"/>
      <c r="G23" s="5"/>
      <c r="H23" s="5"/>
      <c r="I23" s="5"/>
      <c r="J23" s="5"/>
      <c r="K23" s="5"/>
      <c r="L23" s="5"/>
      <c r="M23" s="62"/>
      <c r="N23" s="62"/>
    </row>
    <row r="24" spans="2:14" x14ac:dyDescent="0.25">
      <c r="B24" s="89" t="s">
        <v>397</v>
      </c>
      <c r="C24" s="5" t="s">
        <v>722</v>
      </c>
      <c r="D24" s="5"/>
      <c r="E24" s="5"/>
      <c r="F24" s="5"/>
      <c r="G24" s="5"/>
      <c r="H24" s="5"/>
      <c r="I24" s="5"/>
      <c r="J24" s="5"/>
      <c r="K24" s="5"/>
      <c r="L24" s="5"/>
      <c r="M24" s="62"/>
      <c r="N24" s="62"/>
    </row>
    <row r="25" spans="2:14" ht="19.149999999999999" customHeight="1" x14ac:dyDescent="0.25"/>
    <row r="26" spans="2:14" ht="12.75" customHeight="1" x14ac:dyDescent="0.25">
      <c r="B26" s="193" t="s">
        <v>1239</v>
      </c>
      <c r="C26" s="201"/>
      <c r="D26" s="201"/>
      <c r="E26" s="201"/>
      <c r="F26" s="201"/>
      <c r="G26" s="201"/>
      <c r="H26" s="201"/>
      <c r="I26" s="201"/>
      <c r="J26" s="201"/>
      <c r="K26" s="201"/>
      <c r="L26" s="201"/>
      <c r="M26" s="201"/>
    </row>
    <row r="27" spans="2:14" ht="25.5" customHeight="1" x14ac:dyDescent="0.25">
      <c r="B27" s="989" t="s">
        <v>478</v>
      </c>
      <c r="C27" s="989"/>
      <c r="D27" s="989"/>
      <c r="E27" s="989"/>
      <c r="F27" s="989"/>
      <c r="G27" s="989"/>
      <c r="H27" s="989"/>
      <c r="I27" s="989"/>
      <c r="J27" s="989"/>
      <c r="K27" s="989"/>
      <c r="L27" s="989"/>
    </row>
    <row r="29" spans="2:14" ht="12.75" customHeight="1" x14ac:dyDescent="0.25">
      <c r="B29" s="192" t="s">
        <v>411</v>
      </c>
      <c r="C29" s="218" t="s">
        <v>479</v>
      </c>
      <c r="D29" s="218"/>
      <c r="E29" s="218"/>
      <c r="F29" s="218"/>
      <c r="G29" s="218"/>
      <c r="H29" s="218"/>
      <c r="I29" s="218"/>
      <c r="J29" s="218"/>
      <c r="K29" s="218"/>
      <c r="L29" s="218"/>
      <c r="M29" s="192"/>
    </row>
    <row r="30" spans="2:14" ht="25.5" customHeight="1" x14ac:dyDescent="0.25">
      <c r="C30" s="988" t="s">
        <v>480</v>
      </c>
      <c r="D30" s="988"/>
      <c r="E30" s="988"/>
      <c r="F30" s="988"/>
      <c r="G30" s="988"/>
      <c r="H30" s="988"/>
      <c r="I30" s="988"/>
      <c r="J30" s="988"/>
      <c r="K30" s="988"/>
      <c r="L30" s="988"/>
      <c r="M30" s="218"/>
    </row>
    <row r="31" spans="2:14" x14ac:dyDescent="0.25">
      <c r="C31" s="218" t="s">
        <v>481</v>
      </c>
      <c r="D31" s="218"/>
      <c r="E31" s="218"/>
      <c r="F31" s="218"/>
      <c r="G31" s="218"/>
      <c r="H31" s="218"/>
      <c r="I31" s="218"/>
      <c r="J31" s="218"/>
      <c r="K31" s="218"/>
      <c r="L31" s="218"/>
      <c r="M31" s="192"/>
    </row>
    <row r="32" spans="2:14" ht="12.75" customHeight="1" x14ac:dyDescent="0.25">
      <c r="C32" s="218" t="s">
        <v>482</v>
      </c>
      <c r="D32" s="218"/>
      <c r="E32" s="218"/>
      <c r="F32" s="218"/>
      <c r="G32" s="218"/>
      <c r="H32" s="218"/>
      <c r="I32" s="218"/>
      <c r="J32" s="218"/>
      <c r="K32" s="218"/>
      <c r="L32" s="218"/>
      <c r="M32" s="192"/>
    </row>
    <row r="33" spans="2:13" ht="51" customHeight="1" x14ac:dyDescent="0.25">
      <c r="C33" s="988" t="s">
        <v>483</v>
      </c>
      <c r="D33" s="988"/>
      <c r="E33" s="988"/>
      <c r="F33" s="988"/>
      <c r="G33" s="988"/>
      <c r="H33" s="988"/>
      <c r="I33" s="988"/>
      <c r="J33" s="988"/>
      <c r="K33" s="988"/>
      <c r="L33" s="988"/>
      <c r="M33" s="218"/>
    </row>
    <row r="35" spans="2:13" ht="25.5" customHeight="1" x14ac:dyDescent="0.25">
      <c r="B35" s="989"/>
      <c r="C35" s="989"/>
      <c r="D35" s="989"/>
      <c r="E35" s="989"/>
      <c r="F35" s="989"/>
      <c r="G35" s="989"/>
      <c r="H35" s="989"/>
      <c r="I35" s="989"/>
      <c r="J35" s="989"/>
      <c r="K35" s="989"/>
      <c r="L35" s="989"/>
    </row>
    <row r="36" spans="2:13" ht="5.25" customHeight="1" x14ac:dyDescent="0.25">
      <c r="B36" s="65"/>
      <c r="C36" s="65"/>
      <c r="D36" s="65"/>
      <c r="E36" s="65"/>
      <c r="F36" s="65"/>
      <c r="G36" s="65"/>
      <c r="H36" s="65"/>
      <c r="I36" s="65"/>
      <c r="J36" s="65"/>
      <c r="K36" s="65"/>
      <c r="L36" s="65"/>
      <c r="M36" s="65"/>
    </row>
    <row r="38" spans="2:13" ht="13" x14ac:dyDescent="0.25">
      <c r="B38" s="84" t="s">
        <v>2380</v>
      </c>
      <c r="J38" s="990"/>
      <c r="K38" s="991"/>
      <c r="L38" s="991"/>
      <c r="M38" s="991"/>
    </row>
    <row r="39" spans="2:13" x14ac:dyDescent="0.25">
      <c r="B39" s="581" t="s">
        <v>2444</v>
      </c>
      <c r="C39" s="990"/>
      <c r="D39" s="992"/>
      <c r="E39" s="992"/>
      <c r="F39" s="992"/>
      <c r="G39" s="992"/>
      <c r="H39" s="992"/>
      <c r="I39" s="992"/>
      <c r="J39" s="992"/>
      <c r="K39" s="992"/>
      <c r="L39" s="992"/>
      <c r="M39" s="992"/>
    </row>
    <row r="41" spans="2:13" x14ac:dyDescent="0.25">
      <c r="B41" s="992" t="s">
        <v>1980</v>
      </c>
      <c r="C41" s="992"/>
      <c r="D41" s="992"/>
      <c r="E41" s="992"/>
      <c r="F41" s="992"/>
      <c r="G41" s="992"/>
      <c r="H41" s="992"/>
      <c r="I41" s="992"/>
      <c r="J41" s="992"/>
      <c r="K41" s="992"/>
    </row>
    <row r="42" spans="2:13" ht="13" x14ac:dyDescent="0.25">
      <c r="B42" s="97" t="s">
        <v>719</v>
      </c>
      <c r="C42" s="94"/>
      <c r="D42" s="94"/>
      <c r="E42" s="94"/>
      <c r="F42" s="94"/>
      <c r="G42" s="62"/>
    </row>
    <row r="43" spans="2:13" ht="13" x14ac:dyDescent="0.25">
      <c r="B43" s="213" t="s">
        <v>1302</v>
      </c>
      <c r="C43" s="214" t="s">
        <v>544</v>
      </c>
      <c r="D43" s="215"/>
      <c r="E43" s="215"/>
      <c r="F43" s="215"/>
      <c r="G43" s="216"/>
      <c r="H43" s="216"/>
      <c r="I43" s="216"/>
      <c r="J43" s="216"/>
      <c r="K43" s="217"/>
    </row>
    <row r="44" spans="2:13" x14ac:dyDescent="0.25">
      <c r="B44" s="361" t="s">
        <v>51</v>
      </c>
      <c r="C44" s="358" t="s">
        <v>2063</v>
      </c>
      <c r="D44" s="358"/>
      <c r="E44" s="358"/>
      <c r="F44" s="358"/>
      <c r="G44" s="359"/>
      <c r="H44" s="359"/>
      <c r="I44" s="359"/>
      <c r="J44" s="359"/>
      <c r="K44" s="360"/>
    </row>
    <row r="45" spans="2:13" x14ac:dyDescent="0.25">
      <c r="B45" s="816" t="s">
        <v>2527</v>
      </c>
      <c r="C45" s="815" t="s">
        <v>2542</v>
      </c>
      <c r="D45" s="358"/>
      <c r="E45" s="358"/>
      <c r="F45" s="358"/>
      <c r="G45" s="359"/>
      <c r="H45" s="359"/>
      <c r="I45" s="359"/>
      <c r="J45" s="359"/>
      <c r="K45" s="360"/>
    </row>
    <row r="46" spans="2:13" x14ac:dyDescent="0.25">
      <c r="B46" s="207" t="s">
        <v>1349</v>
      </c>
      <c r="C46" s="208" t="s">
        <v>1851</v>
      </c>
      <c r="D46" s="208"/>
      <c r="E46" s="208"/>
      <c r="F46" s="208"/>
      <c r="G46" s="5"/>
      <c r="H46" s="5"/>
      <c r="I46" s="5"/>
      <c r="J46" s="5"/>
      <c r="K46" s="9"/>
    </row>
    <row r="47" spans="2:13" x14ac:dyDescent="0.25">
      <c r="B47" s="207" t="s">
        <v>136</v>
      </c>
      <c r="C47" s="208" t="s">
        <v>1630</v>
      </c>
      <c r="D47" s="208"/>
      <c r="E47" s="208"/>
      <c r="F47" s="208"/>
      <c r="G47" s="5"/>
      <c r="H47" s="5"/>
      <c r="I47" s="5"/>
      <c r="J47" s="5"/>
      <c r="K47" s="9"/>
    </row>
    <row r="48" spans="2:13" x14ac:dyDescent="0.25">
      <c r="B48" s="207" t="s">
        <v>536</v>
      </c>
      <c r="C48" s="208" t="s">
        <v>704</v>
      </c>
      <c r="D48" s="208"/>
      <c r="E48" s="208"/>
      <c r="F48" s="208"/>
      <c r="G48" s="5"/>
      <c r="H48" s="5"/>
      <c r="I48" s="5"/>
      <c r="J48" s="5"/>
      <c r="K48" s="9"/>
    </row>
    <row r="49" spans="2:11" s="580" customFormat="1" x14ac:dyDescent="0.25">
      <c r="B49" s="207" t="s">
        <v>2156</v>
      </c>
      <c r="C49" s="208" t="s">
        <v>2155</v>
      </c>
      <c r="D49" s="208"/>
      <c r="E49" s="208"/>
      <c r="F49" s="208"/>
      <c r="G49" s="5"/>
      <c r="H49" s="5"/>
      <c r="I49" s="5"/>
      <c r="J49" s="5"/>
      <c r="K49" s="9"/>
    </row>
    <row r="50" spans="2:11" s="921" customFormat="1" x14ac:dyDescent="0.25">
      <c r="B50" s="207" t="s">
        <v>2378</v>
      </c>
      <c r="C50" s="591" t="s">
        <v>2381</v>
      </c>
      <c r="D50" s="208"/>
      <c r="E50" s="208"/>
      <c r="F50" s="208"/>
      <c r="G50" s="5"/>
      <c r="H50" s="5"/>
      <c r="I50" s="5"/>
      <c r="J50" s="5"/>
      <c r="K50" s="9"/>
    </row>
    <row r="51" spans="2:11" x14ac:dyDescent="0.25">
      <c r="B51" s="207" t="s">
        <v>2373</v>
      </c>
      <c r="C51" s="208" t="s">
        <v>2380</v>
      </c>
      <c r="D51" s="208"/>
      <c r="E51" s="208"/>
      <c r="F51" s="208"/>
      <c r="G51" s="5"/>
      <c r="H51" s="5"/>
      <c r="I51" s="5"/>
      <c r="J51" s="5"/>
      <c r="K51" s="9"/>
    </row>
    <row r="52" spans="2:11" x14ac:dyDescent="0.25">
      <c r="B52" s="207" t="s">
        <v>1552</v>
      </c>
      <c r="C52" s="208" t="s">
        <v>1633</v>
      </c>
      <c r="D52" s="208"/>
      <c r="E52" s="208"/>
      <c r="F52" s="208"/>
      <c r="G52" s="5"/>
      <c r="H52" s="5"/>
      <c r="I52" s="5"/>
      <c r="J52" s="5"/>
      <c r="K52" s="9"/>
    </row>
    <row r="53" spans="2:11" x14ac:dyDescent="0.25">
      <c r="B53" s="207" t="s">
        <v>2374</v>
      </c>
      <c r="C53" s="208" t="s">
        <v>2371</v>
      </c>
      <c r="D53" s="208"/>
      <c r="E53" s="208"/>
      <c r="F53" s="208"/>
      <c r="G53" s="5"/>
      <c r="H53" s="5"/>
      <c r="I53" s="5"/>
      <c r="J53" s="5"/>
      <c r="K53" s="9"/>
    </row>
    <row r="54" spans="2:11" x14ac:dyDescent="0.25">
      <c r="B54" s="207" t="s">
        <v>1642</v>
      </c>
      <c r="C54" s="208" t="s">
        <v>1641</v>
      </c>
      <c r="D54" s="208"/>
      <c r="E54" s="208"/>
      <c r="F54" s="208"/>
      <c r="G54" s="5"/>
      <c r="H54" s="5"/>
      <c r="I54" s="5"/>
      <c r="J54" s="5"/>
      <c r="K54" s="9"/>
    </row>
    <row r="55" spans="2:11" ht="13" x14ac:dyDescent="0.25">
      <c r="B55" s="213" t="s">
        <v>1137</v>
      </c>
      <c r="C55" s="214" t="s">
        <v>257</v>
      </c>
      <c r="D55" s="215"/>
      <c r="E55" s="215"/>
      <c r="F55" s="215"/>
      <c r="G55" s="216"/>
      <c r="H55" s="216"/>
      <c r="I55" s="216"/>
      <c r="J55" s="216"/>
      <c r="K55" s="217"/>
    </row>
    <row r="56" spans="2:11" x14ac:dyDescent="0.25">
      <c r="B56" s="207" t="s">
        <v>1421</v>
      </c>
      <c r="C56" s="208" t="s">
        <v>440</v>
      </c>
      <c r="D56" s="208"/>
      <c r="E56" s="208"/>
      <c r="F56" s="208"/>
      <c r="G56" s="5"/>
      <c r="H56" s="5"/>
      <c r="I56" s="5"/>
      <c r="J56" s="5"/>
      <c r="K56" s="9"/>
    </row>
    <row r="57" spans="2:11" x14ac:dyDescent="0.25">
      <c r="B57" s="207" t="s">
        <v>1258</v>
      </c>
      <c r="C57" s="208" t="s">
        <v>1257</v>
      </c>
      <c r="D57" s="208"/>
      <c r="E57" s="208"/>
      <c r="F57" s="208"/>
      <c r="G57" s="5"/>
      <c r="H57" s="5"/>
      <c r="I57" s="5"/>
      <c r="J57" s="5"/>
      <c r="K57" s="9"/>
    </row>
    <row r="58" spans="2:11" x14ac:dyDescent="0.25">
      <c r="B58" s="207" t="s">
        <v>899</v>
      </c>
      <c r="C58" s="208" t="s">
        <v>898</v>
      </c>
      <c r="D58" s="208"/>
      <c r="E58" s="208"/>
      <c r="F58" s="208"/>
      <c r="G58" s="5"/>
      <c r="H58" s="5"/>
      <c r="I58" s="5"/>
      <c r="J58" s="5"/>
      <c r="K58" s="9"/>
    </row>
    <row r="59" spans="2:11" x14ac:dyDescent="0.25">
      <c r="B59" s="207" t="s">
        <v>2228</v>
      </c>
      <c r="C59" s="208" t="s">
        <v>2257</v>
      </c>
      <c r="D59" s="208"/>
      <c r="E59" s="208"/>
      <c r="F59" s="208"/>
      <c r="G59" s="5"/>
      <c r="H59" s="5"/>
      <c r="I59" s="5"/>
      <c r="J59" s="5"/>
      <c r="K59" s="9"/>
    </row>
    <row r="60" spans="2:11" x14ac:dyDescent="0.25">
      <c r="B60" s="814" t="s">
        <v>2517</v>
      </c>
      <c r="C60" s="591" t="s">
        <v>2541</v>
      </c>
      <c r="D60" s="208"/>
      <c r="E60" s="208"/>
      <c r="F60" s="208"/>
      <c r="G60" s="5"/>
      <c r="H60" s="5"/>
      <c r="I60" s="5"/>
      <c r="J60" s="5"/>
      <c r="K60" s="9"/>
    </row>
    <row r="61" spans="2:11" x14ac:dyDescent="0.25">
      <c r="B61" s="207" t="s">
        <v>2375</v>
      </c>
      <c r="C61" s="208" t="s">
        <v>2376</v>
      </c>
      <c r="D61" s="208"/>
      <c r="E61" s="208"/>
      <c r="F61" s="208"/>
      <c r="G61" s="5"/>
      <c r="H61" s="5"/>
      <c r="I61" s="5"/>
      <c r="J61" s="5"/>
      <c r="K61" s="9"/>
    </row>
    <row r="62" spans="2:11" x14ac:dyDescent="0.25">
      <c r="B62" s="207" t="s">
        <v>1134</v>
      </c>
      <c r="C62" s="208" t="s">
        <v>1634</v>
      </c>
      <c r="D62" s="208"/>
      <c r="E62" s="208"/>
      <c r="F62" s="208"/>
      <c r="G62" s="5"/>
      <c r="H62" s="5"/>
      <c r="I62" s="5"/>
      <c r="J62" s="5"/>
      <c r="K62" s="9"/>
    </row>
    <row r="63" spans="2:11" x14ac:dyDescent="0.25">
      <c r="B63" s="207" t="s">
        <v>788</v>
      </c>
      <c r="C63" s="208" t="s">
        <v>789</v>
      </c>
      <c r="D63" s="208"/>
      <c r="E63" s="208"/>
      <c r="F63" s="208"/>
      <c r="G63" s="5"/>
      <c r="H63" s="5"/>
      <c r="I63" s="5"/>
      <c r="J63" s="5"/>
      <c r="K63" s="9"/>
    </row>
    <row r="64" spans="2:11" ht="13" x14ac:dyDescent="0.25">
      <c r="B64" s="213" t="s">
        <v>1162</v>
      </c>
      <c r="C64" s="214" t="s">
        <v>256</v>
      </c>
      <c r="D64" s="215"/>
      <c r="E64" s="215"/>
      <c r="F64" s="215"/>
      <c r="G64" s="216"/>
      <c r="H64" s="216"/>
      <c r="I64" s="216"/>
      <c r="J64" s="216"/>
      <c r="K64" s="217"/>
    </row>
    <row r="65" spans="2:11" x14ac:dyDescent="0.25">
      <c r="B65" s="207" t="s">
        <v>1477</v>
      </c>
      <c r="C65" s="208" t="s">
        <v>1476</v>
      </c>
      <c r="D65" s="208"/>
      <c r="E65" s="208"/>
      <c r="F65" s="208"/>
      <c r="G65" s="5"/>
      <c r="H65" s="5"/>
      <c r="I65" s="5"/>
      <c r="J65" s="5"/>
      <c r="K65" s="9"/>
    </row>
    <row r="66" spans="2:11" s="981" customFormat="1" x14ac:dyDescent="0.25">
      <c r="B66" s="239" t="s">
        <v>1056</v>
      </c>
      <c r="C66" s="240" t="s">
        <v>1055</v>
      </c>
      <c r="D66" s="240"/>
      <c r="E66" s="240"/>
      <c r="F66" s="240"/>
      <c r="G66" s="87"/>
      <c r="H66" s="87"/>
      <c r="I66" s="87"/>
      <c r="J66" s="87"/>
      <c r="K66" s="241"/>
    </row>
    <row r="67" spans="2:11" s="981" customFormat="1" ht="13" x14ac:dyDescent="0.25">
      <c r="B67" s="213" t="s">
        <v>1162</v>
      </c>
      <c r="C67" s="214" t="s">
        <v>2390</v>
      </c>
      <c r="D67" s="215"/>
      <c r="E67" s="215"/>
      <c r="F67" s="215"/>
      <c r="G67" s="216"/>
      <c r="H67" s="216"/>
      <c r="I67" s="216"/>
      <c r="J67" s="216"/>
      <c r="K67" s="217"/>
    </row>
    <row r="68" spans="2:11" x14ac:dyDescent="0.25">
      <c r="B68" s="982" t="s">
        <v>3144</v>
      </c>
      <c r="C68" s="983" t="s">
        <v>3145</v>
      </c>
      <c r="D68" s="240"/>
      <c r="E68" s="240"/>
      <c r="F68" s="240"/>
      <c r="G68" s="87"/>
      <c r="H68" s="87"/>
      <c r="I68" s="87"/>
      <c r="J68" s="87"/>
      <c r="K68" s="241"/>
    </row>
    <row r="69" spans="2:11" ht="13" x14ac:dyDescent="0.25">
      <c r="B69" s="213" t="s">
        <v>428</v>
      </c>
      <c r="C69" s="214" t="s">
        <v>1609</v>
      </c>
      <c r="D69" s="215"/>
      <c r="E69" s="215"/>
      <c r="F69" s="215"/>
      <c r="G69" s="216"/>
      <c r="H69" s="216"/>
      <c r="I69" s="216"/>
      <c r="J69" s="216"/>
      <c r="K69" s="217"/>
    </row>
    <row r="70" spans="2:11" x14ac:dyDescent="0.25">
      <c r="B70" s="209" t="s">
        <v>442</v>
      </c>
      <c r="C70" s="210" t="s">
        <v>441</v>
      </c>
      <c r="D70" s="210"/>
      <c r="E70" s="210"/>
      <c r="F70" s="210"/>
      <c r="G70" s="211"/>
      <c r="H70" s="211"/>
      <c r="I70" s="211"/>
      <c r="J70" s="211"/>
      <c r="K70" s="212"/>
    </row>
    <row r="72" spans="2:11" x14ac:dyDescent="0.25">
      <c r="B72" s="989" t="s">
        <v>571</v>
      </c>
      <c r="C72" s="989"/>
      <c r="D72" s="989"/>
      <c r="E72" s="989"/>
      <c r="F72" s="989"/>
      <c r="G72" s="989"/>
      <c r="H72" s="989"/>
      <c r="I72" s="989"/>
      <c r="J72" s="989"/>
      <c r="K72" s="989"/>
    </row>
    <row r="73" spans="2:11" ht="25.5" customHeight="1" x14ac:dyDescent="0.25"/>
  </sheetData>
  <sheetProtection algorithmName="SHA-512" hashValue="TpxzWQ+u/pCjCEUOgkOxbjZJvcYRCigLjdTykq2QOTEThOTTDonuYHNPK5d0aVJ1VXL2MlmBfGwTeNpBO8LBIw==" saltValue="OKPOsJWo8Aa2FiQ6fDJrKg==" spinCount="100000" sheet="1" objects="1" scenarios="1"/>
  <mergeCells count="10">
    <mergeCell ref="C5:L6"/>
    <mergeCell ref="C7:L8"/>
    <mergeCell ref="C30:L30"/>
    <mergeCell ref="B27:L27"/>
    <mergeCell ref="B72:K72"/>
    <mergeCell ref="C33:L33"/>
    <mergeCell ref="J38:M38"/>
    <mergeCell ref="B35:L35"/>
    <mergeCell ref="C39:M39"/>
    <mergeCell ref="B41:K41"/>
  </mergeCells>
  <phoneticPr fontId="5" type="noConversion"/>
  <pageMargins left="0.39370078740157483" right="0.39370078740157483" top="0.19685039370078741" bottom="0.19685039370078741" header="0.19685039370078741" footer="0.19685039370078741"/>
  <pageSetup paperSize="9" fitToHeight="0" orientation="landscape" r:id="rId1"/>
  <headerFooter alignWithMargins="0"/>
  <rowBreaks count="1" manualBreakCount="1">
    <brk id="39" min="1" max="1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L153"/>
  <sheetViews>
    <sheetView topLeftCell="A19" workbookViewId="0">
      <selection activeCell="L55" sqref="L55"/>
    </sheetView>
  </sheetViews>
  <sheetFormatPr defaultRowHeight="12.5" x14ac:dyDescent="0.25"/>
  <cols>
    <col min="1" max="1" width="2.7265625" customWidth="1"/>
    <col min="2" max="2" width="82.453125" customWidth="1"/>
    <col min="3" max="3" width="19" customWidth="1"/>
    <col min="4" max="4" width="10.1796875" customWidth="1"/>
    <col min="5" max="5" width="10.81640625" customWidth="1"/>
    <col min="6" max="8" width="9.81640625" customWidth="1"/>
    <col min="9" max="9" width="1.7265625" customWidth="1"/>
    <col min="10" max="10" width="56.1796875" customWidth="1"/>
    <col min="11" max="11" width="6.453125" customWidth="1"/>
    <col min="12" max="12" width="75.81640625" customWidth="1"/>
    <col min="13" max="14" width="10" customWidth="1"/>
  </cols>
  <sheetData>
    <row r="1" spans="2:12" ht="13" x14ac:dyDescent="0.3">
      <c r="D1" s="156" t="s">
        <v>103</v>
      </c>
      <c r="E1" s="157"/>
      <c r="F1" s="156" t="s">
        <v>497</v>
      </c>
      <c r="G1" s="157"/>
      <c r="H1" s="91" t="s">
        <v>104</v>
      </c>
      <c r="J1" s="98"/>
    </row>
    <row r="2" spans="2:12" x14ac:dyDescent="0.25">
      <c r="B2" s="17" t="s">
        <v>47</v>
      </c>
      <c r="C2" s="18" t="s">
        <v>48</v>
      </c>
      <c r="D2" s="14" t="s">
        <v>49</v>
      </c>
      <c r="E2" s="14" t="s">
        <v>687</v>
      </c>
      <c r="F2" s="14" t="s">
        <v>49</v>
      </c>
      <c r="G2" s="14" t="s">
        <v>687</v>
      </c>
      <c r="H2" s="14" t="s">
        <v>49</v>
      </c>
      <c r="J2" t="s">
        <v>49</v>
      </c>
      <c r="L2" s="14" t="s">
        <v>86</v>
      </c>
    </row>
    <row r="3" spans="2:12" s="23" customFormat="1" ht="13" x14ac:dyDescent="0.3">
      <c r="B3" s="56" t="s">
        <v>544</v>
      </c>
      <c r="C3" s="58" t="s">
        <v>1302</v>
      </c>
      <c r="D3" s="56"/>
      <c r="E3" s="58"/>
      <c r="F3" s="56"/>
      <c r="G3" s="58"/>
      <c r="H3" s="25"/>
      <c r="J3" s="184"/>
    </row>
    <row r="4" spans="2:12" s="23" customFormat="1" ht="13" x14ac:dyDescent="0.3">
      <c r="B4" s="355" t="s">
        <v>2146</v>
      </c>
      <c r="C4" s="354" t="s">
        <v>2145</v>
      </c>
      <c r="D4" s="19">
        <f>COUNTIF(DetailList!E:E,$C4)-E4</f>
        <v>0</v>
      </c>
      <c r="E4" s="20">
        <f>SUMIF(DetailList!E:E,$C4,DetailList!$AU:$AU)</f>
        <v>0</v>
      </c>
      <c r="F4" s="19">
        <f>COUNTIF(DetailListPending!E:E,$C4)-G4</f>
        <v>0</v>
      </c>
      <c r="G4" s="20">
        <f>SUMIF(DetailListPending!E:E,$C4,DetailListPending!$AU:$AU)</f>
        <v>0</v>
      </c>
      <c r="H4" s="26">
        <f t="shared" ref="H4:H25" si="0">D4+F4</f>
        <v>0</v>
      </c>
      <c r="J4" s="99" t="str">
        <f t="shared" ref="J4:J25" si="1">REPT("I",H4)</f>
        <v/>
      </c>
      <c r="L4" s="23" t="s">
        <v>1265</v>
      </c>
    </row>
    <row r="5" spans="2:12" ht="13" x14ac:dyDescent="0.3">
      <c r="B5" s="19" t="s">
        <v>50</v>
      </c>
      <c r="C5" s="20" t="s">
        <v>51</v>
      </c>
      <c r="D5" s="19">
        <f>COUNTIF(DetailList!E:E,$C5)-E5</f>
        <v>1</v>
      </c>
      <c r="E5" s="20">
        <f>SUMIF(DetailList!E:E,$C5,DetailList!$AU:$AU)</f>
        <v>1</v>
      </c>
      <c r="F5" s="19">
        <f>COUNTIF(DetailListPending!E:E,$C5)-G5</f>
        <v>0</v>
      </c>
      <c r="G5" s="20">
        <f>SUMIF(DetailListPending!E:E,$C5,DetailListPending!$AU:$AU)</f>
        <v>0</v>
      </c>
      <c r="H5" s="26">
        <f t="shared" si="0"/>
        <v>1</v>
      </c>
      <c r="J5" s="100" t="str">
        <f t="shared" si="1"/>
        <v>I</v>
      </c>
      <c r="L5" t="s">
        <v>1031</v>
      </c>
    </row>
    <row r="6" spans="2:12" s="23" customFormat="1" ht="13" x14ac:dyDescent="0.3">
      <c r="B6" s="806" t="s">
        <v>2526</v>
      </c>
      <c r="C6" s="606" t="s">
        <v>2527</v>
      </c>
      <c r="D6" s="19">
        <f>COUNTIF(DetailList!E:E,$C6)-E6</f>
        <v>1</v>
      </c>
      <c r="E6" s="20">
        <f>SUMIF(DetailList!E:E,$C6,DetailList!$AU:$AU)</f>
        <v>2</v>
      </c>
      <c r="F6" s="19">
        <f>COUNTIF(DetailListPending!E:E,$C6)-G6</f>
        <v>0</v>
      </c>
      <c r="G6" s="20">
        <f>SUMIF(DetailListPending!E:E,$C6,DetailListPending!$AU:$AU)</f>
        <v>0</v>
      </c>
      <c r="H6" s="26">
        <f>D6+F6</f>
        <v>1</v>
      </c>
      <c r="J6" s="100" t="str">
        <f>REPT("I",H6)</f>
        <v>I</v>
      </c>
      <c r="L6" s="23" t="s">
        <v>87</v>
      </c>
    </row>
    <row r="7" spans="2:12" ht="13" x14ac:dyDescent="0.3">
      <c r="B7" s="19" t="s">
        <v>52</v>
      </c>
      <c r="C7" s="20" t="s">
        <v>1782</v>
      </c>
      <c r="D7" s="19">
        <f>COUNTIF(DetailList!E:E,$C7)-E7</f>
        <v>0</v>
      </c>
      <c r="E7" s="20">
        <f>SUMIF(DetailList!E:E,$C7,DetailList!$AU:$AU)</f>
        <v>0</v>
      </c>
      <c r="F7" s="19">
        <f>COUNTIF(DetailListPending!E:E,$C7)-G7</f>
        <v>0</v>
      </c>
      <c r="G7" s="20">
        <f>SUMIF(DetailListPending!E:E,$C7,DetailListPending!$AU:$AU)</f>
        <v>0</v>
      </c>
      <c r="H7" s="26">
        <f t="shared" si="0"/>
        <v>0</v>
      </c>
      <c r="J7" s="100" t="str">
        <f t="shared" si="1"/>
        <v/>
      </c>
      <c r="L7" t="s">
        <v>1105</v>
      </c>
    </row>
    <row r="8" spans="2:12" ht="13" x14ac:dyDescent="0.3">
      <c r="B8" s="19" t="s">
        <v>1416</v>
      </c>
      <c r="C8" s="20" t="s">
        <v>1850</v>
      </c>
      <c r="D8" s="19">
        <f>COUNTIF(DetailList!E:E,$C8)-E8</f>
        <v>0</v>
      </c>
      <c r="E8" s="20">
        <f>SUMIF(DetailList!E:E,$C8,DetailList!$AU:$AU)</f>
        <v>0</v>
      </c>
      <c r="F8" s="19">
        <f>COUNTIF(DetailListPending!E:E,$C8)-G8</f>
        <v>0</v>
      </c>
      <c r="G8" s="20">
        <f>SUMIF(DetailListPending!E:E,$C8,DetailListPending!$AU:$AU)</f>
        <v>0</v>
      </c>
      <c r="H8" s="26">
        <f t="shared" si="0"/>
        <v>0</v>
      </c>
      <c r="J8" s="100" t="str">
        <f t="shared" si="1"/>
        <v/>
      </c>
      <c r="L8" t="s">
        <v>867</v>
      </c>
    </row>
    <row r="9" spans="2:12" ht="13" x14ac:dyDescent="0.3">
      <c r="B9" s="19" t="s">
        <v>1417</v>
      </c>
      <c r="C9" s="20" t="s">
        <v>1813</v>
      </c>
      <c r="D9" s="19">
        <f>COUNTIF(DetailList!E:E,$C9)-E9</f>
        <v>0</v>
      </c>
      <c r="E9" s="20">
        <f>SUMIF(DetailList!E:E,$C9,DetailList!$AU:$AU)</f>
        <v>0</v>
      </c>
      <c r="F9" s="19">
        <f>COUNTIF(DetailListPending!E:E,$C9)-G9</f>
        <v>0</v>
      </c>
      <c r="G9" s="20">
        <f>SUMIF(DetailListPending!E:E,$C9,DetailListPending!$AU:$AU)</f>
        <v>0</v>
      </c>
      <c r="H9" s="26">
        <f t="shared" si="0"/>
        <v>0</v>
      </c>
      <c r="J9" s="100" t="str">
        <f t="shared" si="1"/>
        <v/>
      </c>
      <c r="L9" t="s">
        <v>868</v>
      </c>
    </row>
    <row r="10" spans="2:12" ht="13" x14ac:dyDescent="0.3">
      <c r="B10" s="19" t="s">
        <v>1851</v>
      </c>
      <c r="C10" s="20" t="s">
        <v>1349</v>
      </c>
      <c r="D10" s="19">
        <f>COUNTIF(DetailList!E:E,$C10)-E10</f>
        <v>11</v>
      </c>
      <c r="E10" s="20">
        <f>SUMIF(DetailList!E:E,$C10,DetailList!$AU:$AU)</f>
        <v>33</v>
      </c>
      <c r="F10" s="19">
        <f>COUNTIF(DetailListPending!E:E,$C10)-G10</f>
        <v>0</v>
      </c>
      <c r="G10" s="20">
        <f>SUMIF(DetailListPending!E:E,$C10,DetailListPending!$AU:$AU)</f>
        <v>0</v>
      </c>
      <c r="H10" s="26">
        <f t="shared" si="0"/>
        <v>11</v>
      </c>
      <c r="J10" s="100" t="str">
        <f t="shared" si="1"/>
        <v>IIIIIIIIIII</v>
      </c>
      <c r="L10" t="s">
        <v>869</v>
      </c>
    </row>
    <row r="11" spans="2:12" ht="13" x14ac:dyDescent="0.3">
      <c r="B11" s="19" t="s">
        <v>1630</v>
      </c>
      <c r="C11" s="20" t="s">
        <v>136</v>
      </c>
      <c r="D11" s="19">
        <f>COUNTIF(DetailList!E:E,$C11)-E11</f>
        <v>25</v>
      </c>
      <c r="E11" s="20">
        <f>SUMIF(DetailList!E:E,$C11,DetailList!$AU:$AU)</f>
        <v>82</v>
      </c>
      <c r="F11" s="19">
        <f>COUNTIF(DetailListPending!E:E,$C11)-G11</f>
        <v>0</v>
      </c>
      <c r="G11" s="20">
        <f>SUMIF(DetailListPending!E:E,$C11,DetailListPending!$AU:$AU)</f>
        <v>0</v>
      </c>
      <c r="H11" s="26">
        <f t="shared" si="0"/>
        <v>25</v>
      </c>
      <c r="J11" s="100" t="str">
        <f t="shared" si="1"/>
        <v>IIIIIIIIIIIIIIIIIIIIIIIII</v>
      </c>
      <c r="L11" t="s">
        <v>17</v>
      </c>
    </row>
    <row r="12" spans="2:12" ht="13" x14ac:dyDescent="0.3">
      <c r="B12" s="19" t="s">
        <v>1631</v>
      </c>
      <c r="C12" s="20" t="s">
        <v>1632</v>
      </c>
      <c r="D12" s="19">
        <f>COUNTIF(DetailList!E:E,$C12)-E12</f>
        <v>0</v>
      </c>
      <c r="E12" s="20">
        <f>SUMIF(DetailList!E:E,$C12,DetailList!$AU:$AU)</f>
        <v>0</v>
      </c>
      <c r="F12" s="19">
        <f>COUNTIF(DetailListPending!E:E,$C12)-G12</f>
        <v>0</v>
      </c>
      <c r="G12" s="20">
        <f>SUMIF(DetailListPending!E:E,$C12,DetailListPending!$AU:$AU)</f>
        <v>0</v>
      </c>
      <c r="H12" s="26">
        <f t="shared" si="0"/>
        <v>0</v>
      </c>
      <c r="J12" s="100" t="str">
        <f t="shared" si="1"/>
        <v/>
      </c>
      <c r="L12" t="s">
        <v>18</v>
      </c>
    </row>
    <row r="13" spans="2:12" ht="13" x14ac:dyDescent="0.3">
      <c r="B13" s="19" t="s">
        <v>704</v>
      </c>
      <c r="C13" s="20" t="s">
        <v>536</v>
      </c>
      <c r="D13" s="19">
        <f>COUNTIF(DetailList!E:E,$C13)-E13</f>
        <v>8</v>
      </c>
      <c r="E13" s="20">
        <f>SUMIF(DetailList!E:E,$C13,DetailList!$AU:$AU)</f>
        <v>23</v>
      </c>
      <c r="F13" s="19">
        <f>COUNTIF(DetailListPending!E:E,$C13)-G13</f>
        <v>0</v>
      </c>
      <c r="G13" s="20">
        <f>SUMIF(DetailListPending!E:E,$C13,DetailListPending!$AU:$AU)</f>
        <v>0</v>
      </c>
      <c r="H13" s="26">
        <f t="shared" si="0"/>
        <v>8</v>
      </c>
      <c r="J13" s="100" t="str">
        <f t="shared" si="1"/>
        <v>IIIIIIII</v>
      </c>
      <c r="L13" t="s">
        <v>19</v>
      </c>
    </row>
    <row r="14" spans="2:12" ht="13" x14ac:dyDescent="0.3">
      <c r="B14" s="19" t="s">
        <v>2155</v>
      </c>
      <c r="C14" s="20" t="s">
        <v>2156</v>
      </c>
      <c r="D14" s="19">
        <f>COUNTIF(DetailList!E:E,$C14)-E14</f>
        <v>1</v>
      </c>
      <c r="E14" s="20">
        <f>SUMIF(DetailList!E:E,$C14,DetailList!$AU:$AU)</f>
        <v>1</v>
      </c>
      <c r="F14" s="19">
        <f>COUNTIF(DetailListPending!E:E,$C14)-G14</f>
        <v>0</v>
      </c>
      <c r="G14" s="20">
        <f>SUMIF(DetailListPending!E:E,$C14,DetailListPending!$AU:$AU)</f>
        <v>0</v>
      </c>
      <c r="H14" s="26">
        <f t="shared" si="0"/>
        <v>1</v>
      </c>
      <c r="J14" s="100" t="str">
        <f t="shared" si="1"/>
        <v>I</v>
      </c>
      <c r="L14" t="s">
        <v>20</v>
      </c>
    </row>
    <row r="15" spans="2:12" ht="13" x14ac:dyDescent="0.3">
      <c r="B15" s="355" t="s">
        <v>2377</v>
      </c>
      <c r="C15" s="354" t="s">
        <v>2378</v>
      </c>
      <c r="D15" s="19">
        <f>COUNTIF(DetailList!E:E,$C15)-E15</f>
        <v>3</v>
      </c>
      <c r="E15" s="20">
        <f>SUMIF(DetailList!E:E,$C15,DetailList!$AU:$AU)</f>
        <v>4</v>
      </c>
      <c r="F15" s="19">
        <f>COUNTIF(DetailListPending!E:E,$C15)-G15</f>
        <v>0</v>
      </c>
      <c r="G15" s="20">
        <f>SUMIF(DetailListPending!E:E,$C15,DetailListPending!$AU:$AU)</f>
        <v>0</v>
      </c>
      <c r="H15" s="26">
        <f>D15+F15</f>
        <v>3</v>
      </c>
      <c r="J15" s="100" t="str">
        <f>REPT("I",H15)</f>
        <v>III</v>
      </c>
      <c r="L15" s="243"/>
    </row>
    <row r="16" spans="2:12" ht="13" x14ac:dyDescent="0.3">
      <c r="B16" s="579" t="s">
        <v>2372</v>
      </c>
      <c r="C16" s="20" t="s">
        <v>2373</v>
      </c>
      <c r="D16" s="19">
        <f>COUNTIF(DetailList!E:E,$C16)-E16</f>
        <v>42</v>
      </c>
      <c r="E16" s="20">
        <f>SUMIF(DetailList!E:E,$C16,DetailList!$AU:$AU)</f>
        <v>107</v>
      </c>
      <c r="F16" s="19">
        <f>COUNTIF(DetailListPending!E:E,$C16)-G16</f>
        <v>0</v>
      </c>
      <c r="G16" s="20">
        <f>SUMIF(DetailListPending!E:E,$C16,DetailListPending!$AU:$AU)</f>
        <v>0</v>
      </c>
      <c r="H16" s="26">
        <f t="shared" si="0"/>
        <v>42</v>
      </c>
      <c r="J16" s="100" t="str">
        <f t="shared" si="1"/>
        <v>IIIIIIIIIIIIIIIIIIIIIIIIIIIIIIIIIIIIIIIIII</v>
      </c>
    </row>
    <row r="17" spans="2:12" ht="13" x14ac:dyDescent="0.3">
      <c r="B17" s="19" t="s">
        <v>1633</v>
      </c>
      <c r="C17" s="20" t="s">
        <v>1552</v>
      </c>
      <c r="D17" s="19">
        <f>COUNTIF(DetailList!E:E,$C17)-E17</f>
        <v>5</v>
      </c>
      <c r="E17" s="20">
        <f>SUMIF(DetailList!E:E,$C17,DetailList!$AU:$AU)</f>
        <v>20</v>
      </c>
      <c r="F17" s="19">
        <f>COUNTIF(DetailListPending!E:E,$C17)-G17</f>
        <v>0</v>
      </c>
      <c r="G17" s="20">
        <f>SUMIF(DetailListPending!E:E,$C17,DetailListPending!$AU:$AU)</f>
        <v>0</v>
      </c>
      <c r="H17" s="26">
        <f t="shared" si="0"/>
        <v>5</v>
      </c>
      <c r="J17" s="100" t="str">
        <f t="shared" si="1"/>
        <v>IIIII</v>
      </c>
      <c r="L17" t="s">
        <v>21</v>
      </c>
    </row>
    <row r="18" spans="2:12" ht="13" x14ac:dyDescent="0.3">
      <c r="B18" s="19" t="s">
        <v>1635</v>
      </c>
      <c r="C18" s="20" t="s">
        <v>1636</v>
      </c>
      <c r="D18" s="19">
        <f>COUNTIF(DetailList!E:E,$C18)-E18</f>
        <v>0</v>
      </c>
      <c r="E18" s="20">
        <f>SUMIF(DetailList!E:E,$C18,DetailList!$AU:$AU)</f>
        <v>0</v>
      </c>
      <c r="F18" s="19">
        <f>COUNTIF(DetailListPending!E:E,$C18)-G18</f>
        <v>0</v>
      </c>
      <c r="G18" s="20">
        <f>SUMIF(DetailListPending!E:E,$C18,DetailListPending!$AU:$AU)</f>
        <v>0</v>
      </c>
      <c r="H18" s="26">
        <f t="shared" si="0"/>
        <v>0</v>
      </c>
      <c r="J18" s="100" t="str">
        <f t="shared" si="1"/>
        <v/>
      </c>
      <c r="L18" t="s">
        <v>22</v>
      </c>
    </row>
    <row r="19" spans="2:12" ht="13" x14ac:dyDescent="0.3">
      <c r="B19" s="19" t="s">
        <v>1637</v>
      </c>
      <c r="C19" s="20" t="s">
        <v>1638</v>
      </c>
      <c r="D19" s="19">
        <f>COUNTIF(DetailList!E:E,$C19)-E19</f>
        <v>0</v>
      </c>
      <c r="E19" s="20">
        <f>SUMIF(DetailList!E:E,$C19,DetailList!$AU:$AU)</f>
        <v>0</v>
      </c>
      <c r="F19" s="19">
        <f>COUNTIF(DetailListPending!E:E,$C19)-G19</f>
        <v>0</v>
      </c>
      <c r="G19" s="20">
        <f>SUMIF(DetailListPending!E:E,$C19,DetailListPending!$AU:$AU)</f>
        <v>0</v>
      </c>
      <c r="H19" s="26">
        <f t="shared" si="0"/>
        <v>0</v>
      </c>
      <c r="J19" s="100" t="str">
        <f t="shared" si="1"/>
        <v/>
      </c>
      <c r="L19" t="s">
        <v>23</v>
      </c>
    </row>
    <row r="20" spans="2:12" ht="13" x14ac:dyDescent="0.3">
      <c r="B20" s="19" t="s">
        <v>1639</v>
      </c>
      <c r="C20" s="20" t="s">
        <v>1640</v>
      </c>
      <c r="D20" s="19">
        <f>COUNTIF(DetailList!E:E,$C20)-E20</f>
        <v>0</v>
      </c>
      <c r="E20" s="20">
        <f>SUMIF(DetailList!E:E,$C20,DetailList!$AU:$AU)</f>
        <v>0</v>
      </c>
      <c r="F20" s="19">
        <f>COUNTIF(DetailListPending!E:E,$C20)-G20</f>
        <v>0</v>
      </c>
      <c r="G20" s="20">
        <f>SUMIF(DetailListPending!E:E,$C20,DetailListPending!$AU:$AU)</f>
        <v>0</v>
      </c>
      <c r="H20" s="26">
        <f t="shared" si="0"/>
        <v>0</v>
      </c>
      <c r="J20" s="100" t="str">
        <f t="shared" si="1"/>
        <v/>
      </c>
      <c r="L20" t="s">
        <v>83</v>
      </c>
    </row>
    <row r="21" spans="2:12" ht="13" x14ac:dyDescent="0.3">
      <c r="B21" s="19" t="s">
        <v>2371</v>
      </c>
      <c r="C21" s="354" t="s">
        <v>2374</v>
      </c>
      <c r="D21" s="19">
        <f>COUNTIF(DetailList!E:E,$C21)-E21</f>
        <v>1</v>
      </c>
      <c r="E21" s="20">
        <f>SUMIF(DetailList!E:E,$C21,DetailList!$AU:$AU)</f>
        <v>2</v>
      </c>
      <c r="F21" s="19">
        <f>COUNTIF(DetailListPending!E:E,$C21)-G21</f>
        <v>0</v>
      </c>
      <c r="G21" s="20">
        <f>SUMIF(DetailListPending!E:E,$C21,DetailListPending!$AU:$AU)</f>
        <v>0</v>
      </c>
      <c r="H21" s="26">
        <f t="shared" si="0"/>
        <v>1</v>
      </c>
      <c r="J21" s="100" t="str">
        <f t="shared" si="1"/>
        <v>I</v>
      </c>
      <c r="L21" t="s">
        <v>83</v>
      </c>
    </row>
    <row r="22" spans="2:12" ht="13" x14ac:dyDescent="0.3">
      <c r="B22" s="19" t="s">
        <v>1641</v>
      </c>
      <c r="C22" s="20" t="s">
        <v>1642</v>
      </c>
      <c r="D22" s="19">
        <f>COUNTIF(DetailList!E:E,$C22)-E22</f>
        <v>5</v>
      </c>
      <c r="E22" s="20">
        <f>SUMIF(DetailList!E:E,$C22,DetailList!$AU:$AU)</f>
        <v>9</v>
      </c>
      <c r="F22" s="19">
        <f>COUNTIF(DetailListPending!E:E,$C22)-G22</f>
        <v>0</v>
      </c>
      <c r="G22" s="20">
        <f>SUMIF(DetailListPending!E:E,$C22,DetailListPending!$AU:$AU)</f>
        <v>0</v>
      </c>
      <c r="H22" s="26">
        <f t="shared" si="0"/>
        <v>5</v>
      </c>
      <c r="J22" s="100" t="str">
        <f t="shared" si="1"/>
        <v>IIIII</v>
      </c>
      <c r="L22" t="s">
        <v>1264</v>
      </c>
    </row>
    <row r="23" spans="2:12" ht="13" x14ac:dyDescent="0.3">
      <c r="B23" s="19" t="s">
        <v>1643</v>
      </c>
      <c r="C23" s="20" t="s">
        <v>1644</v>
      </c>
      <c r="D23" s="19">
        <f>COUNTIF(DetailList!E:E,$C23)-E23</f>
        <v>0</v>
      </c>
      <c r="E23" s="20">
        <f>SUMIF(DetailList!E:E,$C23,DetailList!$AU:$AU)</f>
        <v>0</v>
      </c>
      <c r="F23" s="19">
        <f>COUNTIF(DetailListPending!E:E,$C23)-G23</f>
        <v>0</v>
      </c>
      <c r="G23" s="20">
        <f>SUMIF(DetailListPending!E:E,$C23,DetailListPending!$AU:$AU)</f>
        <v>0</v>
      </c>
      <c r="H23" s="26">
        <f t="shared" si="0"/>
        <v>0</v>
      </c>
      <c r="J23" s="100" t="str">
        <f t="shared" si="1"/>
        <v/>
      </c>
      <c r="L23" t="s">
        <v>84</v>
      </c>
    </row>
    <row r="24" spans="2:12" ht="13" x14ac:dyDescent="0.3">
      <c r="B24" s="355" t="s">
        <v>2154</v>
      </c>
      <c r="C24" s="20" t="s">
        <v>2152</v>
      </c>
      <c r="D24" s="19">
        <f>COUNTIF(DetailList!E:E,$C24)-E24</f>
        <v>0</v>
      </c>
      <c r="E24" s="20">
        <f>SUMIF(DetailList!E:E,$C24,DetailList!$AU:$AU)</f>
        <v>0</v>
      </c>
      <c r="F24" s="19">
        <f>COUNTIF(DetailListPending!E:E,$C24)-G24</f>
        <v>0</v>
      </c>
      <c r="G24" s="20">
        <f>SUMIF(DetailListPending!E:E,$C24,DetailListPending!$AU:$AU)</f>
        <v>0</v>
      </c>
      <c r="H24" s="26">
        <f>D24+F24</f>
        <v>0</v>
      </c>
      <c r="J24" s="100" t="str">
        <f>REPT("I",H24)</f>
        <v/>
      </c>
    </row>
    <row r="25" spans="2:12" ht="13" x14ac:dyDescent="0.3">
      <c r="B25" s="19" t="s">
        <v>1645</v>
      </c>
      <c r="C25" s="20" t="s">
        <v>1646</v>
      </c>
      <c r="D25" s="19">
        <f>COUNTIF(DetailList!E:E,$C25)-E25</f>
        <v>0</v>
      </c>
      <c r="E25" s="20">
        <f>SUMIF(DetailList!E:E,$C25,DetailList!$AU:$AU)</f>
        <v>0</v>
      </c>
      <c r="F25" s="19">
        <f>COUNTIF(DetailListPending!E:E,$C25)-G25</f>
        <v>0</v>
      </c>
      <c r="G25" s="20">
        <f>SUMIF(DetailListPending!E:E,$C25,DetailListPending!$AU:$AU)</f>
        <v>0</v>
      </c>
      <c r="H25" s="26">
        <f t="shared" si="0"/>
        <v>0</v>
      </c>
      <c r="J25" s="100" t="str">
        <f t="shared" si="1"/>
        <v/>
      </c>
      <c r="L25" t="s">
        <v>85</v>
      </c>
    </row>
    <row r="26" spans="2:12" ht="13" x14ac:dyDescent="0.3">
      <c r="B26" s="607" t="s">
        <v>2528</v>
      </c>
      <c r="C26" s="606" t="s">
        <v>2529</v>
      </c>
      <c r="D26" s="19"/>
      <c r="E26" s="20"/>
      <c r="F26" s="19"/>
      <c r="G26" s="20"/>
      <c r="H26" s="26"/>
      <c r="J26" s="100"/>
    </row>
    <row r="28" spans="2:12" ht="13" x14ac:dyDescent="0.3">
      <c r="B28" s="19" t="s">
        <v>1143</v>
      </c>
      <c r="C28" s="20" t="s">
        <v>1144</v>
      </c>
      <c r="D28" s="19">
        <f>COUNTIF(DetailList!E:E,$C28)-E28</f>
        <v>0</v>
      </c>
      <c r="E28" s="20">
        <f>SUMIF(DetailList!E:E,$C28,DetailList!$AU:$AU)</f>
        <v>0</v>
      </c>
      <c r="F28" s="19">
        <f>COUNTIF(DetailListPending!E:E,$C28)-G28</f>
        <v>0</v>
      </c>
      <c r="G28" s="20">
        <f>SUMIF(DetailListPending!E:E,$C28,DetailListPending!$AU:$AU)</f>
        <v>0</v>
      </c>
      <c r="H28" s="26">
        <f>D28+F28</f>
        <v>0</v>
      </c>
      <c r="J28" s="100" t="str">
        <f>REPT("I",H28)</f>
        <v/>
      </c>
      <c r="L28" t="s">
        <v>16</v>
      </c>
    </row>
    <row r="29" spans="2:12" s="23" customFormat="1" ht="13" x14ac:dyDescent="0.3">
      <c r="B29" s="19" t="s">
        <v>101</v>
      </c>
      <c r="C29" s="20" t="s">
        <v>102</v>
      </c>
      <c r="D29" s="19">
        <f>COUNTIF(DetailList!E:E,$C29)-E29</f>
        <v>0</v>
      </c>
      <c r="E29" s="20">
        <f>SUMIF(DetailList!E:E,$C29,DetailList!$AU:$AU)</f>
        <v>0</v>
      </c>
      <c r="F29" s="19">
        <f>COUNTIF(DetailListPending!E:E,$C29)-G29</f>
        <v>0</v>
      </c>
      <c r="G29" s="20">
        <f>SUMIF(DetailListPending!E:E,$C29,DetailListPending!$AU:$AU)</f>
        <v>0</v>
      </c>
      <c r="H29" s="26">
        <f t="shared" ref="H29:H44" si="2">D29+F29</f>
        <v>0</v>
      </c>
      <c r="J29" s="100" t="str">
        <f t="shared" ref="J29:J40" si="3">REPT("I",H29)</f>
        <v/>
      </c>
    </row>
    <row r="31" spans="2:12" ht="13" x14ac:dyDescent="0.3">
      <c r="B31" s="19" t="s">
        <v>2048</v>
      </c>
      <c r="C31" s="20" t="s">
        <v>2049</v>
      </c>
      <c r="D31" s="19">
        <f>COUNTIF(DetailList!E:E,$C31)-E31</f>
        <v>0</v>
      </c>
      <c r="E31" s="20">
        <f>SUMIF(DetailList!E:E,$C31,DetailList!$AU:$AU)</f>
        <v>0</v>
      </c>
      <c r="F31" s="19">
        <f>COUNTIF(DetailListPending!E:E,$C31)-G31</f>
        <v>0</v>
      </c>
      <c r="G31" s="20">
        <f>SUMIF(DetailListPending!E:E,$C31,DetailListPending!$AU:$AU)</f>
        <v>0</v>
      </c>
      <c r="H31" s="26">
        <f t="shared" si="2"/>
        <v>0</v>
      </c>
      <c r="J31" s="100" t="str">
        <f t="shared" si="3"/>
        <v/>
      </c>
      <c r="L31" t="s">
        <v>1092</v>
      </c>
    </row>
    <row r="32" spans="2:12" ht="13" x14ac:dyDescent="0.3">
      <c r="B32" s="19" t="s">
        <v>1849</v>
      </c>
      <c r="C32" s="20" t="s">
        <v>1688</v>
      </c>
      <c r="D32" s="19">
        <f>COUNTIF(DetailList!E:E,$C32)-E32</f>
        <v>0</v>
      </c>
      <c r="E32" s="20">
        <f>SUMIF(DetailList!E:E,$C32,DetailList!$AU:$AU)</f>
        <v>0</v>
      </c>
      <c r="F32" s="19">
        <f>COUNTIF(DetailListPending!E:E,$C32)-G32</f>
        <v>0</v>
      </c>
      <c r="G32" s="20">
        <f>SUMIF(DetailListPending!E:E,$C32,DetailListPending!$AU:$AU)</f>
        <v>0</v>
      </c>
      <c r="H32" s="26">
        <f t="shared" si="2"/>
        <v>0</v>
      </c>
      <c r="J32" s="100" t="str">
        <f t="shared" si="3"/>
        <v/>
      </c>
      <c r="L32" t="s">
        <v>1087</v>
      </c>
    </row>
    <row r="33" spans="2:12" ht="13" x14ac:dyDescent="0.3">
      <c r="B33" s="19" t="s">
        <v>440</v>
      </c>
      <c r="C33" s="20" t="s">
        <v>1421</v>
      </c>
      <c r="D33" s="19">
        <f>COUNTIF(DetailList!E:E,$C33)-E33</f>
        <v>1</v>
      </c>
      <c r="E33" s="20">
        <f>SUMIF(DetailList!E:E,$C33,DetailList!$AU:$AU)</f>
        <v>1</v>
      </c>
      <c r="F33" s="19">
        <f>COUNTIF(DetailListPending!E:E,$C33)-G33</f>
        <v>0</v>
      </c>
      <c r="G33" s="20">
        <f>SUMIF(DetailListPending!E:E,$C33,DetailListPending!$AU:$AU)</f>
        <v>0</v>
      </c>
      <c r="H33" s="26">
        <f t="shared" si="2"/>
        <v>1</v>
      </c>
      <c r="J33" s="100" t="str">
        <f t="shared" si="3"/>
        <v>I</v>
      </c>
    </row>
    <row r="34" spans="2:12" ht="13" x14ac:dyDescent="0.3">
      <c r="B34" s="19" t="s">
        <v>1257</v>
      </c>
      <c r="C34" s="20" t="s">
        <v>1258</v>
      </c>
      <c r="D34" s="19">
        <f>COUNTIF(DetailList!E:E,$C34)-E34</f>
        <v>3</v>
      </c>
      <c r="E34" s="20">
        <f>SUMIF(DetailList!E:E,$C34,DetailList!$AU:$AU)</f>
        <v>5</v>
      </c>
      <c r="F34" s="19">
        <f>COUNTIF(DetailListPending!E:E,$C34)-G34</f>
        <v>0</v>
      </c>
      <c r="G34" s="20">
        <f>SUMIF(DetailListPending!E:E,$C34,DetailListPending!$AU:$AU)</f>
        <v>0</v>
      </c>
      <c r="H34" s="26">
        <f>D34+F34</f>
        <v>3</v>
      </c>
      <c r="J34" s="100" t="str">
        <f>REPT("I",H34)</f>
        <v>III</v>
      </c>
      <c r="L34" t="s">
        <v>1088</v>
      </c>
    </row>
    <row r="35" spans="2:12" ht="13" x14ac:dyDescent="0.3">
      <c r="B35" s="521" t="s">
        <v>2258</v>
      </c>
      <c r="C35" s="354" t="s">
        <v>2227</v>
      </c>
      <c r="D35" s="19">
        <f>COUNTIF(DetailList!E:E,$C35)-E35</f>
        <v>0</v>
      </c>
      <c r="E35" s="20">
        <f>SUMIF(DetailList!E:E,$C35,DetailList!$AU:$AU)</f>
        <v>0</v>
      </c>
      <c r="F35" s="19">
        <f>COUNTIF(DetailListPending!E:E,$C35)-G35</f>
        <v>0</v>
      </c>
      <c r="G35" s="20">
        <f>SUMIF(DetailListPending!E:E,$C35,DetailListPending!$AU:$AU)</f>
        <v>0</v>
      </c>
      <c r="H35" s="26">
        <f t="shared" si="2"/>
        <v>0</v>
      </c>
      <c r="J35" s="100" t="str">
        <f t="shared" si="3"/>
        <v/>
      </c>
    </row>
    <row r="36" spans="2:12" ht="13" x14ac:dyDescent="0.3">
      <c r="B36" s="19" t="s">
        <v>898</v>
      </c>
      <c r="C36" s="20" t="s">
        <v>899</v>
      </c>
      <c r="D36" s="19">
        <f>COUNTIF(DetailList!E:E,$C36)-E36</f>
        <v>2</v>
      </c>
      <c r="E36" s="20">
        <f>SUMIF(DetailList!E:E,$C36,DetailList!$AU:$AU)</f>
        <v>2</v>
      </c>
      <c r="F36" s="19">
        <f>COUNTIF(DetailListPending!E:E,$C36)-G36</f>
        <v>0</v>
      </c>
      <c r="G36" s="20">
        <f>SUMIF(DetailListPending!E:E,$C36,DetailListPending!$AU:$AU)</f>
        <v>0</v>
      </c>
      <c r="H36" s="26">
        <f t="shared" si="2"/>
        <v>2</v>
      </c>
      <c r="J36" s="100" t="str">
        <f t="shared" si="3"/>
        <v>II</v>
      </c>
      <c r="L36" s="243" t="s">
        <v>1089</v>
      </c>
    </row>
    <row r="37" spans="2:12" ht="13" x14ac:dyDescent="0.3">
      <c r="B37" s="355" t="s">
        <v>2257</v>
      </c>
      <c r="C37" s="354" t="s">
        <v>2228</v>
      </c>
      <c r="D37" s="19">
        <f>COUNTIF(DetailList!E:E,$C37)-E37</f>
        <v>2</v>
      </c>
      <c r="E37" s="20">
        <f>SUMIF(DetailList!E:E,$C37,DetailList!$AU:$AU)</f>
        <v>2</v>
      </c>
      <c r="F37" s="19">
        <f>COUNTIF(DetailListPending!E:E,$C37)-G37</f>
        <v>0</v>
      </c>
      <c r="G37" s="20">
        <f>SUMIF(DetailListPending!E:E,$C37,DetailListPending!$AU:$AU)</f>
        <v>0</v>
      </c>
      <c r="H37" s="26">
        <f t="shared" si="2"/>
        <v>2</v>
      </c>
      <c r="J37" s="100" t="str">
        <f t="shared" si="3"/>
        <v>II</v>
      </c>
    </row>
    <row r="38" spans="2:12" ht="13" x14ac:dyDescent="0.3">
      <c r="B38" s="19" t="s">
        <v>1218</v>
      </c>
      <c r="C38" s="20" t="s">
        <v>1219</v>
      </c>
      <c r="D38" s="19">
        <f>COUNTIF(DetailList!E:E,$C38)-E38</f>
        <v>0</v>
      </c>
      <c r="E38" s="20">
        <f>SUMIF(DetailList!E:E,$C38,DetailList!$AU:$AU)</f>
        <v>0</v>
      </c>
      <c r="F38" s="19">
        <f>COUNTIF(DetailListPending!E:E,$C38)-G38</f>
        <v>0</v>
      </c>
      <c r="G38" s="20">
        <f>SUMIF(DetailListPending!E:E,$C38,DetailListPending!$AU:$AU)</f>
        <v>0</v>
      </c>
      <c r="H38" s="26">
        <f t="shared" si="2"/>
        <v>0</v>
      </c>
      <c r="J38" s="100" t="str">
        <f t="shared" si="3"/>
        <v/>
      </c>
    </row>
    <row r="39" spans="2:12" ht="13" x14ac:dyDescent="0.3">
      <c r="B39" s="19" t="s">
        <v>1618</v>
      </c>
      <c r="C39" s="20" t="s">
        <v>1619</v>
      </c>
      <c r="D39" s="19">
        <f>COUNTIF(DetailList!E:E,$C39)-E39</f>
        <v>0</v>
      </c>
      <c r="E39" s="20">
        <f>SUMIF(DetailList!E:E,$C39,DetailList!$AU:$AU)</f>
        <v>0</v>
      </c>
      <c r="F39" s="19">
        <f>COUNTIF(DetailListPending!E:E,$C39)-G39</f>
        <v>0</v>
      </c>
      <c r="G39" s="20">
        <f>SUMIF(DetailListPending!E:E,$C39,DetailListPending!$AU:$AU)</f>
        <v>0</v>
      </c>
      <c r="H39" s="26">
        <f t="shared" si="2"/>
        <v>0</v>
      </c>
      <c r="J39" s="100" t="str">
        <f t="shared" si="3"/>
        <v/>
      </c>
    </row>
    <row r="40" spans="2:12" ht="13" x14ac:dyDescent="0.3">
      <c r="B40" s="355" t="s">
        <v>705</v>
      </c>
      <c r="C40" s="20" t="s">
        <v>706</v>
      </c>
      <c r="D40" s="19">
        <f>COUNTIF(DetailList!E:E,$C40)-E40</f>
        <v>0</v>
      </c>
      <c r="E40" s="20">
        <f>SUMIF(DetailList!E:E,$C40,DetailList!$AU:$AU)</f>
        <v>0</v>
      </c>
      <c r="F40" s="19">
        <f>COUNTIF(DetailListPending!E:E,$C40)-G40</f>
        <v>0</v>
      </c>
      <c r="G40" s="20">
        <f>SUMIF(DetailListPending!E:E,$C40,DetailListPending!$AU:$AU)</f>
        <v>0</v>
      </c>
      <c r="H40" s="26">
        <f t="shared" si="2"/>
        <v>0</v>
      </c>
      <c r="J40" s="100" t="str">
        <f t="shared" si="3"/>
        <v/>
      </c>
    </row>
    <row r="41" spans="2:12" ht="13" x14ac:dyDescent="0.3">
      <c r="B41" s="19" t="s">
        <v>2157</v>
      </c>
      <c r="C41" s="606" t="s">
        <v>2517</v>
      </c>
      <c r="D41" s="19">
        <f>COUNTIF(DetailList!E:E,$C41)-E41</f>
        <v>10</v>
      </c>
      <c r="E41" s="20">
        <f>SUMIF(DetailList!E:E,$C41,DetailList!$AU:$AU)</f>
        <v>44</v>
      </c>
      <c r="F41" s="19">
        <f>COUNTIF(DetailListPending!E:E,$C41)-G41</f>
        <v>0</v>
      </c>
      <c r="G41" s="20">
        <f>SUMIF(DetailListPending!E:E,$C41,DetailListPending!$AU:$AU)</f>
        <v>0</v>
      </c>
      <c r="H41" s="26">
        <f>D41+F41</f>
        <v>10</v>
      </c>
      <c r="J41" s="100" t="str">
        <f>REPT("I",H41)</f>
        <v>IIIIIIIIII</v>
      </c>
      <c r="L41" s="243"/>
    </row>
    <row r="42" spans="2:12" ht="13" x14ac:dyDescent="0.3">
      <c r="B42" s="19" t="s">
        <v>2158</v>
      </c>
      <c r="C42" s="20" t="s">
        <v>2153</v>
      </c>
      <c r="D42" s="19">
        <f>COUNTIF(DetailList!E:E,$C42)-E42</f>
        <v>0</v>
      </c>
      <c r="E42" s="20">
        <f>SUMIF(DetailList!E:E,$C42,DetailList!$AU:$AU)</f>
        <v>0</v>
      </c>
      <c r="F42" s="19">
        <f>COUNTIF(DetailListPending!E:E,$C42)-G42</f>
        <v>0</v>
      </c>
      <c r="G42" s="20">
        <f>SUMIF(DetailListPending!E:E,$C42,DetailListPending!$AU:$AU)</f>
        <v>0</v>
      </c>
      <c r="H42" s="26">
        <f>D42+F42</f>
        <v>0</v>
      </c>
      <c r="J42" s="100" t="str">
        <f t="shared" ref="J42:J44" si="4">REPT("I",H42)</f>
        <v/>
      </c>
      <c r="L42" s="243" t="s">
        <v>1090</v>
      </c>
    </row>
    <row r="43" spans="2:12" ht="13" x14ac:dyDescent="0.3">
      <c r="B43" s="355" t="s">
        <v>2376</v>
      </c>
      <c r="C43" s="354" t="s">
        <v>2375</v>
      </c>
      <c r="D43" s="19">
        <f>COUNTIF(DetailList!E:E,$C43)-E43</f>
        <v>3</v>
      </c>
      <c r="E43" s="20">
        <f>SUMIF(DetailList!E:E,$C43,DetailList!$AU:$AU)</f>
        <v>1</v>
      </c>
      <c r="F43" s="19">
        <f>COUNTIF(DetailListPending!E:E,$C43)-G43</f>
        <v>0</v>
      </c>
      <c r="G43" s="20">
        <f>SUMIF(DetailListPending!E:E,$C43,DetailListPending!$AU:$AU)</f>
        <v>0</v>
      </c>
      <c r="H43" s="26">
        <f>D43+F43</f>
        <v>3</v>
      </c>
      <c r="J43" s="100" t="str">
        <f t="shared" si="4"/>
        <v>III</v>
      </c>
      <c r="L43" s="243"/>
    </row>
    <row r="44" spans="2:12" ht="13" x14ac:dyDescent="0.3">
      <c r="B44" s="19" t="s">
        <v>1634</v>
      </c>
      <c r="C44" s="20" t="s">
        <v>1134</v>
      </c>
      <c r="D44" s="19">
        <f>COUNTIF(DetailList!E:E,$C44)-E44</f>
        <v>1</v>
      </c>
      <c r="E44" s="20">
        <f>SUMIF(DetailList!E:E,$C44,DetailList!$AU:$AU)</f>
        <v>4</v>
      </c>
      <c r="F44" s="19">
        <f>COUNTIF(DetailListPending!E:E,$C44)-G44</f>
        <v>0</v>
      </c>
      <c r="G44" s="20">
        <f>SUMIF(DetailListPending!E:E,$C44,DetailListPending!$AU:$AU)</f>
        <v>0</v>
      </c>
      <c r="H44" s="26">
        <f t="shared" si="2"/>
        <v>1</v>
      </c>
      <c r="J44" s="100" t="str">
        <f t="shared" si="4"/>
        <v>I</v>
      </c>
      <c r="L44" t="s">
        <v>619</v>
      </c>
    </row>
    <row r="45" spans="2:12" ht="13" x14ac:dyDescent="0.3">
      <c r="B45" s="19" t="s">
        <v>929</v>
      </c>
      <c r="C45" s="20" t="s">
        <v>930</v>
      </c>
      <c r="D45" s="19">
        <f>COUNTIF(DetailList!E:E,$C45)-E45</f>
        <v>0</v>
      </c>
      <c r="E45" s="20">
        <f>SUMIF(DetailList!E:E,$C45,DetailList!$AU:$AU)</f>
        <v>0</v>
      </c>
      <c r="F45" s="19">
        <f>COUNTIF(DetailListPending!E:E,$C45)-G45</f>
        <v>0</v>
      </c>
      <c r="G45" s="20">
        <f>SUMIF(DetailListPending!E:E,$C45,DetailListPending!$AU:$AU)</f>
        <v>0</v>
      </c>
      <c r="H45" s="26">
        <f>D45+F45</f>
        <v>0</v>
      </c>
      <c r="J45" s="100" t="str">
        <f>REPT("I",H45)</f>
        <v/>
      </c>
      <c r="L45" t="s">
        <v>759</v>
      </c>
    </row>
    <row r="46" spans="2:12" ht="13" x14ac:dyDescent="0.3">
      <c r="B46" s="19" t="s">
        <v>1448</v>
      </c>
      <c r="C46" s="20" t="s">
        <v>1449</v>
      </c>
      <c r="D46" s="19">
        <f>COUNTIF(DetailList!E:E,$C46)-E46</f>
        <v>0</v>
      </c>
      <c r="E46" s="20">
        <f>SUMIF(DetailList!E:E,$C46,DetailList!$AU:$AU)</f>
        <v>0</v>
      </c>
      <c r="F46" s="19">
        <f>COUNTIF(DetailListPending!E:E,$C46)-G46</f>
        <v>0</v>
      </c>
      <c r="G46" s="20">
        <f>SUMIF(DetailListPending!E:E,$C46,DetailListPending!$AU:$AU)</f>
        <v>0</v>
      </c>
      <c r="H46" s="26">
        <f>D46+F46</f>
        <v>0</v>
      </c>
      <c r="J46" s="100"/>
    </row>
    <row r="47" spans="2:12" ht="13" x14ac:dyDescent="0.3">
      <c r="B47" s="19" t="s">
        <v>1775</v>
      </c>
      <c r="C47" s="20" t="s">
        <v>1777</v>
      </c>
      <c r="D47" s="19">
        <f>COUNTIF(DetailList!E:E,$C47)-E47</f>
        <v>0</v>
      </c>
      <c r="E47" s="20">
        <f>SUMIF(DetailList!E:E,$C47,DetailList!$AU:$AU)</f>
        <v>0</v>
      </c>
      <c r="F47" s="19">
        <f>COUNTIF(DetailListPending!E:E,$C47)-G47</f>
        <v>0</v>
      </c>
      <c r="G47" s="20">
        <f>SUMIF(DetailListPending!E:E,$C47,DetailListPending!$AU:$AU)</f>
        <v>0</v>
      </c>
      <c r="H47" s="26">
        <f>D47+F47</f>
        <v>0</v>
      </c>
      <c r="J47" s="100" t="str">
        <f>REPT("I",H47)</f>
        <v/>
      </c>
      <c r="L47" t="s">
        <v>760</v>
      </c>
    </row>
    <row r="48" spans="2:12" ht="13" x14ac:dyDescent="0.3">
      <c r="B48" s="355" t="s">
        <v>2268</v>
      </c>
      <c r="C48" s="354" t="s">
        <v>2267</v>
      </c>
      <c r="D48" s="19">
        <f>COUNTIF(DetailList!E:E,$C48)-E48</f>
        <v>0</v>
      </c>
      <c r="E48" s="20">
        <f>SUMIF(DetailList!E:E,$C48,DetailList!$AU:$AU)</f>
        <v>0</v>
      </c>
      <c r="F48" s="19">
        <f>COUNTIF(DetailListPending!E:E,$C48)-G48</f>
        <v>0</v>
      </c>
      <c r="G48" s="20">
        <f>SUMIF(DetailListPending!E:E,$C48,DetailListPending!$AU:$AU)</f>
        <v>0</v>
      </c>
      <c r="H48" s="26">
        <f>D48+F48</f>
        <v>0</v>
      </c>
      <c r="J48" s="100" t="str">
        <f>REPT("I",H48)</f>
        <v/>
      </c>
      <c r="L48" t="s">
        <v>1091</v>
      </c>
    </row>
    <row r="49" spans="2:12" ht="13" x14ac:dyDescent="0.3">
      <c r="B49" s="19" t="s">
        <v>789</v>
      </c>
      <c r="C49" s="20" t="s">
        <v>788</v>
      </c>
      <c r="D49" s="19">
        <f>COUNTIF(DetailList!E:E,$C49)-E49</f>
        <v>1</v>
      </c>
      <c r="E49" s="20">
        <f>SUMIF(DetailList!E:E,$C49,DetailList!$AU:$AU)</f>
        <v>1</v>
      </c>
      <c r="F49" s="19">
        <f>COUNTIF(DetailListPending!E:E,$C49)-G49</f>
        <v>0</v>
      </c>
      <c r="G49" s="20">
        <f>SUMIF(DetailListPending!E:E,$C49,DetailListPending!$AU:$AU)</f>
        <v>0</v>
      </c>
      <c r="H49" s="26">
        <f>D49+F49</f>
        <v>1</v>
      </c>
      <c r="J49" s="100" t="str">
        <f>REPT("I",H49)</f>
        <v>I</v>
      </c>
      <c r="L49" t="s">
        <v>761</v>
      </c>
    </row>
    <row r="50" spans="2:12" ht="13" x14ac:dyDescent="0.3">
      <c r="B50" s="19" t="s">
        <v>256</v>
      </c>
      <c r="C50" s="20" t="s">
        <v>1162</v>
      </c>
      <c r="D50" s="19"/>
      <c r="E50" s="20"/>
      <c r="F50" s="19"/>
      <c r="G50" s="20"/>
      <c r="H50" s="26"/>
      <c r="J50" s="100" t="str">
        <f t="shared" ref="J50:J51" si="5">REPT("I",H50)</f>
        <v/>
      </c>
    </row>
    <row r="51" spans="2:12" ht="13" x14ac:dyDescent="0.3">
      <c r="B51" s="19" t="s">
        <v>1476</v>
      </c>
      <c r="C51" s="20" t="s">
        <v>1477</v>
      </c>
      <c r="D51" s="19">
        <f>COUNTIF(DetailList!E:E,$C51)-E51</f>
        <v>7</v>
      </c>
      <c r="E51" s="20">
        <f>SUMIF(DetailList!E:E,$C51,DetailList!$AU:$AU)</f>
        <v>57</v>
      </c>
      <c r="F51" s="19">
        <f>COUNTIF(DetailListPending!E:E,$C51)-G51</f>
        <v>23</v>
      </c>
      <c r="G51" s="20">
        <f>SUMIF(DetailListPending!E:E,$C51,DetailListPending!$AU:$AU)</f>
        <v>0</v>
      </c>
      <c r="H51" s="26">
        <f>D51+F51</f>
        <v>30</v>
      </c>
      <c r="J51" s="100" t="str">
        <f t="shared" si="5"/>
        <v>IIIIIIIIIIIIIIIIIIIIIIIIIIIIII</v>
      </c>
    </row>
    <row r="52" spans="2:12" ht="13" x14ac:dyDescent="0.3">
      <c r="B52" s="21" t="s">
        <v>1055</v>
      </c>
      <c r="C52" s="22" t="s">
        <v>1056</v>
      </c>
      <c r="D52" s="21">
        <f>COUNTIF(DetailList!E:E,$C52)-E52</f>
        <v>3</v>
      </c>
      <c r="E52" s="22">
        <f>SUMIF(DetailList!E:E,$C52,DetailList!$AU:$AU)</f>
        <v>4</v>
      </c>
      <c r="F52" s="21">
        <f>COUNTIF(DetailListPending!E:E,$C52)-G52</f>
        <v>0</v>
      </c>
      <c r="G52" s="22">
        <f>SUMIF(DetailListPending!E:E,$C52,DetailListPending!$AU:$AU)</f>
        <v>0</v>
      </c>
      <c r="H52" s="27">
        <f>D52+F52</f>
        <v>3</v>
      </c>
      <c r="J52" s="101" t="str">
        <f>REPT("I",H52)</f>
        <v>III</v>
      </c>
    </row>
    <row r="53" spans="2:12" s="585" customFormat="1" ht="13" x14ac:dyDescent="0.3">
      <c r="B53" s="607" t="s">
        <v>2390</v>
      </c>
      <c r="C53" s="606" t="s">
        <v>2393</v>
      </c>
      <c r="D53" s="588"/>
      <c r="E53" s="589"/>
      <c r="F53" s="588"/>
      <c r="G53" s="589"/>
      <c r="H53" s="590"/>
      <c r="J53" s="600" t="str">
        <f>REPT("I",H53)</f>
        <v/>
      </c>
    </row>
    <row r="54" spans="2:12" s="585" customFormat="1" ht="13" x14ac:dyDescent="0.3">
      <c r="B54" s="607" t="s">
        <v>2391</v>
      </c>
      <c r="C54" s="606" t="s">
        <v>3144</v>
      </c>
      <c r="D54" s="588">
        <f>COUNTIF(DetailList!E:E,$C54)-E54</f>
        <v>1</v>
      </c>
      <c r="E54" s="589">
        <f>SUMIF(DetailList!E:E,$C54,DetailList!$AU:$AU)</f>
        <v>1</v>
      </c>
      <c r="F54" s="588">
        <f>COUNTIF(DetailListPending!E:E,$C54)-G54</f>
        <v>0</v>
      </c>
      <c r="G54" s="589">
        <f>SUMIF(DetailListPending!E:E,$C54,DetailListPending!$AU:$AU)</f>
        <v>0</v>
      </c>
      <c r="H54" s="590">
        <f t="shared" ref="H54" si="6">D54+F54</f>
        <v>1</v>
      </c>
      <c r="J54" s="600" t="str">
        <f t="shared" ref="J54" si="7">REPT("I",H54)</f>
        <v>I</v>
      </c>
    </row>
    <row r="55" spans="2:12" ht="13" x14ac:dyDescent="0.3">
      <c r="B55" s="238" t="s">
        <v>588</v>
      </c>
      <c r="C55" s="20" t="s">
        <v>587</v>
      </c>
      <c r="D55" s="19"/>
      <c r="E55" s="20"/>
      <c r="F55" s="19"/>
      <c r="G55" s="20"/>
      <c r="H55" s="26"/>
      <c r="J55" s="99"/>
    </row>
    <row r="56" spans="2:12" ht="13" x14ac:dyDescent="0.3">
      <c r="B56" s="21" t="s">
        <v>441</v>
      </c>
      <c r="C56" s="22" t="s">
        <v>442</v>
      </c>
      <c r="D56" s="21">
        <f>COUNTIF(DetailList!E:E,$C56)-E56</f>
        <v>5</v>
      </c>
      <c r="E56" s="22">
        <f>SUMIF(DetailList!E:E,$C56,DetailList!$AU:$AU)</f>
        <v>5</v>
      </c>
      <c r="F56" s="21">
        <f>COUNTIF(DetailListPending!E:E,$C56)-G56</f>
        <v>0</v>
      </c>
      <c r="G56" s="22">
        <f>SUMIF(DetailListPending!E:E,$C56,DetailListPending!$AU:$AU)</f>
        <v>0</v>
      </c>
      <c r="H56" s="27">
        <f>D56+F56</f>
        <v>5</v>
      </c>
      <c r="J56" s="101" t="str">
        <f>REPT("I",H56)</f>
        <v>IIIII</v>
      </c>
    </row>
    <row r="57" spans="2:12" ht="13" x14ac:dyDescent="0.3">
      <c r="B57" s="23"/>
      <c r="C57" s="20" t="s">
        <v>529</v>
      </c>
      <c r="D57" s="114">
        <f>SUM(D3:D56)</f>
        <v>142</v>
      </c>
      <c r="E57" s="122">
        <f>SUM(E3:E56)</f>
        <v>411</v>
      </c>
      <c r="F57" s="122">
        <f>SUM(F3:F56)</f>
        <v>23</v>
      </c>
      <c r="G57" s="122">
        <f>SUM(G3:G56)</f>
        <v>0</v>
      </c>
      <c r="H57" s="122">
        <f>SUM(H3:H56)</f>
        <v>165</v>
      </c>
      <c r="J57" s="184"/>
    </row>
    <row r="58" spans="2:12" ht="13" thickBot="1" x14ac:dyDescent="0.3">
      <c r="C58" s="242" t="s">
        <v>853</v>
      </c>
      <c r="D58" s="249">
        <f>SUM(D3:D52)</f>
        <v>136</v>
      </c>
      <c r="E58" s="244">
        <f>SUM(E3:E52)</f>
        <v>405</v>
      </c>
      <c r="F58" s="244">
        <f>SUM(F3:F52)</f>
        <v>23</v>
      </c>
      <c r="G58" s="244">
        <f>SUM(G3:G52)</f>
        <v>0</v>
      </c>
      <c r="H58" s="244">
        <f>SUM(H3:H52)</f>
        <v>159</v>
      </c>
    </row>
    <row r="59" spans="2:12" ht="13" thickTop="1" x14ac:dyDescent="0.25"/>
    <row r="60" spans="2:12" x14ac:dyDescent="0.25">
      <c r="C60" s="114" t="s">
        <v>803</v>
      </c>
      <c r="D60" s="122">
        <f>SUM(D6:D52)</f>
        <v>135</v>
      </c>
      <c r="E60" s="59">
        <f>SUM(E6:E52)</f>
        <v>404</v>
      </c>
      <c r="F60" s="23"/>
      <c r="G60" s="23"/>
    </row>
    <row r="62" spans="2:12" x14ac:dyDescent="0.25">
      <c r="B62" s="14" t="s">
        <v>1647</v>
      </c>
      <c r="C62" s="14" t="s">
        <v>48</v>
      </c>
      <c r="D62" s="14" t="s">
        <v>103</v>
      </c>
      <c r="E62" s="14" t="s">
        <v>498</v>
      </c>
    </row>
    <row r="63" spans="2:12" x14ac:dyDescent="0.25">
      <c r="B63" s="56" t="s">
        <v>1626</v>
      </c>
      <c r="C63" s="57" t="s">
        <v>1000</v>
      </c>
      <c r="D63" s="58">
        <f>COUNTIF(DetailList!A:A,C63)</f>
        <v>139</v>
      </c>
      <c r="E63" s="58">
        <f>COUNTIF(DetailListPending!A:A,C63)</f>
        <v>0</v>
      </c>
    </row>
    <row r="64" spans="2:12" x14ac:dyDescent="0.25">
      <c r="B64" s="19" t="s">
        <v>60</v>
      </c>
      <c r="C64" s="23" t="s">
        <v>46</v>
      </c>
      <c r="D64" s="20">
        <f>COUNTIF(DetailList!A:A,C64)</f>
        <v>414</v>
      </c>
      <c r="E64" s="20">
        <f>COUNTIF(DetailListPending!A:A,C64)</f>
        <v>1</v>
      </c>
    </row>
    <row r="65" spans="2:10" x14ac:dyDescent="0.25">
      <c r="B65" s="21" t="s">
        <v>1627</v>
      </c>
      <c r="C65" s="24" t="s">
        <v>45</v>
      </c>
      <c r="D65" s="22">
        <v>5</v>
      </c>
      <c r="E65" s="22">
        <f>COUNTIF(DetailListPending!A:A,C65)</f>
        <v>0</v>
      </c>
    </row>
    <row r="70" spans="2:10" x14ac:dyDescent="0.25">
      <c r="B70" s="14" t="s">
        <v>1648</v>
      </c>
      <c r="D70" s="73" t="s">
        <v>49</v>
      </c>
      <c r="E70" s="73" t="s">
        <v>687</v>
      </c>
      <c r="J70" t="s">
        <v>49</v>
      </c>
    </row>
    <row r="71" spans="2:10" ht="13" x14ac:dyDescent="0.3">
      <c r="B71" s="25" t="s">
        <v>212</v>
      </c>
      <c r="D71" s="56">
        <f>COUNTIF(DetailList!K:K,$B71)-E71</f>
        <v>29</v>
      </c>
      <c r="E71" s="58">
        <f>SUMIF(DetailList!K:K,$B71,DetailList!$AU:$AU)</f>
        <v>114</v>
      </c>
      <c r="J71" s="99" t="str">
        <f t="shared" ref="J71:J79" si="8">REPT("I",D71)</f>
        <v>IIIIIIIIIIIIIIIIIIIIIIIIIIIII</v>
      </c>
    </row>
    <row r="72" spans="2:10" ht="13" x14ac:dyDescent="0.3">
      <c r="B72" s="26" t="s">
        <v>211</v>
      </c>
      <c r="D72" s="19">
        <f>COUNTIF(DetailList!K:K,$B72)-E72</f>
        <v>58</v>
      </c>
      <c r="E72" s="20">
        <f>SUMIF(DetailList!K:K,$B72,DetailList!$AU:$AU)</f>
        <v>198</v>
      </c>
      <c r="J72" s="100" t="str">
        <f t="shared" si="8"/>
        <v>IIIIIIIIIIIIIIIIIIIIIIIIIIIIIIIIIIIIIIIIIIIIIIIIIIIIIIIIII</v>
      </c>
    </row>
    <row r="73" spans="2:10" ht="13" x14ac:dyDescent="0.3">
      <c r="B73" s="26" t="s">
        <v>769</v>
      </c>
      <c r="D73" s="19">
        <f>COUNTIF(DetailList!K:K,$B73)-E73</f>
        <v>32</v>
      </c>
      <c r="E73" s="20">
        <f>SUMIF(DetailList!K:K,$B73,DetailList!$AU:$AU)</f>
        <v>63</v>
      </c>
      <c r="J73" s="100" t="str">
        <f t="shared" si="8"/>
        <v>IIIIIIIIIIIIIIIIIIIIIIIIIIIIIIII</v>
      </c>
    </row>
    <row r="74" spans="2:10" ht="13" x14ac:dyDescent="0.3">
      <c r="B74" s="26" t="s">
        <v>213</v>
      </c>
      <c r="D74" s="19">
        <f>COUNTIF(DetailList!K:K,$B74)-E74</f>
        <v>1</v>
      </c>
      <c r="E74" s="20">
        <f>SUMIF(DetailList!K:K,$B74,DetailList!$AU:$AU)</f>
        <v>8</v>
      </c>
      <c r="J74" s="100" t="str">
        <f t="shared" si="8"/>
        <v>I</v>
      </c>
    </row>
    <row r="75" spans="2:10" ht="13" x14ac:dyDescent="0.3">
      <c r="B75" s="26" t="s">
        <v>870</v>
      </c>
      <c r="D75" s="19">
        <f>COUNTIF(DetailList!K:K,$B75)-E75</f>
        <v>1</v>
      </c>
      <c r="E75" s="20">
        <f>SUMIF(DetailList!K:K,$B75,DetailList!$AU:$AU)</f>
        <v>11</v>
      </c>
      <c r="J75" s="100" t="str">
        <f t="shared" si="8"/>
        <v>I</v>
      </c>
    </row>
    <row r="76" spans="2:10" ht="13" x14ac:dyDescent="0.3">
      <c r="B76" s="26" t="s">
        <v>1555</v>
      </c>
      <c r="D76" s="19">
        <f>COUNTIF(DetailList!K:K,$B76)-E76</f>
        <v>4</v>
      </c>
      <c r="E76" s="20">
        <f>SUMIF(DetailList!K:K,$B76,DetailList!$AU:$AU)</f>
        <v>8</v>
      </c>
      <c r="J76" s="100" t="str">
        <f>REPT("I",D76)</f>
        <v>IIII</v>
      </c>
    </row>
    <row r="77" spans="2:10" ht="13" x14ac:dyDescent="0.3">
      <c r="B77" s="26" t="s">
        <v>1162</v>
      </c>
      <c r="D77" s="19">
        <f>COUNTIF(DetailList!K:K,$B77)-E77</f>
        <v>1</v>
      </c>
      <c r="E77" s="20">
        <f>SUMIF(DetailList!K:K,$B77,DetailList!$AU:$AU)</f>
        <v>2</v>
      </c>
      <c r="J77" s="100" t="str">
        <f t="shared" si="8"/>
        <v>I</v>
      </c>
    </row>
    <row r="78" spans="2:10" ht="13" x14ac:dyDescent="0.3">
      <c r="B78" s="26" t="s">
        <v>133</v>
      </c>
      <c r="D78" s="19">
        <f>COUNTIF(DetailList!K:K,$B78)-E78</f>
        <v>4</v>
      </c>
      <c r="E78" s="20">
        <f>SUMIF(DetailList!K:K,$B78,DetailList!$AU:$AU)</f>
        <v>5</v>
      </c>
      <c r="J78" s="100" t="str">
        <f t="shared" si="8"/>
        <v>IIII</v>
      </c>
    </row>
    <row r="79" spans="2:10" ht="13" x14ac:dyDescent="0.3">
      <c r="B79" s="27" t="s">
        <v>319</v>
      </c>
      <c r="D79" s="21">
        <f>COUNTIF(DetailList!K:K,$B79)-E79</f>
        <v>0</v>
      </c>
      <c r="E79" s="22">
        <f>SUMIF(DetailList!K:K,$B79,DetailList!$AU:$AU)</f>
        <v>0</v>
      </c>
      <c r="J79" s="101" t="str">
        <f t="shared" si="8"/>
        <v/>
      </c>
    </row>
    <row r="80" spans="2:10" ht="13" thickBot="1" x14ac:dyDescent="0.3">
      <c r="D80" s="74">
        <f>SUM(D71:D79)</f>
        <v>130</v>
      </c>
      <c r="E80" s="74">
        <f>SUM(E71:E79)</f>
        <v>409</v>
      </c>
    </row>
    <row r="81" spans="2:10" ht="13" thickTop="1" x14ac:dyDescent="0.25"/>
    <row r="84" spans="2:10" x14ac:dyDescent="0.25">
      <c r="B84" s="14" t="s">
        <v>678</v>
      </c>
      <c r="C84" s="14" t="s">
        <v>203</v>
      </c>
      <c r="D84" s="73" t="s">
        <v>49</v>
      </c>
      <c r="E84" s="73" t="s">
        <v>687</v>
      </c>
      <c r="J84" t="s">
        <v>49</v>
      </c>
    </row>
    <row r="85" spans="2:10" ht="13" x14ac:dyDescent="0.3">
      <c r="B85" s="26" t="s">
        <v>1332</v>
      </c>
      <c r="C85" s="25">
        <v>1</v>
      </c>
      <c r="D85" s="56">
        <f>COUNTIF(DetailList!J:J,$B85)-E85</f>
        <v>108</v>
      </c>
      <c r="E85" s="58">
        <f>SUMIF(DetailList!J:J,$B85,DetailList!$AU:$AU)</f>
        <v>252</v>
      </c>
      <c r="J85" s="99" t="str">
        <f>REPT("I",D85)</f>
        <v>IIIIIIIIIIIIIIIIIIIIIIIIIIIIIIIIIIIIIIIIIIIIIIIIIIIIIIIIIIIIIIIIIIIIIIIIIIIIIIIIIIIIIIIIIIIIIIIIIIIIIIIIIIII</v>
      </c>
    </row>
    <row r="86" spans="2:10" ht="13" x14ac:dyDescent="0.3">
      <c r="B86" s="26" t="s">
        <v>979</v>
      </c>
      <c r="C86" s="26">
        <v>1</v>
      </c>
      <c r="D86" s="19">
        <f>COUNTIF(DetailList!J:J,$B86)-E86</f>
        <v>7</v>
      </c>
      <c r="E86" s="20">
        <f>SUMIF(DetailList!J:J,$B86,DetailList!$AU:$AU)</f>
        <v>6</v>
      </c>
      <c r="J86" s="100" t="str">
        <f t="shared" ref="J86:J102" si="9">REPT("I",D86)</f>
        <v>IIIIIII</v>
      </c>
    </row>
    <row r="87" spans="2:10" ht="13" x14ac:dyDescent="0.3">
      <c r="B87" s="26" t="s">
        <v>1649</v>
      </c>
      <c r="C87" s="26">
        <v>2</v>
      </c>
      <c r="D87" s="19">
        <f>COUNTIF(DetailList!J:J,$B87)-E87</f>
        <v>0</v>
      </c>
      <c r="E87" s="20">
        <f>SUMIF(DetailList!J:J,$B87,DetailList!$AU:$AU)</f>
        <v>0</v>
      </c>
      <c r="J87" s="100" t="str">
        <f t="shared" si="9"/>
        <v/>
      </c>
    </row>
    <row r="88" spans="2:10" ht="13" x14ac:dyDescent="0.3">
      <c r="B88" s="26" t="s">
        <v>1262</v>
      </c>
      <c r="C88" s="26">
        <v>1</v>
      </c>
      <c r="D88" s="19">
        <f>COUNTIF(DetailList!J:J,$B88)-E88</f>
        <v>3</v>
      </c>
      <c r="E88" s="20">
        <f>SUMIF(DetailList!J:J,$B88,DetailList!$AU:$AU)</f>
        <v>13</v>
      </c>
      <c r="J88" s="100" t="str">
        <f t="shared" si="9"/>
        <v>III</v>
      </c>
    </row>
    <row r="89" spans="2:10" ht="13" x14ac:dyDescent="0.3">
      <c r="B89" s="26" t="s">
        <v>1574</v>
      </c>
      <c r="C89" s="26">
        <v>0.5</v>
      </c>
      <c r="D89" s="19">
        <f>COUNTIF(DetailList!J:J,$B89)-E89</f>
        <v>1</v>
      </c>
      <c r="E89" s="20">
        <f>SUMIF(DetailList!J:J,$B89,DetailList!$AU:$AU)</f>
        <v>7</v>
      </c>
      <c r="J89" s="100" t="str">
        <f t="shared" si="9"/>
        <v>I</v>
      </c>
    </row>
    <row r="90" spans="2:10" ht="13" x14ac:dyDescent="0.3">
      <c r="B90" s="26" t="s">
        <v>972</v>
      </c>
      <c r="C90" s="26">
        <v>0.33329999999999999</v>
      </c>
      <c r="D90" s="19">
        <f>COUNTIF(DetailList!J:J,$B90)-E90</f>
        <v>1</v>
      </c>
      <c r="E90" s="20">
        <f>SUMIF(DetailList!J:J,$B90,DetailList!$AU:$AU)</f>
        <v>3</v>
      </c>
      <c r="J90" s="100" t="str">
        <f t="shared" si="9"/>
        <v>I</v>
      </c>
    </row>
    <row r="91" spans="2:10" ht="13" x14ac:dyDescent="0.3">
      <c r="B91" s="26" t="s">
        <v>1107</v>
      </c>
      <c r="C91" s="26">
        <v>0.16669999999999999</v>
      </c>
      <c r="D91" s="19">
        <f>COUNTIF(DetailList!J:J,$B91)-E91</f>
        <v>3</v>
      </c>
      <c r="E91" s="20">
        <f>SUMIF(DetailList!J:J,$B91,DetailList!$AU:$AU)</f>
        <v>0</v>
      </c>
      <c r="J91" s="100" t="str">
        <f>REPT("I",D91)</f>
        <v>III</v>
      </c>
    </row>
    <row r="92" spans="2:10" ht="13" x14ac:dyDescent="0.3">
      <c r="B92" s="26" t="s">
        <v>119</v>
      </c>
      <c r="C92" s="26">
        <v>2</v>
      </c>
      <c r="D92" s="19">
        <f>COUNTIF(DetailList!J:J,$B92)-E92</f>
        <v>2</v>
      </c>
      <c r="E92" s="20">
        <f>SUMIF(DetailList!J:J,$B92,DetailList!$AU:$AU)</f>
        <v>4</v>
      </c>
      <c r="J92" s="100" t="str">
        <f t="shared" si="9"/>
        <v>II</v>
      </c>
    </row>
    <row r="93" spans="2:10" ht="13" x14ac:dyDescent="0.3">
      <c r="B93" s="26" t="s">
        <v>1475</v>
      </c>
      <c r="C93" s="26">
        <v>12</v>
      </c>
      <c r="D93" s="19">
        <f>COUNTIF(DetailList!J:J,$B93)-E93</f>
        <v>5</v>
      </c>
      <c r="E93" s="20">
        <f>SUMIF(DetailList!J:J,$B93,DetailList!$AU:$AU)</f>
        <v>24</v>
      </c>
      <c r="J93" s="100" t="str">
        <f t="shared" si="9"/>
        <v>IIIII</v>
      </c>
    </row>
    <row r="94" spans="2:10" ht="13" x14ac:dyDescent="0.3">
      <c r="B94" s="26" t="s">
        <v>611</v>
      </c>
      <c r="C94" s="26">
        <v>12</v>
      </c>
      <c r="D94" s="19">
        <f>COUNTIF(DetailList!J:J,$B94)-E94</f>
        <v>1</v>
      </c>
      <c r="E94" s="20">
        <f>SUMIF(DetailList!J:J,$B94,DetailList!$AU:$AU)</f>
        <v>1</v>
      </c>
      <c r="J94" s="100" t="str">
        <f t="shared" si="9"/>
        <v>I</v>
      </c>
    </row>
    <row r="95" spans="2:10" ht="13" x14ac:dyDescent="0.3">
      <c r="B95" s="26" t="s">
        <v>1783</v>
      </c>
      <c r="C95" s="26">
        <v>4</v>
      </c>
      <c r="D95" s="19">
        <f>COUNTIF(DetailList!J:J,$B95)-E95</f>
        <v>-16</v>
      </c>
      <c r="E95" s="20">
        <f>SUMIF(DetailList!J:J,$B95,DetailList!$AU:$AU)</f>
        <v>81</v>
      </c>
      <c r="J95" s="100" t="e">
        <f t="shared" si="9"/>
        <v>#VALUE!</v>
      </c>
    </row>
    <row r="96" spans="2:10" ht="13" x14ac:dyDescent="0.3">
      <c r="B96" s="26" t="s">
        <v>1650</v>
      </c>
      <c r="C96" s="26">
        <v>5</v>
      </c>
      <c r="D96" s="19">
        <f>COUNTIF(DetailList!J:J,$B96)-E96</f>
        <v>0</v>
      </c>
      <c r="E96" s="20">
        <f>SUMIF(DetailList!J:J,$B96,DetailList!$AU:$AU)</f>
        <v>0</v>
      </c>
      <c r="J96" s="100" t="str">
        <f t="shared" si="9"/>
        <v/>
      </c>
    </row>
    <row r="97" spans="2:10" ht="13" x14ac:dyDescent="0.3">
      <c r="B97" s="26" t="s">
        <v>1790</v>
      </c>
      <c r="C97" s="26">
        <v>3</v>
      </c>
      <c r="D97" s="19">
        <f>COUNTIF(DetailList!J:J,$B97)-E97</f>
        <v>-4</v>
      </c>
      <c r="E97" s="20">
        <f>SUMIF(DetailList!J:J,$B97,DetailList!$AU:$AU)</f>
        <v>15</v>
      </c>
      <c r="J97" s="100" t="e">
        <f t="shared" si="9"/>
        <v>#VALUE!</v>
      </c>
    </row>
    <row r="98" spans="2:10" ht="13" x14ac:dyDescent="0.3">
      <c r="B98" s="26" t="s">
        <v>785</v>
      </c>
      <c r="C98" s="26">
        <v>3</v>
      </c>
      <c r="D98" s="19">
        <f>COUNTIF(DetailList!J:J,$B98)-E98</f>
        <v>2</v>
      </c>
      <c r="E98" s="20">
        <f>SUMIF(DetailList!J:J,$B98,DetailList!$AU:$AU)</f>
        <v>2</v>
      </c>
      <c r="J98" s="100" t="str">
        <f>REPT("I",D98)</f>
        <v>II</v>
      </c>
    </row>
    <row r="99" spans="2:10" ht="13" x14ac:dyDescent="0.3">
      <c r="B99" s="26" t="s">
        <v>1036</v>
      </c>
      <c r="C99" s="26">
        <v>4</v>
      </c>
      <c r="D99" s="19">
        <f>COUNTIF(DetailList!J:J,$B99)-E99</f>
        <v>1</v>
      </c>
      <c r="E99" s="20">
        <f>SUMIF(DetailList!J:J,$B99,DetailList!$AU:$AU)</f>
        <v>1</v>
      </c>
      <c r="J99" s="100" t="str">
        <f>REPT("I",D99)</f>
        <v>I</v>
      </c>
    </row>
    <row r="100" spans="2:10" ht="13" x14ac:dyDescent="0.3">
      <c r="B100" s="26" t="s">
        <v>786</v>
      </c>
      <c r="C100" s="26">
        <v>1</v>
      </c>
      <c r="D100" s="19">
        <f>COUNTIF(DetailList!J:J,$B100)-E100</f>
        <v>0</v>
      </c>
      <c r="E100" s="20">
        <f>SUMIF(DetailList!J:J,$B100,DetailList!$AU:$AU)</f>
        <v>0</v>
      </c>
      <c r="J100" s="100" t="str">
        <f>REPT("I",D100)</f>
        <v/>
      </c>
    </row>
    <row r="101" spans="2:10" ht="13" x14ac:dyDescent="0.3">
      <c r="B101" s="26" t="s">
        <v>74</v>
      </c>
      <c r="C101" s="26">
        <v>1</v>
      </c>
      <c r="D101" s="19">
        <f>COUNTIF(DetailList!J:J,$B101)-E101</f>
        <v>0</v>
      </c>
      <c r="E101" s="20">
        <f>SUMIF(DetailList!J:J,$B101,DetailList!$AU:$AU)</f>
        <v>0</v>
      </c>
      <c r="J101" s="100" t="str">
        <f>REPT("I",D101)</f>
        <v/>
      </c>
    </row>
    <row r="102" spans="2:10" ht="13" x14ac:dyDescent="0.3">
      <c r="B102" s="27" t="s">
        <v>2270</v>
      </c>
      <c r="C102" s="27">
        <v>1</v>
      </c>
      <c r="D102" s="21">
        <f>COUNTIF(DetailList!J:J,$B102)-E102</f>
        <v>1</v>
      </c>
      <c r="E102" s="22">
        <f>SUMIF(DetailList!J:J,$B102,DetailList!$AU:$AU)</f>
        <v>1</v>
      </c>
      <c r="J102" s="101" t="str">
        <f t="shared" si="9"/>
        <v>I</v>
      </c>
    </row>
    <row r="103" spans="2:10" ht="13" thickBot="1" x14ac:dyDescent="0.3">
      <c r="B103" s="23"/>
      <c r="D103" s="74">
        <f>SUM(D85:D102)</f>
        <v>115</v>
      </c>
      <c r="E103" s="74">
        <f>SUM(E85:E102)</f>
        <v>410</v>
      </c>
    </row>
    <row r="104" spans="2:10" ht="13" thickTop="1" x14ac:dyDescent="0.25">
      <c r="B104" s="23"/>
    </row>
    <row r="105" spans="2:10" ht="13" x14ac:dyDescent="0.3">
      <c r="D105" s="183" t="s">
        <v>1296</v>
      </c>
      <c r="E105" s="145"/>
      <c r="F105" s="183" t="s">
        <v>219</v>
      </c>
      <c r="G105" s="23"/>
      <c r="H105" s="145" t="s">
        <v>104</v>
      </c>
    </row>
    <row r="106" spans="2:10" x14ac:dyDescent="0.25">
      <c r="B106" s="14" t="s">
        <v>685</v>
      </c>
      <c r="D106" s="73" t="s">
        <v>49</v>
      </c>
      <c r="E106" s="23"/>
      <c r="F106" s="73" t="s">
        <v>49</v>
      </c>
      <c r="H106" s="14" t="s">
        <v>49</v>
      </c>
      <c r="J106" t="s">
        <v>49</v>
      </c>
    </row>
    <row r="107" spans="2:10" ht="13" x14ac:dyDescent="0.3">
      <c r="B107" s="26" t="s">
        <v>250</v>
      </c>
      <c r="D107" s="25">
        <f>COUNTIF(DetailList!$AS:$AS,$B107)</f>
        <v>93</v>
      </c>
      <c r="E107" s="23"/>
      <c r="F107" s="25">
        <f>COUNTIF(DetailListPending!$AS:$AS,$B107)</f>
        <v>0</v>
      </c>
      <c r="H107" s="26">
        <f>D107+F107</f>
        <v>93</v>
      </c>
      <c r="J107" s="99" t="str">
        <f>REPT("I",D107)</f>
        <v>IIIIIIIIIIIIIIIIIIIIIIIIIIIIIIIIIIIIIIIIIIIIIIIIIIIIIIIIIIIIIIIIIIIIIIIIIIIIIIIIIIIIIIIIIIIII</v>
      </c>
    </row>
    <row r="108" spans="2:10" ht="13" x14ac:dyDescent="0.3">
      <c r="B108" s="26" t="s">
        <v>956</v>
      </c>
      <c r="D108" s="26">
        <f>COUNTIF(DetailList!$AS:$AS,$B108)</f>
        <v>19</v>
      </c>
      <c r="F108" s="26">
        <f>COUNTIF(DetailListPending!$AS:$AS,$B108)</f>
        <v>0</v>
      </c>
      <c r="H108" s="26">
        <f>D108+F108</f>
        <v>19</v>
      </c>
      <c r="J108" s="100" t="str">
        <f>REPT("I",D108)</f>
        <v>IIIIIIIIIIIIIIIIIII</v>
      </c>
    </row>
    <row r="109" spans="2:10" ht="13" x14ac:dyDescent="0.3">
      <c r="B109" s="26" t="s">
        <v>305</v>
      </c>
      <c r="D109" s="26">
        <f>COUNTIF(DetailList!$AS:$AS,$B109)</f>
        <v>9</v>
      </c>
      <c r="F109" s="26">
        <f>COUNTIF(DetailListPending!$AS:$AS,$B109)</f>
        <v>0</v>
      </c>
      <c r="H109" s="26">
        <f>D109+F109</f>
        <v>9</v>
      </c>
      <c r="J109" s="100" t="str">
        <f>REPT("I",D109)</f>
        <v>IIIIIIIII</v>
      </c>
    </row>
    <row r="110" spans="2:10" s="23" customFormat="1" ht="13" x14ac:dyDescent="0.3">
      <c r="B110" s="26" t="s">
        <v>857</v>
      </c>
      <c r="D110" s="26">
        <f>COUNTIF(DetailList!$AS:$AS,$B110)</f>
        <v>0</v>
      </c>
      <c r="F110" s="26">
        <f>COUNTIF(DetailListPending!$AS:$AS,$B110)</f>
        <v>0</v>
      </c>
      <c r="H110" s="26">
        <f>D110+F110</f>
        <v>0</v>
      </c>
      <c r="J110" s="100" t="str">
        <f>REPT("I",D110)</f>
        <v/>
      </c>
    </row>
    <row r="111" spans="2:10" s="23" customFormat="1" ht="13" x14ac:dyDescent="0.3">
      <c r="B111" s="27" t="s">
        <v>319</v>
      </c>
      <c r="D111" s="27">
        <f>COUNTIF(DetailList!$AS:$AS,$B111)</f>
        <v>6</v>
      </c>
      <c r="F111" s="27">
        <f>COUNTIF(DetailListPending!$AS:$AS,$B111)</f>
        <v>0</v>
      </c>
      <c r="H111" s="27">
        <f>D111+F111</f>
        <v>6</v>
      </c>
      <c r="J111" s="101" t="str">
        <f>REPT("I",D111)</f>
        <v>IIIIII</v>
      </c>
    </row>
    <row r="112" spans="2:10" ht="13" thickBot="1" x14ac:dyDescent="0.3">
      <c r="D112" s="244">
        <f>SUM(D107:D111)</f>
        <v>127</v>
      </c>
    </row>
    <row r="113" spans="2:3" ht="13" thickTop="1" x14ac:dyDescent="0.25"/>
    <row r="124" spans="2:3" x14ac:dyDescent="0.25">
      <c r="B124" s="17" t="s">
        <v>688</v>
      </c>
      <c r="C124" s="18" t="s">
        <v>1152</v>
      </c>
    </row>
    <row r="125" spans="2:3" x14ac:dyDescent="0.25">
      <c r="B125" s="19"/>
      <c r="C125" s="20"/>
    </row>
    <row r="126" spans="2:3" x14ac:dyDescent="0.25">
      <c r="B126" s="19" t="s">
        <v>585</v>
      </c>
      <c r="C126" s="20" t="s">
        <v>1330</v>
      </c>
    </row>
    <row r="127" spans="2:3" x14ac:dyDescent="0.25">
      <c r="B127" s="19" t="s">
        <v>1651</v>
      </c>
      <c r="C127" s="20" t="s">
        <v>1330</v>
      </c>
    </row>
    <row r="128" spans="2:3" x14ac:dyDescent="0.25">
      <c r="B128" s="19" t="s">
        <v>1652</v>
      </c>
      <c r="C128" s="20" t="s">
        <v>1782</v>
      </c>
    </row>
    <row r="129" spans="2:3" x14ac:dyDescent="0.25">
      <c r="B129" s="19" t="s">
        <v>393</v>
      </c>
      <c r="C129" s="20" t="s">
        <v>1782</v>
      </c>
    </row>
    <row r="130" spans="2:3" x14ac:dyDescent="0.25">
      <c r="B130" s="19" t="s">
        <v>122</v>
      </c>
      <c r="C130" s="20" t="s">
        <v>1782</v>
      </c>
    </row>
    <row r="131" spans="2:3" x14ac:dyDescent="0.25">
      <c r="B131" s="19" t="s">
        <v>767</v>
      </c>
      <c r="C131" s="20" t="s">
        <v>1782</v>
      </c>
    </row>
    <row r="132" spans="2:3" x14ac:dyDescent="0.25">
      <c r="B132" s="19" t="s">
        <v>168</v>
      </c>
      <c r="C132" s="20" t="s">
        <v>1782</v>
      </c>
    </row>
    <row r="133" spans="2:3" x14ac:dyDescent="0.25">
      <c r="B133" s="19" t="s">
        <v>1653</v>
      </c>
      <c r="C133" s="20" t="s">
        <v>1782</v>
      </c>
    </row>
    <row r="134" spans="2:3" x14ac:dyDescent="0.25">
      <c r="B134" s="19" t="s">
        <v>1347</v>
      </c>
      <c r="C134" s="20" t="s">
        <v>1813</v>
      </c>
    </row>
    <row r="135" spans="2:3" x14ac:dyDescent="0.25">
      <c r="B135" s="19" t="s">
        <v>1223</v>
      </c>
      <c r="C135" s="20" t="s">
        <v>1349</v>
      </c>
    </row>
    <row r="136" spans="2:3" x14ac:dyDescent="0.25">
      <c r="B136" s="19" t="s">
        <v>1166</v>
      </c>
      <c r="C136" s="20" t="s">
        <v>1349</v>
      </c>
    </row>
    <row r="137" spans="2:3" x14ac:dyDescent="0.25">
      <c r="B137" s="19" t="s">
        <v>1406</v>
      </c>
      <c r="C137" s="20" t="s">
        <v>1349</v>
      </c>
    </row>
    <row r="138" spans="2:3" x14ac:dyDescent="0.25">
      <c r="B138" s="19" t="s">
        <v>309</v>
      </c>
      <c r="C138" s="20" t="s">
        <v>1349</v>
      </c>
    </row>
    <row r="139" spans="2:3" x14ac:dyDescent="0.25">
      <c r="B139" s="19" t="s">
        <v>1201</v>
      </c>
      <c r="C139" s="20" t="s">
        <v>1349</v>
      </c>
    </row>
    <row r="140" spans="2:3" x14ac:dyDescent="0.25">
      <c r="B140" s="19" t="s">
        <v>135</v>
      </c>
      <c r="C140" s="20" t="s">
        <v>1349</v>
      </c>
    </row>
    <row r="141" spans="2:3" x14ac:dyDescent="0.25">
      <c r="B141" s="19" t="s">
        <v>137</v>
      </c>
      <c r="C141" s="20" t="s">
        <v>136</v>
      </c>
    </row>
    <row r="142" spans="2:3" x14ac:dyDescent="0.25">
      <c r="B142" s="19" t="s">
        <v>574</v>
      </c>
      <c r="C142" s="20" t="s">
        <v>136</v>
      </c>
    </row>
    <row r="143" spans="2:3" x14ac:dyDescent="0.25">
      <c r="B143" s="19"/>
      <c r="C143" s="20"/>
    </row>
    <row r="144" spans="2:3" x14ac:dyDescent="0.25">
      <c r="B144" s="19"/>
      <c r="C144" s="20"/>
    </row>
    <row r="145" spans="2:3" x14ac:dyDescent="0.25">
      <c r="B145" s="19"/>
      <c r="C145" s="20"/>
    </row>
    <row r="146" spans="2:3" x14ac:dyDescent="0.25">
      <c r="B146" s="19"/>
      <c r="C146" s="20"/>
    </row>
    <row r="147" spans="2:3" x14ac:dyDescent="0.25">
      <c r="B147" s="19"/>
      <c r="C147" s="20"/>
    </row>
    <row r="148" spans="2:3" x14ac:dyDescent="0.25">
      <c r="B148" s="19"/>
      <c r="C148" s="20"/>
    </row>
    <row r="149" spans="2:3" x14ac:dyDescent="0.25">
      <c r="B149" s="19"/>
      <c r="C149" s="20"/>
    </row>
    <row r="150" spans="2:3" x14ac:dyDescent="0.25">
      <c r="B150" s="19"/>
      <c r="C150" s="20"/>
    </row>
    <row r="151" spans="2:3" x14ac:dyDescent="0.25">
      <c r="B151" s="19"/>
      <c r="C151" s="20"/>
    </row>
    <row r="152" spans="2:3" x14ac:dyDescent="0.25">
      <c r="B152" s="19"/>
      <c r="C152" s="20"/>
    </row>
    <row r="153" spans="2:3" x14ac:dyDescent="0.25">
      <c r="B153" s="21"/>
      <c r="C153" s="22"/>
    </row>
  </sheetData>
  <phoneticPr fontId="5" type="noConversion"/>
  <conditionalFormatting sqref="C58 C49:C56 B49:B57 E25:H25 B24:D25 D49:H57 B26:H26 B28:H29 B31:H48 B3:H23">
    <cfRule type="expression" dxfId="101" priority="4" stopIfTrue="1">
      <formula>$H3=""</formula>
    </cfRule>
    <cfRule type="expression" dxfId="100" priority="5" stopIfTrue="1">
      <formula>$H3=0</formula>
    </cfRule>
    <cfRule type="cellIs" dxfId="99" priority="6" stopIfTrue="1" operator="equal">
      <formula>0</formula>
    </cfRule>
  </conditionalFormatting>
  <conditionalFormatting sqref="E24:H24">
    <cfRule type="expression" dxfId="98" priority="1" stopIfTrue="1">
      <formula>$H24=""</formula>
    </cfRule>
    <cfRule type="expression" dxfId="97" priority="2" stopIfTrue="1">
      <formula>$H24=0</formula>
    </cfRule>
    <cfRule type="cellIs" dxfId="96" priority="3" stopIfTrue="1" operator="equal">
      <formula>0</formula>
    </cfRule>
  </conditionalFormatting>
  <dataValidations count="1">
    <dataValidation type="list" allowBlank="1" showInputMessage="1" showErrorMessage="1" sqref="C125:C153" xr:uid="{00000000-0002-0000-0900-000000000000}">
      <formula1>$C$4:$C$56</formula1>
    </dataValidation>
  </dataValidations>
  <hyperlinks>
    <hyperlink ref="L42" r:id="rId1" xr:uid="{00000000-0004-0000-0900-000000000000}"/>
    <hyperlink ref="L36" r:id="rId2" xr:uid="{00000000-0004-0000-0900-000001000000}"/>
  </hyperlinks>
  <pageMargins left="0.75" right="0.75" top="1" bottom="1" header="0.5" footer="0.5"/>
  <pageSetup paperSize="9" orientation="portrait" r:id="rId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Q599"/>
  <sheetViews>
    <sheetView zoomScaleNormal="100" workbookViewId="0">
      <pane xSplit="4" ySplit="1" topLeftCell="E583" activePane="bottomRight" state="frozen"/>
      <selection activeCell="AU315" sqref="AU315"/>
      <selection pane="topRight" activeCell="AU315" sqref="AU315"/>
      <selection pane="bottomLeft" activeCell="AU315" sqref="AU315"/>
      <selection pane="bottomRight" activeCell="F444" sqref="F444:I588"/>
    </sheetView>
  </sheetViews>
  <sheetFormatPr defaultColWidth="9.1796875" defaultRowHeight="13" x14ac:dyDescent="0.25"/>
  <cols>
    <col min="1" max="1" width="2.7265625" style="47" customWidth="1"/>
    <col min="2" max="2" width="6.26953125" style="69" customWidth="1"/>
    <col min="3" max="3" width="43.7265625" style="258" customWidth="1"/>
    <col min="4" max="4" width="36.7265625" style="208" customWidth="1"/>
    <col min="5" max="5" width="10.453125" style="271" customWidth="1"/>
    <col min="6" max="6" width="2.453125" style="223" customWidth="1"/>
    <col min="7" max="8" width="2.453125" style="187" customWidth="1"/>
    <col min="9" max="9" width="2.453125" style="224" customWidth="1"/>
    <col min="10" max="10" width="9.7265625" style="353" customWidth="1"/>
    <col min="11" max="11" width="14.7265625" style="353" customWidth="1"/>
    <col min="12" max="13" width="24.81640625" style="208" customWidth="1"/>
    <col min="14" max="14" width="9.1796875" style="258"/>
    <col min="15" max="15" width="5.1796875" style="272" customWidth="1"/>
    <col min="16" max="17" width="24.81640625" style="208" customWidth="1"/>
    <col min="18" max="18" width="2.7265625" style="273" customWidth="1"/>
    <col min="19" max="19" width="5.54296875" style="208" customWidth="1"/>
    <col min="20" max="20" width="2.453125" style="223" customWidth="1"/>
    <col min="21" max="41" width="2.453125" style="187" customWidth="1"/>
    <col min="42" max="42" width="2.453125" style="224" customWidth="1"/>
    <col min="43" max="43" width="30.81640625" style="208" customWidth="1"/>
    <col min="44" max="44" width="38.54296875" style="208" customWidth="1"/>
    <col min="45" max="45" width="15.26953125" style="208" customWidth="1"/>
    <col min="46" max="46" width="12.1796875" style="208" customWidth="1"/>
    <col min="47" max="47" width="6.1796875" style="208" customWidth="1"/>
    <col min="48" max="48" width="9.1796875" style="208"/>
    <col min="49" max="49" width="25.1796875" style="208" customWidth="1"/>
    <col min="50" max="50" width="9.1796875" style="208"/>
    <col min="51" max="51" width="2.7265625" style="208" customWidth="1"/>
    <col min="52" max="53" width="6.7265625" style="286" customWidth="1"/>
    <col min="54" max="54" width="9.1796875" style="208"/>
    <col min="55" max="55" width="9.1796875" style="258"/>
    <col min="56" max="16384" width="9.1796875" style="208"/>
  </cols>
  <sheetData>
    <row r="1" spans="1:59" s="257" customFormat="1" ht="117" customHeight="1" x14ac:dyDescent="0.3">
      <c r="A1" s="34" t="s">
        <v>401</v>
      </c>
      <c r="B1" s="32" t="s">
        <v>1150</v>
      </c>
      <c r="C1" s="1" t="s">
        <v>1151</v>
      </c>
      <c r="D1" s="1" t="s">
        <v>60</v>
      </c>
      <c r="E1" s="2" t="s">
        <v>1152</v>
      </c>
      <c r="F1" s="39" t="s">
        <v>400</v>
      </c>
      <c r="G1" s="185" t="s">
        <v>399</v>
      </c>
      <c r="H1" s="185" t="s">
        <v>398</v>
      </c>
      <c r="I1" s="40" t="s">
        <v>717</v>
      </c>
      <c r="J1" s="958" t="s">
        <v>1136</v>
      </c>
      <c r="K1" s="959" t="s">
        <v>679</v>
      </c>
      <c r="L1" s="1" t="s">
        <v>680</v>
      </c>
      <c r="M1" s="2" t="s">
        <v>681</v>
      </c>
      <c r="N1" s="2" t="s">
        <v>397</v>
      </c>
      <c r="O1" s="251" t="s">
        <v>684</v>
      </c>
      <c r="P1" s="3" t="s">
        <v>682</v>
      </c>
      <c r="Q1" s="2" t="s">
        <v>683</v>
      </c>
      <c r="R1" s="34" t="s">
        <v>402</v>
      </c>
      <c r="S1" s="147" t="s">
        <v>1111</v>
      </c>
      <c r="T1" s="35" t="s">
        <v>174</v>
      </c>
      <c r="U1" s="36" t="s">
        <v>175</v>
      </c>
      <c r="V1" s="36" t="s">
        <v>176</v>
      </c>
      <c r="W1" s="36" t="s">
        <v>177</v>
      </c>
      <c r="X1" s="36" t="s">
        <v>541</v>
      </c>
      <c r="Y1" s="36" t="s">
        <v>326</v>
      </c>
      <c r="Z1" s="36" t="s">
        <v>276</v>
      </c>
      <c r="AA1" s="36" t="s">
        <v>277</v>
      </c>
      <c r="AB1" s="36" t="s">
        <v>278</v>
      </c>
      <c r="AC1" s="36" t="s">
        <v>279</v>
      </c>
      <c r="AD1" s="36" t="s">
        <v>280</v>
      </c>
      <c r="AE1" s="36" t="s">
        <v>281</v>
      </c>
      <c r="AF1" s="36" t="s">
        <v>282</v>
      </c>
      <c r="AG1" s="36" t="s">
        <v>283</v>
      </c>
      <c r="AH1" s="36" t="s">
        <v>284</v>
      </c>
      <c r="AI1" s="36" t="s">
        <v>285</v>
      </c>
      <c r="AJ1" s="36" t="s">
        <v>286</v>
      </c>
      <c r="AK1" s="36" t="s">
        <v>287</v>
      </c>
      <c r="AL1" s="36" t="s">
        <v>288</v>
      </c>
      <c r="AM1" s="36" t="s">
        <v>289</v>
      </c>
      <c r="AN1" s="36" t="s">
        <v>290</v>
      </c>
      <c r="AO1" s="36" t="s">
        <v>291</v>
      </c>
      <c r="AP1" s="37" t="s">
        <v>292</v>
      </c>
      <c r="AQ1" s="82" t="s">
        <v>1275</v>
      </c>
      <c r="AR1" s="4" t="s">
        <v>214</v>
      </c>
      <c r="AS1" s="1" t="s">
        <v>685</v>
      </c>
      <c r="AT1" s="1" t="s">
        <v>686</v>
      </c>
      <c r="AU1" s="4" t="s">
        <v>687</v>
      </c>
      <c r="AV1" s="252" t="s">
        <v>684</v>
      </c>
      <c r="AW1" s="253" t="s">
        <v>688</v>
      </c>
      <c r="AX1" s="1" t="s">
        <v>1276</v>
      </c>
      <c r="AY1" s="254" t="s">
        <v>684</v>
      </c>
      <c r="AZ1" s="4" t="s">
        <v>0</v>
      </c>
      <c r="BA1" s="4" t="s">
        <v>437</v>
      </c>
      <c r="BB1" s="256" t="s">
        <v>684</v>
      </c>
      <c r="BC1" s="253" t="s">
        <v>847</v>
      </c>
      <c r="BD1" s="253" t="s">
        <v>840</v>
      </c>
      <c r="BE1" s="253" t="s">
        <v>841</v>
      </c>
      <c r="BF1" s="253" t="s">
        <v>842</v>
      </c>
      <c r="BG1" s="253" t="s">
        <v>843</v>
      </c>
    </row>
    <row r="2" spans="1:59" ht="40" x14ac:dyDescent="0.3">
      <c r="A2" s="47" t="s">
        <v>1000</v>
      </c>
      <c r="B2" s="68" t="str">
        <f t="shared" ref="B2:B40" si="0">TEXT(AZ2,"000")&amp;"-"&amp;TEXT(BA2,"00")</f>
        <v>077-00</v>
      </c>
      <c r="C2" s="258" t="s">
        <v>1204</v>
      </c>
      <c r="D2" s="259"/>
      <c r="E2" s="271" t="s">
        <v>1349</v>
      </c>
      <c r="F2" s="219"/>
      <c r="G2" s="186"/>
      <c r="H2" s="186"/>
      <c r="I2" s="220"/>
      <c r="J2" s="353" t="s">
        <v>319</v>
      </c>
      <c r="K2" s="353" t="s">
        <v>319</v>
      </c>
      <c r="L2" s="29" t="s">
        <v>1202</v>
      </c>
      <c r="M2" s="265" t="s">
        <v>1450</v>
      </c>
      <c r="N2" s="275" t="str">
        <f t="shared" ref="N2:N40" si="1">IF(OR($A2&lt;&gt;"C",P2=""),"",HYPERLINK(P2,"Collection"))</f>
        <v/>
      </c>
      <c r="O2" s="276" t="str">
        <f t="shared" ref="O2:O40" si="2">IF(OR($A2&lt;&gt;"C",Q2=""),"",HYPERLINK(Q2,"Data"))</f>
        <v/>
      </c>
      <c r="P2" s="265"/>
      <c r="Q2" s="265"/>
      <c r="R2" s="261"/>
      <c r="S2" s="29"/>
      <c r="T2" s="280"/>
      <c r="U2" s="281"/>
      <c r="V2" s="281"/>
      <c r="W2" s="281"/>
      <c r="X2" s="281"/>
      <c r="Y2" s="281"/>
      <c r="Z2" s="281"/>
      <c r="AA2" s="281"/>
      <c r="AB2" s="281"/>
      <c r="AC2" s="281"/>
      <c r="AD2" s="281"/>
      <c r="AE2" s="281"/>
      <c r="AF2" s="281"/>
      <c r="AG2" s="281"/>
      <c r="AH2" s="281"/>
      <c r="AI2" s="281"/>
      <c r="AJ2" s="281"/>
      <c r="AK2" s="281"/>
      <c r="AL2" s="281"/>
      <c r="AM2" s="281"/>
      <c r="AN2" s="281"/>
      <c r="AO2" s="281"/>
      <c r="AP2" s="282"/>
      <c r="AQ2" s="29"/>
      <c r="AR2" s="29"/>
      <c r="AS2" s="29"/>
      <c r="AT2" s="29"/>
      <c r="AU2" s="266">
        <f t="shared" ref="AU2:AU20" si="3">IF($A2="C",COUNTIF(C:C,C2)-1,"")</f>
        <v>1</v>
      </c>
      <c r="AW2" s="208" t="s">
        <v>1223</v>
      </c>
      <c r="AZ2" s="334">
        <v>77</v>
      </c>
      <c r="BA2" s="335">
        <v>0</v>
      </c>
      <c r="BC2" s="269">
        <f t="shared" ref="BC2:BC65" si="4">IF(A2="D",1,0)</f>
        <v>0</v>
      </c>
      <c r="BD2" s="270">
        <f t="shared" ref="BD2:BD65" si="5">MATCH(E2,DeptAbbr,0)</f>
        <v>8</v>
      </c>
      <c r="BE2" s="208">
        <f t="shared" ref="BE2:BE40" si="6">ROW()-1</f>
        <v>1</v>
      </c>
      <c r="BF2" s="208">
        <f t="shared" ref="BF2:BF33" si="7">(BC2*1000000)+(BD2*1000)+BE2</f>
        <v>8001</v>
      </c>
      <c r="BG2" s="208" t="e">
        <f t="shared" ref="BG2:BG65" si="8">RANK(BF2,BF:BF,1)</f>
        <v>#N/A</v>
      </c>
    </row>
    <row r="3" spans="1:59" x14ac:dyDescent="0.3">
      <c r="A3" s="47" t="s">
        <v>46</v>
      </c>
      <c r="B3" s="68" t="str">
        <f t="shared" si="0"/>
        <v>077-01</v>
      </c>
      <c r="C3" s="336" t="str">
        <f>C2</f>
        <v>Fixed penalty notices issued for 15 offences [NO LONGER REQUIRED]</v>
      </c>
      <c r="D3" s="944" t="s">
        <v>606</v>
      </c>
      <c r="E3" s="271" t="str">
        <f>E2</f>
        <v>DEFRA</v>
      </c>
      <c r="F3" s="947"/>
      <c r="G3" s="558"/>
      <c r="H3" s="558"/>
      <c r="I3" s="948"/>
      <c r="J3" s="353" t="str">
        <f>J2</f>
        <v>n/k</v>
      </c>
      <c r="K3" s="353" t="str">
        <f>K2</f>
        <v>n/k</v>
      </c>
      <c r="N3" s="258" t="str">
        <f t="shared" si="1"/>
        <v/>
      </c>
      <c r="O3" s="272" t="str">
        <f t="shared" si="2"/>
        <v/>
      </c>
      <c r="R3" s="43">
        <f>R2</f>
        <v>0</v>
      </c>
      <c r="AU3" s="208" t="str">
        <f t="shared" si="3"/>
        <v/>
      </c>
      <c r="AW3" s="271" t="str">
        <f>AW2</f>
        <v>Environmental quality</v>
      </c>
      <c r="AZ3" s="334">
        <v>77</v>
      </c>
      <c r="BA3" s="335">
        <v>1</v>
      </c>
      <c r="BC3" s="269">
        <f t="shared" si="4"/>
        <v>1</v>
      </c>
      <c r="BD3" s="270">
        <f t="shared" si="5"/>
        <v>8</v>
      </c>
      <c r="BE3" s="208">
        <f t="shared" si="6"/>
        <v>2</v>
      </c>
      <c r="BF3" s="208">
        <f t="shared" si="7"/>
        <v>1008002</v>
      </c>
      <c r="BG3" s="208" t="e">
        <f t="shared" si="8"/>
        <v>#N/A</v>
      </c>
    </row>
    <row r="4" spans="1:59" x14ac:dyDescent="0.3">
      <c r="A4" s="47" t="s">
        <v>1000</v>
      </c>
      <c r="B4" s="68" t="str">
        <f t="shared" si="0"/>
        <v>084-00</v>
      </c>
      <c r="C4" s="258" t="s">
        <v>1222</v>
      </c>
      <c r="D4" s="259"/>
      <c r="E4" s="271" t="s">
        <v>1349</v>
      </c>
      <c r="F4" s="219"/>
      <c r="G4" s="186"/>
      <c r="H4" s="186" t="s">
        <v>1331</v>
      </c>
      <c r="I4" s="220"/>
      <c r="J4" s="353" t="s">
        <v>319</v>
      </c>
      <c r="K4" s="353" t="s">
        <v>319</v>
      </c>
      <c r="L4" s="29"/>
      <c r="M4" s="265" t="s">
        <v>1307</v>
      </c>
      <c r="N4" s="275" t="str">
        <f t="shared" si="1"/>
        <v/>
      </c>
      <c r="O4" s="276" t="str">
        <f t="shared" si="2"/>
        <v/>
      </c>
      <c r="P4" s="265"/>
      <c r="Q4" s="265"/>
      <c r="R4" s="261"/>
      <c r="S4" s="29"/>
      <c r="T4" s="280"/>
      <c r="U4" s="281"/>
      <c r="V4" s="281"/>
      <c r="W4" s="281"/>
      <c r="X4" s="281"/>
      <c r="Y4" s="281"/>
      <c r="Z4" s="281"/>
      <c r="AA4" s="281"/>
      <c r="AB4" s="281"/>
      <c r="AC4" s="281"/>
      <c r="AD4" s="281"/>
      <c r="AE4" s="281"/>
      <c r="AF4" s="281"/>
      <c r="AG4" s="281"/>
      <c r="AH4" s="281"/>
      <c r="AI4" s="281"/>
      <c r="AJ4" s="281"/>
      <c r="AK4" s="281"/>
      <c r="AL4" s="281"/>
      <c r="AM4" s="281"/>
      <c r="AN4" s="281"/>
      <c r="AO4" s="281"/>
      <c r="AP4" s="282"/>
      <c r="AQ4" s="29"/>
      <c r="AR4" s="29"/>
      <c r="AS4" s="29"/>
      <c r="AT4" s="29"/>
      <c r="AU4" s="266">
        <f t="shared" si="3"/>
        <v>1</v>
      </c>
      <c r="AW4" s="208" t="s">
        <v>1166</v>
      </c>
      <c r="AZ4" s="334">
        <v>84</v>
      </c>
      <c r="BA4" s="335">
        <v>0</v>
      </c>
      <c r="BC4" s="269">
        <f t="shared" si="4"/>
        <v>0</v>
      </c>
      <c r="BD4" s="270">
        <f t="shared" si="5"/>
        <v>8</v>
      </c>
      <c r="BE4" s="208">
        <f t="shared" si="6"/>
        <v>3</v>
      </c>
      <c r="BF4" s="208">
        <f t="shared" si="7"/>
        <v>8003</v>
      </c>
      <c r="BG4" s="208" t="e">
        <f t="shared" si="8"/>
        <v>#N/A</v>
      </c>
    </row>
    <row r="5" spans="1:59" x14ac:dyDescent="0.3">
      <c r="A5" s="47" t="s">
        <v>46</v>
      </c>
      <c r="B5" s="68" t="str">
        <f t="shared" si="0"/>
        <v>084-01</v>
      </c>
      <c r="C5" s="247" t="str">
        <f>C4</f>
        <v>Annual farming surveys, crops, livestock and labour.</v>
      </c>
      <c r="D5" s="944" t="s">
        <v>610</v>
      </c>
      <c r="E5" s="271" t="str">
        <f>E4</f>
        <v>DEFRA</v>
      </c>
      <c r="F5" s="947"/>
      <c r="G5" s="558"/>
      <c r="H5" s="558" t="s">
        <v>1331</v>
      </c>
      <c r="I5" s="948"/>
      <c r="J5" s="353" t="str">
        <f>J4</f>
        <v>n/k</v>
      </c>
      <c r="K5" s="353" t="str">
        <f>K4</f>
        <v>n/k</v>
      </c>
      <c r="N5" s="258" t="str">
        <f t="shared" si="1"/>
        <v/>
      </c>
      <c r="O5" s="272" t="str">
        <f t="shared" si="2"/>
        <v/>
      </c>
      <c r="R5" s="43">
        <f>R4</f>
        <v>0</v>
      </c>
      <c r="AU5" s="208" t="str">
        <f t="shared" si="3"/>
        <v/>
      </c>
      <c r="AW5" s="271" t="str">
        <f>AW4</f>
        <v>Farming</v>
      </c>
      <c r="AZ5" s="334">
        <v>84</v>
      </c>
      <c r="BA5" s="335">
        <v>1</v>
      </c>
      <c r="BC5" s="269">
        <f t="shared" si="4"/>
        <v>1</v>
      </c>
      <c r="BD5" s="270">
        <f t="shared" si="5"/>
        <v>8</v>
      </c>
      <c r="BE5" s="208">
        <f t="shared" si="6"/>
        <v>4</v>
      </c>
      <c r="BF5" s="208">
        <f t="shared" si="7"/>
        <v>1008004</v>
      </c>
      <c r="BG5" s="208" t="e">
        <f t="shared" si="8"/>
        <v>#N/A</v>
      </c>
    </row>
    <row r="6" spans="1:59" ht="20" x14ac:dyDescent="0.3">
      <c r="A6" s="47" t="s">
        <v>1000</v>
      </c>
      <c r="B6" s="68" t="str">
        <f t="shared" si="0"/>
        <v>025-00</v>
      </c>
      <c r="C6" s="258" t="s">
        <v>1261</v>
      </c>
      <c r="D6" s="259"/>
      <c r="E6" s="271" t="s">
        <v>1782</v>
      </c>
      <c r="F6" s="219"/>
      <c r="G6" s="186" t="s">
        <v>118</v>
      </c>
      <c r="H6" s="186"/>
      <c r="I6" s="220"/>
      <c r="J6" s="353" t="s">
        <v>1262</v>
      </c>
      <c r="K6" s="353" t="s">
        <v>120</v>
      </c>
      <c r="L6" s="29" t="s">
        <v>1306</v>
      </c>
      <c r="M6" s="265" t="s">
        <v>1681</v>
      </c>
      <c r="N6" s="275" t="str">
        <f t="shared" si="1"/>
        <v/>
      </c>
      <c r="O6" s="276" t="str">
        <f t="shared" si="2"/>
        <v>Data</v>
      </c>
      <c r="P6" s="265"/>
      <c r="Q6" s="277" t="s">
        <v>1682</v>
      </c>
      <c r="R6" s="261"/>
      <c r="S6" s="29"/>
      <c r="T6" s="280"/>
      <c r="U6" s="281"/>
      <c r="V6" s="281"/>
      <c r="W6" s="281"/>
      <c r="X6" s="281"/>
      <c r="Y6" s="281"/>
      <c r="Z6" s="281"/>
      <c r="AA6" s="281"/>
      <c r="AB6" s="281"/>
      <c r="AC6" s="281"/>
      <c r="AD6" s="281"/>
      <c r="AE6" s="281"/>
      <c r="AF6" s="281"/>
      <c r="AG6" s="281"/>
      <c r="AH6" s="281"/>
      <c r="AI6" s="281"/>
      <c r="AJ6" s="281"/>
      <c r="AK6" s="281"/>
      <c r="AL6" s="281"/>
      <c r="AM6" s="281"/>
      <c r="AN6" s="281"/>
      <c r="AO6" s="281"/>
      <c r="AP6" s="282"/>
      <c r="AQ6" s="29"/>
      <c r="AR6" s="29"/>
      <c r="AS6" s="29"/>
      <c r="AT6" s="29"/>
      <c r="AU6" s="278">
        <f t="shared" si="3"/>
        <v>1</v>
      </c>
      <c r="AW6" s="208" t="s">
        <v>168</v>
      </c>
      <c r="AZ6" s="334">
        <v>25</v>
      </c>
      <c r="BA6" s="335">
        <v>0</v>
      </c>
      <c r="BC6" s="269">
        <f t="shared" si="4"/>
        <v>0</v>
      </c>
      <c r="BD6" s="270">
        <f t="shared" si="5"/>
        <v>5</v>
      </c>
      <c r="BE6" s="208">
        <f t="shared" si="6"/>
        <v>5</v>
      </c>
      <c r="BF6" s="208">
        <f t="shared" si="7"/>
        <v>5005</v>
      </c>
      <c r="BG6" s="208" t="e">
        <f t="shared" si="8"/>
        <v>#N/A</v>
      </c>
    </row>
    <row r="7" spans="1:59" ht="25" x14ac:dyDescent="0.3">
      <c r="A7" s="47" t="s">
        <v>46</v>
      </c>
      <c r="B7" s="68" t="str">
        <f t="shared" si="0"/>
        <v>025-01</v>
      </c>
      <c r="C7" s="247" t="str">
        <f>C6</f>
        <v>Local Development Framework Database (GOs)</v>
      </c>
      <c r="D7" s="944" t="s">
        <v>1306</v>
      </c>
      <c r="E7" s="271" t="str">
        <f>E6</f>
        <v>DCLG</v>
      </c>
      <c r="F7" s="947"/>
      <c r="G7" s="558" t="s">
        <v>118</v>
      </c>
      <c r="H7" s="558"/>
      <c r="I7" s="948"/>
      <c r="J7" s="353" t="str">
        <f>J6</f>
        <v>continuous</v>
      </c>
      <c r="K7" s="353" t="str">
        <f>K6</f>
        <v>Unitary authorities and districts</v>
      </c>
      <c r="N7" s="258" t="str">
        <f t="shared" si="1"/>
        <v/>
      </c>
      <c r="O7" s="272" t="str">
        <f t="shared" si="2"/>
        <v/>
      </c>
      <c r="R7" s="43">
        <f>R6</f>
        <v>0</v>
      </c>
      <c r="AU7" s="274" t="str">
        <f t="shared" si="3"/>
        <v/>
      </c>
      <c r="AW7" s="271" t="str">
        <f>AW6</f>
        <v>Planning</v>
      </c>
      <c r="AZ7" s="334">
        <v>25</v>
      </c>
      <c r="BA7" s="335">
        <v>1</v>
      </c>
      <c r="BC7" s="269">
        <f t="shared" si="4"/>
        <v>1</v>
      </c>
      <c r="BD7" s="270">
        <f t="shared" si="5"/>
        <v>5</v>
      </c>
      <c r="BE7" s="208">
        <f t="shared" si="6"/>
        <v>6</v>
      </c>
      <c r="BF7" s="208">
        <f t="shared" si="7"/>
        <v>1005006</v>
      </c>
      <c r="BG7" s="208" t="e">
        <f t="shared" si="8"/>
        <v>#N/A</v>
      </c>
    </row>
    <row r="8" spans="1:59" ht="40" x14ac:dyDescent="0.3">
      <c r="A8" s="47" t="s">
        <v>1000</v>
      </c>
      <c r="B8" s="68" t="str">
        <f t="shared" si="0"/>
        <v>076-00</v>
      </c>
      <c r="C8" s="258" t="s">
        <v>310</v>
      </c>
      <c r="D8" s="259"/>
      <c r="E8" s="271" t="s">
        <v>1349</v>
      </c>
      <c r="F8" s="219"/>
      <c r="G8" s="186"/>
      <c r="H8" s="186" t="s">
        <v>1331</v>
      </c>
      <c r="I8" s="220" t="s">
        <v>1331</v>
      </c>
      <c r="J8" s="353" t="s">
        <v>319</v>
      </c>
      <c r="K8" s="353" t="s">
        <v>319</v>
      </c>
      <c r="L8" s="29" t="s">
        <v>1328</v>
      </c>
      <c r="M8" s="265" t="s">
        <v>1540</v>
      </c>
      <c r="N8" s="275" t="str">
        <f t="shared" si="1"/>
        <v/>
      </c>
      <c r="O8" s="276" t="str">
        <f t="shared" si="2"/>
        <v/>
      </c>
      <c r="P8" s="265"/>
      <c r="Q8" s="265"/>
      <c r="R8" s="261"/>
      <c r="S8" s="29"/>
      <c r="T8" s="280"/>
      <c r="U8" s="281"/>
      <c r="V8" s="281"/>
      <c r="W8" s="281"/>
      <c r="X8" s="281"/>
      <c r="Y8" s="281"/>
      <c r="Z8" s="281"/>
      <c r="AA8" s="281"/>
      <c r="AB8" s="281"/>
      <c r="AC8" s="281"/>
      <c r="AD8" s="281"/>
      <c r="AE8" s="281"/>
      <c r="AF8" s="281"/>
      <c r="AG8" s="281"/>
      <c r="AH8" s="281"/>
      <c r="AI8" s="281"/>
      <c r="AJ8" s="281"/>
      <c r="AK8" s="281"/>
      <c r="AL8" s="281"/>
      <c r="AM8" s="281"/>
      <c r="AN8" s="281"/>
      <c r="AO8" s="281"/>
      <c r="AP8" s="282"/>
      <c r="AQ8" s="29"/>
      <c r="AR8" s="29"/>
      <c r="AS8" s="29"/>
      <c r="AT8" s="29"/>
      <c r="AU8" s="266">
        <f t="shared" si="3"/>
        <v>1</v>
      </c>
      <c r="AW8" s="208" t="s">
        <v>1223</v>
      </c>
      <c r="AZ8" s="334">
        <v>76</v>
      </c>
      <c r="BA8" s="335">
        <v>0</v>
      </c>
      <c r="BC8" s="269">
        <f t="shared" si="4"/>
        <v>0</v>
      </c>
      <c r="BD8" s="270">
        <f t="shared" si="5"/>
        <v>8</v>
      </c>
      <c r="BE8" s="208">
        <f t="shared" si="6"/>
        <v>7</v>
      </c>
      <c r="BF8" s="208">
        <f t="shared" si="7"/>
        <v>8007</v>
      </c>
      <c r="BG8" s="208" t="e">
        <f t="shared" si="8"/>
        <v>#N/A</v>
      </c>
    </row>
    <row r="9" spans="1:59" x14ac:dyDescent="0.3">
      <c r="A9" s="47" t="s">
        <v>46</v>
      </c>
      <c r="B9" s="68" t="str">
        <f t="shared" si="0"/>
        <v>076-01</v>
      </c>
      <c r="C9" s="247" t="str">
        <f>C8</f>
        <v>Local Air Quality Management (LAQM) reporting</v>
      </c>
      <c r="D9" s="944" t="s">
        <v>154</v>
      </c>
      <c r="E9" s="271" t="str">
        <f>E8</f>
        <v>DEFRA</v>
      </c>
      <c r="F9" s="947"/>
      <c r="G9" s="558"/>
      <c r="H9" s="558" t="s">
        <v>1331</v>
      </c>
      <c r="I9" s="948" t="s">
        <v>1331</v>
      </c>
      <c r="J9" s="353" t="str">
        <f>J8</f>
        <v>n/k</v>
      </c>
      <c r="K9" s="353" t="str">
        <f>K8</f>
        <v>n/k</v>
      </c>
      <c r="N9" s="258" t="str">
        <f t="shared" si="1"/>
        <v/>
      </c>
      <c r="O9" s="272" t="str">
        <f t="shared" si="2"/>
        <v/>
      </c>
      <c r="R9" s="43">
        <f>R8</f>
        <v>0</v>
      </c>
      <c r="AU9" s="208" t="str">
        <f t="shared" si="3"/>
        <v/>
      </c>
      <c r="AW9" s="271" t="str">
        <f>AW8</f>
        <v>Environmental quality</v>
      </c>
      <c r="AZ9" s="334">
        <v>76</v>
      </c>
      <c r="BA9" s="335">
        <v>1</v>
      </c>
      <c r="BC9" s="269">
        <f t="shared" si="4"/>
        <v>1</v>
      </c>
      <c r="BD9" s="270">
        <f t="shared" si="5"/>
        <v>8</v>
      </c>
      <c r="BE9" s="208">
        <f t="shared" si="6"/>
        <v>8</v>
      </c>
      <c r="BF9" s="208">
        <f t="shared" si="7"/>
        <v>1008008</v>
      </c>
      <c r="BG9" s="208" t="e">
        <f t="shared" si="8"/>
        <v>#N/A</v>
      </c>
    </row>
    <row r="10" spans="1:59" x14ac:dyDescent="0.3">
      <c r="A10" s="47" t="s">
        <v>1000</v>
      </c>
      <c r="B10" s="68" t="str">
        <f t="shared" si="0"/>
        <v>145-00</v>
      </c>
      <c r="C10" s="258" t="s">
        <v>965</v>
      </c>
      <c r="D10" s="259"/>
      <c r="E10" s="271" t="s">
        <v>1171</v>
      </c>
      <c r="F10" s="219" t="s">
        <v>1331</v>
      </c>
      <c r="G10" s="186"/>
      <c r="H10" s="186"/>
      <c r="I10" s="220"/>
      <c r="J10" s="353" t="s">
        <v>319</v>
      </c>
      <c r="K10" s="353" t="s">
        <v>319</v>
      </c>
      <c r="L10" s="29" t="s">
        <v>1548</v>
      </c>
      <c r="M10" s="265" t="s">
        <v>1549</v>
      </c>
      <c r="N10" s="275" t="str">
        <f t="shared" si="1"/>
        <v/>
      </c>
      <c r="O10" s="276" t="str">
        <f t="shared" si="2"/>
        <v/>
      </c>
      <c r="P10" s="265"/>
      <c r="Q10" s="265"/>
      <c r="R10" s="261"/>
      <c r="S10" s="29"/>
      <c r="T10" s="280"/>
      <c r="U10" s="281"/>
      <c r="V10" s="281"/>
      <c r="W10" s="281"/>
      <c r="X10" s="281"/>
      <c r="Y10" s="281"/>
      <c r="Z10" s="281"/>
      <c r="AA10" s="281"/>
      <c r="AB10" s="281"/>
      <c r="AC10" s="281"/>
      <c r="AD10" s="281"/>
      <c r="AE10" s="281"/>
      <c r="AF10" s="281"/>
      <c r="AG10" s="281"/>
      <c r="AH10" s="281"/>
      <c r="AI10" s="281"/>
      <c r="AJ10" s="281"/>
      <c r="AK10" s="281"/>
      <c r="AL10" s="281"/>
      <c r="AM10" s="281"/>
      <c r="AN10" s="281"/>
      <c r="AO10" s="281"/>
      <c r="AP10" s="282"/>
      <c r="AQ10" s="29"/>
      <c r="AR10" s="29"/>
      <c r="AS10" s="29"/>
      <c r="AT10" s="29"/>
      <c r="AU10" s="266">
        <f t="shared" si="3"/>
        <v>1</v>
      </c>
      <c r="AZ10" s="334">
        <v>145</v>
      </c>
      <c r="BA10" s="335">
        <v>0</v>
      </c>
      <c r="BC10" s="269">
        <f t="shared" si="4"/>
        <v>0</v>
      </c>
      <c r="BD10" s="270" t="e">
        <f t="shared" si="5"/>
        <v>#N/A</v>
      </c>
      <c r="BE10" s="208">
        <f t="shared" si="6"/>
        <v>9</v>
      </c>
      <c r="BF10" s="208" t="e">
        <f t="shared" si="7"/>
        <v>#N/A</v>
      </c>
      <c r="BG10" s="208" t="e">
        <f t="shared" si="8"/>
        <v>#N/A</v>
      </c>
    </row>
    <row r="11" spans="1:59" x14ac:dyDescent="0.3">
      <c r="A11" s="47" t="s">
        <v>46</v>
      </c>
      <c r="B11" s="68" t="str">
        <f t="shared" si="0"/>
        <v>145-01</v>
      </c>
      <c r="C11" s="247" t="str">
        <f>C10</f>
        <v>National Child Measurement Programme</v>
      </c>
      <c r="D11" s="944" t="s">
        <v>610</v>
      </c>
      <c r="E11" s="271" t="str">
        <f>E10</f>
        <v>DH</v>
      </c>
      <c r="F11" s="947" t="s">
        <v>1331</v>
      </c>
      <c r="G11" s="558"/>
      <c r="H11" s="558"/>
      <c r="I11" s="948"/>
      <c r="J11" s="353" t="str">
        <f>J10</f>
        <v>n/k</v>
      </c>
      <c r="K11" s="353" t="str">
        <f>K10</f>
        <v>n/k</v>
      </c>
      <c r="N11" s="258" t="str">
        <f t="shared" si="1"/>
        <v/>
      </c>
      <c r="O11" s="272" t="str">
        <f t="shared" si="2"/>
        <v/>
      </c>
      <c r="R11" s="46">
        <f>R10</f>
        <v>0</v>
      </c>
      <c r="AU11" s="208" t="str">
        <f t="shared" si="3"/>
        <v/>
      </c>
      <c r="AW11" s="271">
        <f>AW10</f>
        <v>0</v>
      </c>
      <c r="AZ11" s="334">
        <v>145</v>
      </c>
      <c r="BA11" s="335">
        <v>1</v>
      </c>
      <c r="BC11" s="269">
        <f t="shared" si="4"/>
        <v>1</v>
      </c>
      <c r="BD11" s="270" t="e">
        <f t="shared" si="5"/>
        <v>#N/A</v>
      </c>
      <c r="BE11" s="208">
        <f t="shared" si="6"/>
        <v>10</v>
      </c>
      <c r="BF11" s="208" t="e">
        <f t="shared" si="7"/>
        <v>#N/A</v>
      </c>
      <c r="BG11" s="208" t="e">
        <f t="shared" si="8"/>
        <v>#N/A</v>
      </c>
    </row>
    <row r="12" spans="1:59" x14ac:dyDescent="0.3">
      <c r="A12" s="47" t="s">
        <v>1000</v>
      </c>
      <c r="B12" s="68" t="str">
        <f t="shared" si="0"/>
        <v>097-00</v>
      </c>
      <c r="C12" s="258" t="s">
        <v>1353</v>
      </c>
      <c r="D12" s="259"/>
      <c r="E12" s="271" t="s">
        <v>136</v>
      </c>
      <c r="F12" s="219"/>
      <c r="G12" s="186"/>
      <c r="H12" s="186"/>
      <c r="I12" s="220"/>
      <c r="L12" s="29"/>
      <c r="M12" s="265"/>
      <c r="N12" s="275" t="str">
        <f t="shared" si="1"/>
        <v/>
      </c>
      <c r="O12" s="276" t="str">
        <f t="shared" si="2"/>
        <v/>
      </c>
      <c r="P12" s="265"/>
      <c r="Q12" s="265"/>
      <c r="R12" s="261"/>
      <c r="S12" s="29"/>
      <c r="T12" s="280"/>
      <c r="U12" s="281"/>
      <c r="V12" s="281"/>
      <c r="W12" s="281"/>
      <c r="X12" s="281"/>
      <c r="Y12" s="281"/>
      <c r="Z12" s="281"/>
      <c r="AA12" s="281"/>
      <c r="AB12" s="281"/>
      <c r="AC12" s="281"/>
      <c r="AD12" s="281"/>
      <c r="AE12" s="281"/>
      <c r="AF12" s="281"/>
      <c r="AG12" s="281"/>
      <c r="AH12" s="281"/>
      <c r="AI12" s="281"/>
      <c r="AJ12" s="281"/>
      <c r="AK12" s="281"/>
      <c r="AL12" s="281"/>
      <c r="AM12" s="281"/>
      <c r="AN12" s="281"/>
      <c r="AO12" s="281"/>
      <c r="AP12" s="282"/>
      <c r="AQ12" s="29"/>
      <c r="AR12" s="29"/>
      <c r="AS12" s="29"/>
      <c r="AT12" s="29"/>
      <c r="AU12" s="266">
        <f t="shared" si="3"/>
        <v>4</v>
      </c>
      <c r="AZ12" s="334">
        <v>97</v>
      </c>
      <c r="BA12" s="335">
        <v>0</v>
      </c>
      <c r="BC12" s="269">
        <f t="shared" si="4"/>
        <v>0</v>
      </c>
      <c r="BD12" s="270">
        <f t="shared" si="5"/>
        <v>9</v>
      </c>
      <c r="BE12" s="208">
        <f t="shared" si="6"/>
        <v>11</v>
      </c>
      <c r="BF12" s="208">
        <f t="shared" si="7"/>
        <v>9011</v>
      </c>
      <c r="BG12" s="208" t="e">
        <f t="shared" si="8"/>
        <v>#N/A</v>
      </c>
    </row>
    <row r="13" spans="1:59" x14ac:dyDescent="0.3">
      <c r="A13" s="47" t="s">
        <v>46</v>
      </c>
      <c r="B13" s="68" t="str">
        <f t="shared" si="0"/>
        <v>097-01</v>
      </c>
      <c r="C13" s="337" t="str">
        <f>C12</f>
        <v>Merged with 096</v>
      </c>
      <c r="D13" s="944" t="s">
        <v>1354</v>
      </c>
      <c r="E13" s="271" t="str">
        <f>E12</f>
        <v>DfE</v>
      </c>
      <c r="F13" s="947"/>
      <c r="G13" s="558"/>
      <c r="H13" s="558"/>
      <c r="I13" s="948"/>
      <c r="J13" s="353">
        <f t="shared" ref="J13:K16" si="9">J12</f>
        <v>0</v>
      </c>
      <c r="K13" s="353">
        <f t="shared" si="9"/>
        <v>0</v>
      </c>
      <c r="N13" s="258" t="str">
        <f t="shared" si="1"/>
        <v/>
      </c>
      <c r="O13" s="272" t="str">
        <f t="shared" si="2"/>
        <v/>
      </c>
      <c r="R13" s="46">
        <f>R12</f>
        <v>0</v>
      </c>
      <c r="AU13" s="208" t="str">
        <f t="shared" si="3"/>
        <v/>
      </c>
      <c r="AW13" s="271">
        <f>AW12</f>
        <v>0</v>
      </c>
      <c r="AZ13" s="334">
        <v>97</v>
      </c>
      <c r="BA13" s="335">
        <v>1</v>
      </c>
      <c r="BC13" s="269">
        <f t="shared" si="4"/>
        <v>1</v>
      </c>
      <c r="BD13" s="270">
        <f t="shared" si="5"/>
        <v>9</v>
      </c>
      <c r="BE13" s="208">
        <f t="shared" si="6"/>
        <v>12</v>
      </c>
      <c r="BF13" s="208">
        <f t="shared" si="7"/>
        <v>1009012</v>
      </c>
      <c r="BG13" s="208" t="e">
        <f t="shared" si="8"/>
        <v>#N/A</v>
      </c>
    </row>
    <row r="14" spans="1:59" x14ac:dyDescent="0.3">
      <c r="A14" s="47" t="s">
        <v>46</v>
      </c>
      <c r="B14" s="68" t="str">
        <f t="shared" si="0"/>
        <v>097-02</v>
      </c>
      <c r="C14" s="337" t="str">
        <f>C13</f>
        <v>Merged with 096</v>
      </c>
      <c r="D14" s="944" t="s">
        <v>1354</v>
      </c>
      <c r="E14" s="271" t="str">
        <f>E13</f>
        <v>DfE</v>
      </c>
      <c r="F14" s="947"/>
      <c r="G14" s="558"/>
      <c r="H14" s="558"/>
      <c r="I14" s="948"/>
      <c r="J14" s="353">
        <f t="shared" si="9"/>
        <v>0</v>
      </c>
      <c r="K14" s="353">
        <f t="shared" si="9"/>
        <v>0</v>
      </c>
      <c r="N14" s="258" t="str">
        <f t="shared" si="1"/>
        <v/>
      </c>
      <c r="O14" s="272" t="str">
        <f t="shared" si="2"/>
        <v/>
      </c>
      <c r="R14" s="46">
        <f>R13</f>
        <v>0</v>
      </c>
      <c r="AU14" s="208" t="str">
        <f t="shared" si="3"/>
        <v/>
      </c>
      <c r="AW14" s="271">
        <f>AW13</f>
        <v>0</v>
      </c>
      <c r="AZ14" s="334">
        <v>97</v>
      </c>
      <c r="BA14" s="335">
        <v>2</v>
      </c>
      <c r="BC14" s="269">
        <f t="shared" si="4"/>
        <v>1</v>
      </c>
      <c r="BD14" s="270">
        <f t="shared" si="5"/>
        <v>9</v>
      </c>
      <c r="BE14" s="208">
        <f t="shared" si="6"/>
        <v>13</v>
      </c>
      <c r="BF14" s="208">
        <f t="shared" si="7"/>
        <v>1009013</v>
      </c>
      <c r="BG14" s="208" t="e">
        <f t="shared" si="8"/>
        <v>#N/A</v>
      </c>
    </row>
    <row r="15" spans="1:59" x14ac:dyDescent="0.3">
      <c r="A15" s="47" t="s">
        <v>46</v>
      </c>
      <c r="B15" s="68" t="str">
        <f t="shared" si="0"/>
        <v>097-03</v>
      </c>
      <c r="C15" s="337" t="str">
        <f>C14</f>
        <v>Merged with 096</v>
      </c>
      <c r="D15" s="944" t="s">
        <v>1354</v>
      </c>
      <c r="E15" s="271" t="str">
        <f>E14</f>
        <v>DfE</v>
      </c>
      <c r="F15" s="947"/>
      <c r="G15" s="558"/>
      <c r="H15" s="558"/>
      <c r="I15" s="948"/>
      <c r="J15" s="353">
        <f t="shared" si="9"/>
        <v>0</v>
      </c>
      <c r="K15" s="353">
        <f t="shared" si="9"/>
        <v>0</v>
      </c>
      <c r="N15" s="258" t="str">
        <f t="shared" si="1"/>
        <v/>
      </c>
      <c r="O15" s="272" t="str">
        <f t="shared" si="2"/>
        <v/>
      </c>
      <c r="R15" s="46">
        <f>R14</f>
        <v>0</v>
      </c>
      <c r="AU15" s="208" t="str">
        <f t="shared" si="3"/>
        <v/>
      </c>
      <c r="AW15" s="271">
        <f>AW14</f>
        <v>0</v>
      </c>
      <c r="AZ15" s="334">
        <v>97</v>
      </c>
      <c r="BA15" s="335">
        <v>3</v>
      </c>
      <c r="BC15" s="269">
        <f t="shared" si="4"/>
        <v>1</v>
      </c>
      <c r="BD15" s="270">
        <f t="shared" si="5"/>
        <v>9</v>
      </c>
      <c r="BE15" s="208">
        <f t="shared" si="6"/>
        <v>14</v>
      </c>
      <c r="BF15" s="208">
        <f t="shared" si="7"/>
        <v>1009014</v>
      </c>
      <c r="BG15" s="208" t="e">
        <f t="shared" si="8"/>
        <v>#N/A</v>
      </c>
    </row>
    <row r="16" spans="1:59" x14ac:dyDescent="0.3">
      <c r="A16" s="47" t="s">
        <v>46</v>
      </c>
      <c r="B16" s="68" t="str">
        <f t="shared" si="0"/>
        <v>097-04</v>
      </c>
      <c r="C16" s="337" t="str">
        <f>C15</f>
        <v>Merged with 096</v>
      </c>
      <c r="D16" s="944" t="s">
        <v>1354</v>
      </c>
      <c r="E16" s="271" t="str">
        <f>E15</f>
        <v>DfE</v>
      </c>
      <c r="F16" s="947"/>
      <c r="G16" s="558"/>
      <c r="H16" s="558"/>
      <c r="I16" s="948"/>
      <c r="J16" s="353">
        <f t="shared" si="9"/>
        <v>0</v>
      </c>
      <c r="K16" s="353">
        <f t="shared" si="9"/>
        <v>0</v>
      </c>
      <c r="N16" s="258" t="str">
        <f t="shared" si="1"/>
        <v/>
      </c>
      <c r="O16" s="272" t="str">
        <f t="shared" si="2"/>
        <v/>
      </c>
      <c r="R16" s="46">
        <f>R15</f>
        <v>0</v>
      </c>
      <c r="AU16" s="208" t="str">
        <f t="shared" si="3"/>
        <v/>
      </c>
      <c r="AW16" s="271">
        <f>AW15</f>
        <v>0</v>
      </c>
      <c r="AZ16" s="334">
        <v>97</v>
      </c>
      <c r="BA16" s="335">
        <v>4</v>
      </c>
      <c r="BC16" s="269">
        <f t="shared" si="4"/>
        <v>1</v>
      </c>
      <c r="BD16" s="270">
        <f t="shared" si="5"/>
        <v>9</v>
      </c>
      <c r="BE16" s="208">
        <f t="shared" si="6"/>
        <v>15</v>
      </c>
      <c r="BF16" s="208">
        <f t="shared" si="7"/>
        <v>1009015</v>
      </c>
      <c r="BG16" s="208" t="e">
        <f t="shared" si="8"/>
        <v>#N/A</v>
      </c>
    </row>
    <row r="17" spans="1:59" x14ac:dyDescent="0.3">
      <c r="A17" s="47" t="s">
        <v>1000</v>
      </c>
      <c r="B17" s="68" t="str">
        <f t="shared" si="0"/>
        <v>106-00</v>
      </c>
      <c r="C17" s="258" t="s">
        <v>1366</v>
      </c>
      <c r="D17" s="259"/>
      <c r="E17" s="271" t="s">
        <v>136</v>
      </c>
      <c r="F17" s="219"/>
      <c r="G17" s="186"/>
      <c r="H17" s="186"/>
      <c r="I17" s="220"/>
      <c r="L17" s="29"/>
      <c r="M17" s="265"/>
      <c r="N17" s="275" t="str">
        <f t="shared" si="1"/>
        <v/>
      </c>
      <c r="O17" s="276" t="str">
        <f t="shared" si="2"/>
        <v/>
      </c>
      <c r="P17" s="265"/>
      <c r="Q17" s="265"/>
      <c r="R17" s="261"/>
      <c r="S17" s="29"/>
      <c r="T17" s="280"/>
      <c r="U17" s="281"/>
      <c r="V17" s="281"/>
      <c r="W17" s="281"/>
      <c r="X17" s="281"/>
      <c r="Y17" s="281"/>
      <c r="Z17" s="281"/>
      <c r="AA17" s="281"/>
      <c r="AB17" s="281"/>
      <c r="AC17" s="281"/>
      <c r="AD17" s="281"/>
      <c r="AE17" s="281"/>
      <c r="AF17" s="281"/>
      <c r="AG17" s="281"/>
      <c r="AH17" s="281"/>
      <c r="AI17" s="281"/>
      <c r="AJ17" s="281"/>
      <c r="AK17" s="281"/>
      <c r="AL17" s="281"/>
      <c r="AM17" s="281"/>
      <c r="AN17" s="281"/>
      <c r="AO17" s="281"/>
      <c r="AP17" s="282"/>
      <c r="AQ17" s="29"/>
      <c r="AR17" s="29"/>
      <c r="AS17" s="29"/>
      <c r="AT17" s="29"/>
      <c r="AU17" s="266">
        <f t="shared" si="3"/>
        <v>3</v>
      </c>
      <c r="AZ17" s="334">
        <v>106</v>
      </c>
      <c r="BA17" s="335">
        <v>0</v>
      </c>
      <c r="BC17" s="269">
        <f t="shared" si="4"/>
        <v>0</v>
      </c>
      <c r="BD17" s="270">
        <f t="shared" si="5"/>
        <v>9</v>
      </c>
      <c r="BE17" s="208">
        <f t="shared" si="6"/>
        <v>16</v>
      </c>
      <c r="BF17" s="208">
        <f t="shared" si="7"/>
        <v>9016</v>
      </c>
      <c r="BG17" s="208" t="e">
        <f t="shared" si="8"/>
        <v>#N/A</v>
      </c>
    </row>
    <row r="18" spans="1:59" x14ac:dyDescent="0.3">
      <c r="A18" s="47" t="s">
        <v>46</v>
      </c>
      <c r="B18" s="68" t="str">
        <f t="shared" si="0"/>
        <v>106-01</v>
      </c>
      <c r="C18" s="337" t="str">
        <f>C17</f>
        <v>Merged with 105</v>
      </c>
      <c r="D18" s="944" t="s">
        <v>1354</v>
      </c>
      <c r="E18" s="271" t="str">
        <f>E17</f>
        <v>DfE</v>
      </c>
      <c r="F18" s="947"/>
      <c r="G18" s="558"/>
      <c r="H18" s="558"/>
      <c r="I18" s="948"/>
      <c r="J18" s="353">
        <f t="shared" ref="J18:K20" si="10">J17</f>
        <v>0</v>
      </c>
      <c r="K18" s="353">
        <f t="shared" si="10"/>
        <v>0</v>
      </c>
      <c r="N18" s="258" t="str">
        <f t="shared" si="1"/>
        <v/>
      </c>
      <c r="O18" s="272" t="str">
        <f t="shared" si="2"/>
        <v/>
      </c>
      <c r="R18" s="46">
        <f>R17</f>
        <v>0</v>
      </c>
      <c r="AU18" s="208" t="str">
        <f t="shared" si="3"/>
        <v/>
      </c>
      <c r="AW18" s="271">
        <f>AW17</f>
        <v>0</v>
      </c>
      <c r="AZ18" s="334">
        <v>106</v>
      </c>
      <c r="BA18" s="335">
        <v>1</v>
      </c>
      <c r="BC18" s="269">
        <f t="shared" si="4"/>
        <v>1</v>
      </c>
      <c r="BD18" s="270">
        <f t="shared" si="5"/>
        <v>9</v>
      </c>
      <c r="BE18" s="208">
        <f t="shared" si="6"/>
        <v>17</v>
      </c>
      <c r="BF18" s="208">
        <f t="shared" si="7"/>
        <v>1009017</v>
      </c>
      <c r="BG18" s="208" t="e">
        <f t="shared" si="8"/>
        <v>#N/A</v>
      </c>
    </row>
    <row r="19" spans="1:59" x14ac:dyDescent="0.3">
      <c r="A19" s="47" t="s">
        <v>46</v>
      </c>
      <c r="B19" s="68" t="str">
        <f t="shared" si="0"/>
        <v>106-02</v>
      </c>
      <c r="C19" s="337" t="str">
        <f>C18</f>
        <v>Merged with 105</v>
      </c>
      <c r="D19" s="944" t="s">
        <v>1354</v>
      </c>
      <c r="E19" s="271" t="str">
        <f>E18</f>
        <v>DfE</v>
      </c>
      <c r="F19" s="947"/>
      <c r="G19" s="558"/>
      <c r="H19" s="558"/>
      <c r="I19" s="948"/>
      <c r="J19" s="353">
        <f t="shared" si="10"/>
        <v>0</v>
      </c>
      <c r="K19" s="353">
        <f t="shared" si="10"/>
        <v>0</v>
      </c>
      <c r="N19" s="258" t="str">
        <f t="shared" si="1"/>
        <v/>
      </c>
      <c r="O19" s="272" t="str">
        <f t="shared" si="2"/>
        <v/>
      </c>
      <c r="R19" s="46">
        <f>R18</f>
        <v>0</v>
      </c>
      <c r="AU19" s="208" t="str">
        <f t="shared" si="3"/>
        <v/>
      </c>
      <c r="AW19" s="271">
        <f>AW18</f>
        <v>0</v>
      </c>
      <c r="AZ19" s="334">
        <v>106</v>
      </c>
      <c r="BA19" s="335">
        <v>2</v>
      </c>
      <c r="BC19" s="269">
        <f t="shared" si="4"/>
        <v>1</v>
      </c>
      <c r="BD19" s="270">
        <f t="shared" si="5"/>
        <v>9</v>
      </c>
      <c r="BE19" s="208">
        <f t="shared" si="6"/>
        <v>18</v>
      </c>
      <c r="BF19" s="208">
        <f t="shared" si="7"/>
        <v>1009018</v>
      </c>
      <c r="BG19" s="208" t="e">
        <f t="shared" si="8"/>
        <v>#N/A</v>
      </c>
    </row>
    <row r="20" spans="1:59" x14ac:dyDescent="0.3">
      <c r="A20" s="47" t="s">
        <v>46</v>
      </c>
      <c r="B20" s="68" t="str">
        <f t="shared" si="0"/>
        <v>106-03</v>
      </c>
      <c r="C20" s="337" t="str">
        <f>C19</f>
        <v>Merged with 105</v>
      </c>
      <c r="D20" s="944" t="s">
        <v>1354</v>
      </c>
      <c r="E20" s="271" t="str">
        <f>E19</f>
        <v>DfE</v>
      </c>
      <c r="F20" s="947"/>
      <c r="G20" s="558"/>
      <c r="H20" s="558"/>
      <c r="I20" s="948"/>
      <c r="J20" s="353">
        <f t="shared" si="10"/>
        <v>0</v>
      </c>
      <c r="K20" s="353">
        <f t="shared" si="10"/>
        <v>0</v>
      </c>
      <c r="N20" s="258" t="str">
        <f t="shared" si="1"/>
        <v/>
      </c>
      <c r="O20" s="272" t="str">
        <f t="shared" si="2"/>
        <v/>
      </c>
      <c r="R20" s="46">
        <f>R19</f>
        <v>0</v>
      </c>
      <c r="AU20" s="208" t="str">
        <f t="shared" si="3"/>
        <v/>
      </c>
      <c r="AW20" s="271">
        <f>AW19</f>
        <v>0</v>
      </c>
      <c r="AZ20" s="334">
        <v>106</v>
      </c>
      <c r="BA20" s="335">
        <v>3</v>
      </c>
      <c r="BC20" s="269">
        <f t="shared" si="4"/>
        <v>1</v>
      </c>
      <c r="BD20" s="270">
        <f t="shared" si="5"/>
        <v>9</v>
      </c>
      <c r="BE20" s="208">
        <f t="shared" si="6"/>
        <v>19</v>
      </c>
      <c r="BF20" s="208">
        <f t="shared" si="7"/>
        <v>1009019</v>
      </c>
      <c r="BG20" s="208" t="e">
        <f t="shared" si="8"/>
        <v>#N/A</v>
      </c>
    </row>
    <row r="21" spans="1:59" x14ac:dyDescent="0.3">
      <c r="A21" s="47" t="s">
        <v>1000</v>
      </c>
      <c r="B21" s="68" t="str">
        <f t="shared" si="0"/>
        <v>112-00</v>
      </c>
      <c r="C21" s="258" t="s">
        <v>1378</v>
      </c>
      <c r="D21" s="259"/>
      <c r="E21" s="271" t="s">
        <v>136</v>
      </c>
      <c r="F21" s="219"/>
      <c r="G21" s="186"/>
      <c r="H21" s="186"/>
      <c r="I21" s="220"/>
      <c r="L21" s="29"/>
      <c r="M21" s="265"/>
      <c r="N21" s="275" t="str">
        <f t="shared" si="1"/>
        <v/>
      </c>
      <c r="O21" s="276" t="str">
        <f t="shared" si="2"/>
        <v/>
      </c>
      <c r="P21" s="265"/>
      <c r="Q21" s="265"/>
      <c r="R21" s="261"/>
      <c r="S21" s="29"/>
      <c r="T21" s="280"/>
      <c r="U21" s="281"/>
      <c r="V21" s="281"/>
      <c r="W21" s="281"/>
      <c r="X21" s="281"/>
      <c r="Y21" s="281"/>
      <c r="Z21" s="281"/>
      <c r="AA21" s="281"/>
      <c r="AB21" s="281"/>
      <c r="AC21" s="281"/>
      <c r="AD21" s="281"/>
      <c r="AE21" s="281"/>
      <c r="AF21" s="281"/>
      <c r="AG21" s="281"/>
      <c r="AH21" s="281"/>
      <c r="AI21" s="281"/>
      <c r="AJ21" s="281"/>
      <c r="AK21" s="281"/>
      <c r="AL21" s="281"/>
      <c r="AM21" s="281"/>
      <c r="AN21" s="281"/>
      <c r="AO21" s="281"/>
      <c r="AP21" s="282"/>
      <c r="AQ21" s="29"/>
      <c r="AR21" s="29"/>
      <c r="AS21" s="29"/>
      <c r="AT21" s="29"/>
      <c r="AU21" s="266">
        <v>5</v>
      </c>
      <c r="AZ21" s="334">
        <v>112</v>
      </c>
      <c r="BA21" s="335">
        <v>0</v>
      </c>
      <c r="BC21" s="269">
        <f t="shared" si="4"/>
        <v>0</v>
      </c>
      <c r="BD21" s="270">
        <f t="shared" si="5"/>
        <v>9</v>
      </c>
      <c r="BE21" s="208">
        <f t="shared" si="6"/>
        <v>20</v>
      </c>
      <c r="BF21" s="208">
        <f t="shared" si="7"/>
        <v>9020</v>
      </c>
      <c r="BG21" s="208" t="e">
        <f t="shared" si="8"/>
        <v>#N/A</v>
      </c>
    </row>
    <row r="22" spans="1:59" x14ac:dyDescent="0.3">
      <c r="A22" s="47" t="s">
        <v>46</v>
      </c>
      <c r="B22" s="68" t="str">
        <f t="shared" si="0"/>
        <v>112-01</v>
      </c>
      <c r="C22" s="337" t="str">
        <f>C21</f>
        <v>Merged with 111</v>
      </c>
      <c r="D22" s="944" t="s">
        <v>1354</v>
      </c>
      <c r="E22" s="271" t="str">
        <f>E21</f>
        <v>DfE</v>
      </c>
      <c r="F22" s="947"/>
      <c r="G22" s="558"/>
      <c r="H22" s="558"/>
      <c r="I22" s="948"/>
      <c r="J22" s="353">
        <f t="shared" ref="J22:K26" si="11">J21</f>
        <v>0</v>
      </c>
      <c r="K22" s="353">
        <f t="shared" si="11"/>
        <v>0</v>
      </c>
      <c r="N22" s="258" t="str">
        <f t="shared" si="1"/>
        <v/>
      </c>
      <c r="O22" s="272" t="str">
        <f t="shared" si="2"/>
        <v/>
      </c>
      <c r="R22" s="46">
        <f>R21</f>
        <v>0</v>
      </c>
      <c r="AU22" s="208" t="str">
        <f t="shared" ref="AU22:AU53" si="12">IF($A22="C",COUNTIF(C:C,C22)-1,"")</f>
        <v/>
      </c>
      <c r="AW22" s="271">
        <f>AW21</f>
        <v>0</v>
      </c>
      <c r="AZ22" s="334">
        <v>112</v>
      </c>
      <c r="BA22" s="335">
        <v>1</v>
      </c>
      <c r="BC22" s="269">
        <f t="shared" si="4"/>
        <v>1</v>
      </c>
      <c r="BD22" s="270">
        <f t="shared" si="5"/>
        <v>9</v>
      </c>
      <c r="BE22" s="208">
        <f t="shared" si="6"/>
        <v>21</v>
      </c>
      <c r="BF22" s="208">
        <f t="shared" si="7"/>
        <v>1009021</v>
      </c>
      <c r="BG22" s="208" t="e">
        <f t="shared" si="8"/>
        <v>#N/A</v>
      </c>
    </row>
    <row r="23" spans="1:59" x14ac:dyDescent="0.3">
      <c r="A23" s="47" t="s">
        <v>46</v>
      </c>
      <c r="B23" s="68" t="str">
        <f t="shared" si="0"/>
        <v>112-02</v>
      </c>
      <c r="C23" s="337" t="str">
        <f>C22</f>
        <v>Merged with 111</v>
      </c>
      <c r="D23" s="944" t="s">
        <v>1354</v>
      </c>
      <c r="E23" s="271" t="str">
        <f>E22</f>
        <v>DfE</v>
      </c>
      <c r="F23" s="947"/>
      <c r="G23" s="558"/>
      <c r="H23" s="558"/>
      <c r="I23" s="948"/>
      <c r="J23" s="353">
        <f t="shared" si="11"/>
        <v>0</v>
      </c>
      <c r="K23" s="353">
        <f t="shared" si="11"/>
        <v>0</v>
      </c>
      <c r="N23" s="258" t="str">
        <f t="shared" si="1"/>
        <v/>
      </c>
      <c r="O23" s="272" t="str">
        <f t="shared" si="2"/>
        <v/>
      </c>
      <c r="R23" s="46">
        <f>R22</f>
        <v>0</v>
      </c>
      <c r="AU23" s="208" t="str">
        <f t="shared" si="12"/>
        <v/>
      </c>
      <c r="AW23" s="271">
        <f>AW22</f>
        <v>0</v>
      </c>
      <c r="AZ23" s="334">
        <v>112</v>
      </c>
      <c r="BA23" s="335">
        <v>2</v>
      </c>
      <c r="BC23" s="269">
        <f t="shared" si="4"/>
        <v>1</v>
      </c>
      <c r="BD23" s="270">
        <f t="shared" si="5"/>
        <v>9</v>
      </c>
      <c r="BE23" s="208">
        <f t="shared" si="6"/>
        <v>22</v>
      </c>
      <c r="BF23" s="208">
        <f t="shared" si="7"/>
        <v>1009022</v>
      </c>
      <c r="BG23" s="208" t="e">
        <f t="shared" si="8"/>
        <v>#N/A</v>
      </c>
    </row>
    <row r="24" spans="1:59" x14ac:dyDescent="0.3">
      <c r="A24" s="47" t="s">
        <v>46</v>
      </c>
      <c r="B24" s="68" t="str">
        <f t="shared" si="0"/>
        <v>112-03</v>
      </c>
      <c r="C24" s="337" t="str">
        <f>C23</f>
        <v>Merged with 111</v>
      </c>
      <c r="D24" s="944" t="s">
        <v>1354</v>
      </c>
      <c r="E24" s="271" t="str">
        <f>E23</f>
        <v>DfE</v>
      </c>
      <c r="F24" s="947"/>
      <c r="G24" s="558"/>
      <c r="H24" s="558"/>
      <c r="I24" s="948"/>
      <c r="J24" s="353">
        <f t="shared" si="11"/>
        <v>0</v>
      </c>
      <c r="K24" s="353">
        <f t="shared" si="11"/>
        <v>0</v>
      </c>
      <c r="N24" s="258" t="str">
        <f t="shared" si="1"/>
        <v/>
      </c>
      <c r="O24" s="272" t="str">
        <f t="shared" si="2"/>
        <v/>
      </c>
      <c r="R24" s="46">
        <f>R23</f>
        <v>0</v>
      </c>
      <c r="AU24" s="208" t="str">
        <f t="shared" si="12"/>
        <v/>
      </c>
      <c r="AW24" s="271">
        <f>AW23</f>
        <v>0</v>
      </c>
      <c r="AZ24" s="334">
        <v>112</v>
      </c>
      <c r="BA24" s="335">
        <v>3</v>
      </c>
      <c r="BC24" s="269">
        <f t="shared" si="4"/>
        <v>1</v>
      </c>
      <c r="BD24" s="270">
        <f t="shared" si="5"/>
        <v>9</v>
      </c>
      <c r="BE24" s="208">
        <f t="shared" si="6"/>
        <v>23</v>
      </c>
      <c r="BF24" s="208">
        <f t="shared" si="7"/>
        <v>1009023</v>
      </c>
      <c r="BG24" s="208" t="e">
        <f t="shared" si="8"/>
        <v>#N/A</v>
      </c>
    </row>
    <row r="25" spans="1:59" x14ac:dyDescent="0.3">
      <c r="A25" s="47" t="s">
        <v>46</v>
      </c>
      <c r="B25" s="68" t="str">
        <f t="shared" si="0"/>
        <v>112-04</v>
      </c>
      <c r="C25" s="337" t="str">
        <f>C24</f>
        <v>Merged with 111</v>
      </c>
      <c r="D25" s="944" t="s">
        <v>1354</v>
      </c>
      <c r="E25" s="271" t="str">
        <f>E24</f>
        <v>DfE</v>
      </c>
      <c r="F25" s="947"/>
      <c r="G25" s="558"/>
      <c r="H25" s="558"/>
      <c r="I25" s="948"/>
      <c r="J25" s="353">
        <f t="shared" si="11"/>
        <v>0</v>
      </c>
      <c r="K25" s="353">
        <f t="shared" si="11"/>
        <v>0</v>
      </c>
      <c r="N25" s="258" t="str">
        <f t="shared" si="1"/>
        <v/>
      </c>
      <c r="O25" s="272" t="str">
        <f t="shared" si="2"/>
        <v/>
      </c>
      <c r="R25" s="46">
        <f>R24</f>
        <v>0</v>
      </c>
      <c r="AU25" s="208" t="str">
        <f t="shared" si="12"/>
        <v/>
      </c>
      <c r="AW25" s="271">
        <f>AW24</f>
        <v>0</v>
      </c>
      <c r="AZ25" s="334">
        <v>112</v>
      </c>
      <c r="BA25" s="335">
        <v>4</v>
      </c>
      <c r="BC25" s="269">
        <f t="shared" si="4"/>
        <v>1</v>
      </c>
      <c r="BD25" s="270">
        <f t="shared" si="5"/>
        <v>9</v>
      </c>
      <c r="BE25" s="208">
        <f t="shared" si="6"/>
        <v>24</v>
      </c>
      <c r="BF25" s="208">
        <f t="shared" si="7"/>
        <v>1009024</v>
      </c>
      <c r="BG25" s="208" t="e">
        <f t="shared" si="8"/>
        <v>#N/A</v>
      </c>
    </row>
    <row r="26" spans="1:59" x14ac:dyDescent="0.3">
      <c r="A26" s="47" t="s">
        <v>46</v>
      </c>
      <c r="B26" s="68" t="str">
        <f t="shared" si="0"/>
        <v>112-05</v>
      </c>
      <c r="C26" s="337" t="str">
        <f>C25</f>
        <v>Merged with 111</v>
      </c>
      <c r="D26" s="944" t="s">
        <v>1354</v>
      </c>
      <c r="E26" s="271" t="str">
        <f>E25</f>
        <v>DfE</v>
      </c>
      <c r="F26" s="947"/>
      <c r="G26" s="558"/>
      <c r="H26" s="558"/>
      <c r="I26" s="948"/>
      <c r="J26" s="353">
        <f t="shared" si="11"/>
        <v>0</v>
      </c>
      <c r="K26" s="353">
        <f t="shared" si="11"/>
        <v>0</v>
      </c>
      <c r="N26" s="258" t="str">
        <f t="shared" si="1"/>
        <v/>
      </c>
      <c r="O26" s="272" t="str">
        <f t="shared" si="2"/>
        <v/>
      </c>
      <c r="R26" s="46">
        <f>R25</f>
        <v>0</v>
      </c>
      <c r="AU26" s="208" t="str">
        <f t="shared" si="12"/>
        <v/>
      </c>
      <c r="AW26" s="271">
        <f>AW25</f>
        <v>0</v>
      </c>
      <c r="AZ26" s="334">
        <v>112</v>
      </c>
      <c r="BA26" s="335">
        <v>5</v>
      </c>
      <c r="BC26" s="269">
        <f t="shared" si="4"/>
        <v>1</v>
      </c>
      <c r="BD26" s="270">
        <f t="shared" si="5"/>
        <v>9</v>
      </c>
      <c r="BE26" s="208">
        <f t="shared" si="6"/>
        <v>25</v>
      </c>
      <c r="BF26" s="208">
        <f t="shared" si="7"/>
        <v>1009025</v>
      </c>
      <c r="BG26" s="208" t="e">
        <f t="shared" si="8"/>
        <v>#N/A</v>
      </c>
    </row>
    <row r="27" spans="1:59" x14ac:dyDescent="0.3">
      <c r="A27" s="47" t="s">
        <v>1000</v>
      </c>
      <c r="B27" s="68" t="str">
        <f t="shared" si="0"/>
        <v>049-00</v>
      </c>
      <c r="C27" s="258" t="s">
        <v>635</v>
      </c>
      <c r="D27" s="259"/>
      <c r="E27" s="271" t="s">
        <v>1782</v>
      </c>
      <c r="F27" s="219"/>
      <c r="G27" s="186"/>
      <c r="H27" s="186"/>
      <c r="I27" s="220"/>
      <c r="L27" s="29"/>
      <c r="M27" s="265"/>
      <c r="N27" s="275" t="str">
        <f t="shared" si="1"/>
        <v/>
      </c>
      <c r="O27" s="276" t="str">
        <f t="shared" si="2"/>
        <v/>
      </c>
      <c r="P27" s="277"/>
      <c r="Q27" s="277"/>
      <c r="R27" s="261"/>
      <c r="S27" s="29"/>
      <c r="T27" s="280"/>
      <c r="U27" s="281"/>
      <c r="V27" s="281"/>
      <c r="W27" s="281"/>
      <c r="X27" s="281"/>
      <c r="Y27" s="281"/>
      <c r="Z27" s="281"/>
      <c r="AA27" s="281"/>
      <c r="AB27" s="281"/>
      <c r="AC27" s="281"/>
      <c r="AD27" s="281"/>
      <c r="AE27" s="281"/>
      <c r="AF27" s="281"/>
      <c r="AG27" s="281"/>
      <c r="AH27" s="281"/>
      <c r="AI27" s="281"/>
      <c r="AJ27" s="281"/>
      <c r="AK27" s="281"/>
      <c r="AL27" s="281"/>
      <c r="AM27" s="281"/>
      <c r="AN27" s="281"/>
      <c r="AO27" s="281"/>
      <c r="AP27" s="282"/>
      <c r="AQ27" s="29"/>
      <c r="AR27" s="29"/>
      <c r="AS27" s="29"/>
      <c r="AT27" s="29"/>
      <c r="AU27" s="266">
        <f t="shared" si="12"/>
        <v>1</v>
      </c>
      <c r="AZ27" s="334">
        <v>49</v>
      </c>
      <c r="BA27" s="335">
        <v>0</v>
      </c>
      <c r="BC27" s="269">
        <f t="shared" si="4"/>
        <v>0</v>
      </c>
      <c r="BD27" s="270">
        <f t="shared" si="5"/>
        <v>5</v>
      </c>
      <c r="BE27" s="208">
        <f t="shared" si="6"/>
        <v>26</v>
      </c>
      <c r="BF27" s="208">
        <f t="shared" si="7"/>
        <v>5026</v>
      </c>
      <c r="BG27" s="208" t="e">
        <f t="shared" si="8"/>
        <v>#N/A</v>
      </c>
    </row>
    <row r="28" spans="1:59" x14ac:dyDescent="0.3">
      <c r="A28" s="47" t="s">
        <v>46</v>
      </c>
      <c r="B28" s="68" t="str">
        <f t="shared" si="0"/>
        <v>049-01</v>
      </c>
      <c r="C28" s="337" t="str">
        <f>C27</f>
        <v>Merged with 048</v>
      </c>
      <c r="D28" s="944" t="s">
        <v>1354</v>
      </c>
      <c r="E28" s="271" t="str">
        <f>E27</f>
        <v>DCLG</v>
      </c>
      <c r="F28" s="947"/>
      <c r="G28" s="558"/>
      <c r="H28" s="558"/>
      <c r="I28" s="948"/>
      <c r="J28" s="353">
        <f>J27</f>
        <v>0</v>
      </c>
      <c r="K28" s="353">
        <f>K27</f>
        <v>0</v>
      </c>
      <c r="N28" s="258" t="str">
        <f t="shared" si="1"/>
        <v/>
      </c>
      <c r="O28" s="272" t="str">
        <f t="shared" si="2"/>
        <v/>
      </c>
      <c r="R28" s="46">
        <f>R27</f>
        <v>0</v>
      </c>
      <c r="AU28" s="208" t="str">
        <f t="shared" si="12"/>
        <v/>
      </c>
      <c r="AW28" s="271">
        <f>AW27</f>
        <v>0</v>
      </c>
      <c r="AZ28" s="334">
        <v>49</v>
      </c>
      <c r="BA28" s="335">
        <v>1</v>
      </c>
      <c r="BC28" s="269">
        <f t="shared" si="4"/>
        <v>1</v>
      </c>
      <c r="BD28" s="270">
        <f t="shared" si="5"/>
        <v>5</v>
      </c>
      <c r="BE28" s="208">
        <f t="shared" si="6"/>
        <v>27</v>
      </c>
      <c r="BF28" s="208">
        <f t="shared" si="7"/>
        <v>1005027</v>
      </c>
      <c r="BG28" s="208" t="e">
        <f t="shared" si="8"/>
        <v>#N/A</v>
      </c>
    </row>
    <row r="29" spans="1:59" ht="30" x14ac:dyDescent="0.3">
      <c r="A29" s="47" t="s">
        <v>1000</v>
      </c>
      <c r="B29" s="68" t="str">
        <f t="shared" si="0"/>
        <v>023-00</v>
      </c>
      <c r="C29" s="258" t="s">
        <v>1197</v>
      </c>
      <c r="D29" s="259"/>
      <c r="E29" s="271" t="s">
        <v>1782</v>
      </c>
      <c r="F29" s="219"/>
      <c r="G29" s="186" t="s">
        <v>118</v>
      </c>
      <c r="H29" s="186"/>
      <c r="I29" s="220"/>
      <c r="J29" s="353" t="s">
        <v>1332</v>
      </c>
      <c r="K29" s="353" t="s">
        <v>120</v>
      </c>
      <c r="L29" s="29" t="s">
        <v>1207</v>
      </c>
      <c r="M29" s="265" t="s">
        <v>864</v>
      </c>
      <c r="N29" s="275" t="str">
        <f t="shared" si="1"/>
        <v/>
      </c>
      <c r="O29" s="276" t="str">
        <f t="shared" si="2"/>
        <v>Data</v>
      </c>
      <c r="P29" s="265"/>
      <c r="Q29" s="277" t="s">
        <v>1260</v>
      </c>
      <c r="R29" s="261"/>
      <c r="S29" s="29"/>
      <c r="T29" s="280"/>
      <c r="U29" s="281"/>
      <c r="V29" s="281"/>
      <c r="W29" s="281"/>
      <c r="X29" s="281"/>
      <c r="Y29" s="281"/>
      <c r="Z29" s="281"/>
      <c r="AA29" s="281"/>
      <c r="AB29" s="281"/>
      <c r="AC29" s="281"/>
      <c r="AD29" s="281"/>
      <c r="AE29" s="281"/>
      <c r="AF29" s="281"/>
      <c r="AG29" s="281"/>
      <c r="AH29" s="281"/>
      <c r="AI29" s="281"/>
      <c r="AJ29" s="281"/>
      <c r="AK29" s="281"/>
      <c r="AL29" s="281"/>
      <c r="AM29" s="281"/>
      <c r="AN29" s="281"/>
      <c r="AO29" s="281"/>
      <c r="AP29" s="282"/>
      <c r="AQ29" s="29"/>
      <c r="AR29" s="29"/>
      <c r="AS29" s="29"/>
      <c r="AT29" s="29"/>
      <c r="AU29" s="278">
        <f t="shared" si="12"/>
        <v>1</v>
      </c>
      <c r="AW29" s="208" t="s">
        <v>168</v>
      </c>
      <c r="AZ29" s="334">
        <v>23</v>
      </c>
      <c r="BA29" s="335">
        <v>0</v>
      </c>
      <c r="BC29" s="269">
        <f t="shared" si="4"/>
        <v>0</v>
      </c>
      <c r="BD29" s="270">
        <f t="shared" si="5"/>
        <v>5</v>
      </c>
      <c r="BE29" s="208">
        <f t="shared" si="6"/>
        <v>28</v>
      </c>
      <c r="BF29" s="208">
        <f t="shared" si="7"/>
        <v>5028</v>
      </c>
      <c r="BG29" s="208" t="e">
        <f t="shared" si="8"/>
        <v>#N/A</v>
      </c>
    </row>
    <row r="30" spans="1:59" ht="37.5" x14ac:dyDescent="0.3">
      <c r="A30" s="47" t="s">
        <v>46</v>
      </c>
      <c r="B30" s="68" t="str">
        <f t="shared" si="0"/>
        <v>023-01</v>
      </c>
      <c r="C30" s="247" t="str">
        <f>C29</f>
        <v>Five-year land supply for housing</v>
      </c>
      <c r="D30" s="944" t="s">
        <v>1804</v>
      </c>
      <c r="E30" s="271" t="str">
        <f>E29</f>
        <v>DCLG</v>
      </c>
      <c r="F30" s="947"/>
      <c r="G30" s="558" t="s">
        <v>118</v>
      </c>
      <c r="H30" s="558"/>
      <c r="I30" s="948"/>
      <c r="J30" s="353" t="str">
        <f>J29</f>
        <v>annual</v>
      </c>
      <c r="K30" s="353" t="str">
        <f>K29</f>
        <v>Unitary authorities and districts</v>
      </c>
      <c r="N30" s="258" t="str">
        <f t="shared" si="1"/>
        <v/>
      </c>
      <c r="O30" s="272" t="str">
        <f t="shared" si="2"/>
        <v/>
      </c>
      <c r="R30" s="46">
        <f>R29</f>
        <v>0</v>
      </c>
      <c r="AU30" s="274" t="str">
        <f t="shared" si="12"/>
        <v/>
      </c>
      <c r="AW30" s="271" t="str">
        <f>AW29</f>
        <v>Planning</v>
      </c>
      <c r="AZ30" s="334">
        <v>23</v>
      </c>
      <c r="BA30" s="335">
        <v>1</v>
      </c>
      <c r="BC30" s="269">
        <f t="shared" si="4"/>
        <v>1</v>
      </c>
      <c r="BD30" s="270">
        <f t="shared" si="5"/>
        <v>5</v>
      </c>
      <c r="BE30" s="208">
        <f t="shared" si="6"/>
        <v>29</v>
      </c>
      <c r="BF30" s="208">
        <f t="shared" si="7"/>
        <v>1005029</v>
      </c>
      <c r="BG30" s="208" t="e">
        <f t="shared" si="8"/>
        <v>#N/A</v>
      </c>
    </row>
    <row r="31" spans="1:59" ht="40" x14ac:dyDescent="0.3">
      <c r="A31" s="47" t="s">
        <v>1000</v>
      </c>
      <c r="B31" s="68" t="str">
        <f t="shared" si="0"/>
        <v>123-00</v>
      </c>
      <c r="C31" s="258" t="s">
        <v>27</v>
      </c>
      <c r="D31" s="259"/>
      <c r="E31" s="271" t="s">
        <v>536</v>
      </c>
      <c r="F31" s="219"/>
      <c r="G31" s="186" t="s">
        <v>1331</v>
      </c>
      <c r="H31" s="186"/>
      <c r="I31" s="220" t="s">
        <v>1331</v>
      </c>
      <c r="J31" s="353" t="s">
        <v>1332</v>
      </c>
      <c r="K31" s="353" t="s">
        <v>1162</v>
      </c>
      <c r="L31" s="29" t="s">
        <v>28</v>
      </c>
      <c r="M31" s="265" t="s">
        <v>29</v>
      </c>
      <c r="N31" s="275" t="str">
        <f t="shared" si="1"/>
        <v>Collection</v>
      </c>
      <c r="O31" s="276" t="str">
        <f t="shared" si="2"/>
        <v>Data</v>
      </c>
      <c r="P31" s="265" t="s">
        <v>30</v>
      </c>
      <c r="Q31" s="265" t="s">
        <v>933</v>
      </c>
      <c r="R31" s="261"/>
      <c r="S31" s="29"/>
      <c r="T31" s="280"/>
      <c r="U31" s="281"/>
      <c r="V31" s="281"/>
      <c r="W31" s="281"/>
      <c r="X31" s="281"/>
      <c r="Y31" s="281"/>
      <c r="Z31" s="281"/>
      <c r="AA31" s="281"/>
      <c r="AB31" s="281"/>
      <c r="AC31" s="281"/>
      <c r="AD31" s="281"/>
      <c r="AE31" s="281"/>
      <c r="AF31" s="281"/>
      <c r="AG31" s="281"/>
      <c r="AH31" s="281"/>
      <c r="AI31" s="281"/>
      <c r="AJ31" s="281"/>
      <c r="AK31" s="281"/>
      <c r="AL31" s="281"/>
      <c r="AM31" s="281"/>
      <c r="AN31" s="281"/>
      <c r="AO31" s="281"/>
      <c r="AP31" s="282"/>
      <c r="AQ31" s="29"/>
      <c r="AR31" s="29"/>
      <c r="AS31" s="29"/>
      <c r="AT31" s="29"/>
      <c r="AU31" s="266">
        <f t="shared" si="12"/>
        <v>7</v>
      </c>
      <c r="AZ31" s="334">
        <v>123</v>
      </c>
      <c r="BA31" s="335">
        <v>0</v>
      </c>
      <c r="BC31" s="269">
        <f t="shared" si="4"/>
        <v>0</v>
      </c>
      <c r="BD31" s="270">
        <f t="shared" si="5"/>
        <v>11</v>
      </c>
      <c r="BE31" s="208">
        <f t="shared" si="6"/>
        <v>30</v>
      </c>
      <c r="BF31" s="208">
        <f t="shared" si="7"/>
        <v>11030</v>
      </c>
      <c r="BG31" s="208" t="e">
        <f t="shared" si="8"/>
        <v>#N/A</v>
      </c>
    </row>
    <row r="32" spans="1:59" x14ac:dyDescent="0.3">
      <c r="A32" s="47" t="s">
        <v>46</v>
      </c>
      <c r="B32" s="68" t="str">
        <f t="shared" si="0"/>
        <v>123-01</v>
      </c>
      <c r="C32" s="247" t="str">
        <f t="shared" ref="C32:C38" si="13">C31</f>
        <v>PSV Bus and Coach Operators Survey</v>
      </c>
      <c r="D32" s="944" t="s">
        <v>72</v>
      </c>
      <c r="E32" s="271" t="str">
        <f t="shared" ref="E32:E38" si="14">E31</f>
        <v>DfT</v>
      </c>
      <c r="F32" s="947"/>
      <c r="G32" s="558" t="s">
        <v>1331</v>
      </c>
      <c r="H32" s="558"/>
      <c r="I32" s="949" t="s">
        <v>1331</v>
      </c>
      <c r="J32" s="353" t="str">
        <f t="shared" ref="J32:J38" si="15">J31</f>
        <v>annual</v>
      </c>
      <c r="K32" s="353" t="str">
        <f t="shared" ref="K32:K38" si="16">K31</f>
        <v>Other</v>
      </c>
      <c r="N32" s="258" t="str">
        <f t="shared" si="1"/>
        <v/>
      </c>
      <c r="O32" s="272" t="str">
        <f t="shared" si="2"/>
        <v/>
      </c>
      <c r="R32" s="46">
        <f t="shared" ref="R32:R38" si="17">R31</f>
        <v>0</v>
      </c>
      <c r="AU32" s="208" t="str">
        <f t="shared" si="12"/>
        <v/>
      </c>
      <c r="AW32" s="271">
        <f t="shared" ref="AW32:AW38" si="18">AW31</f>
        <v>0</v>
      </c>
      <c r="AZ32" s="334">
        <v>123</v>
      </c>
      <c r="BA32" s="335">
        <v>1</v>
      </c>
      <c r="BC32" s="269">
        <f t="shared" si="4"/>
        <v>1</v>
      </c>
      <c r="BD32" s="270">
        <f t="shared" si="5"/>
        <v>11</v>
      </c>
      <c r="BE32" s="208">
        <f t="shared" si="6"/>
        <v>31</v>
      </c>
      <c r="BF32" s="208">
        <f t="shared" si="7"/>
        <v>1011031</v>
      </c>
      <c r="BG32" s="208" t="e">
        <f t="shared" si="8"/>
        <v>#N/A</v>
      </c>
    </row>
    <row r="33" spans="1:59" x14ac:dyDescent="0.3">
      <c r="A33" s="47" t="s">
        <v>46</v>
      </c>
      <c r="B33" s="68" t="str">
        <f t="shared" si="0"/>
        <v>123-02</v>
      </c>
      <c r="C33" s="247" t="str">
        <f t="shared" si="13"/>
        <v>PSV Bus and Coach Operators Survey</v>
      </c>
      <c r="D33" s="944" t="s">
        <v>73</v>
      </c>
      <c r="E33" s="271" t="str">
        <f t="shared" si="14"/>
        <v>DfT</v>
      </c>
      <c r="F33" s="947"/>
      <c r="G33" s="558" t="s">
        <v>1331</v>
      </c>
      <c r="H33" s="558"/>
      <c r="I33" s="949" t="s">
        <v>1331</v>
      </c>
      <c r="J33" s="353" t="str">
        <f t="shared" si="15"/>
        <v>annual</v>
      </c>
      <c r="K33" s="353" t="str">
        <f t="shared" si="16"/>
        <v>Other</v>
      </c>
      <c r="N33" s="258" t="str">
        <f t="shared" si="1"/>
        <v/>
      </c>
      <c r="O33" s="272" t="str">
        <f t="shared" si="2"/>
        <v/>
      </c>
      <c r="R33" s="46">
        <f t="shared" si="17"/>
        <v>0</v>
      </c>
      <c r="AU33" s="208" t="str">
        <f t="shared" si="12"/>
        <v/>
      </c>
      <c r="AW33" s="271">
        <f t="shared" si="18"/>
        <v>0</v>
      </c>
      <c r="AZ33" s="334">
        <v>123</v>
      </c>
      <c r="BA33" s="335">
        <v>2</v>
      </c>
      <c r="BC33" s="269">
        <f t="shared" si="4"/>
        <v>1</v>
      </c>
      <c r="BD33" s="270">
        <f t="shared" si="5"/>
        <v>11</v>
      </c>
      <c r="BE33" s="208">
        <f t="shared" si="6"/>
        <v>32</v>
      </c>
      <c r="BF33" s="208">
        <f t="shared" si="7"/>
        <v>1011032</v>
      </c>
      <c r="BG33" s="208" t="e">
        <f t="shared" si="8"/>
        <v>#N/A</v>
      </c>
    </row>
    <row r="34" spans="1:59" x14ac:dyDescent="0.3">
      <c r="A34" s="47" t="s">
        <v>46</v>
      </c>
      <c r="B34" s="68" t="str">
        <f t="shared" si="0"/>
        <v>123-03</v>
      </c>
      <c r="C34" s="247" t="str">
        <f t="shared" si="13"/>
        <v>PSV Bus and Coach Operators Survey</v>
      </c>
      <c r="D34" s="944" t="s">
        <v>1700</v>
      </c>
      <c r="E34" s="271" t="str">
        <f t="shared" si="14"/>
        <v>DfT</v>
      </c>
      <c r="F34" s="947"/>
      <c r="G34" s="558" t="s">
        <v>1331</v>
      </c>
      <c r="H34" s="558"/>
      <c r="I34" s="949" t="s">
        <v>1331</v>
      </c>
      <c r="J34" s="353" t="str">
        <f t="shared" si="15"/>
        <v>annual</v>
      </c>
      <c r="K34" s="353" t="str">
        <f t="shared" si="16"/>
        <v>Other</v>
      </c>
      <c r="N34" s="258" t="str">
        <f t="shared" si="1"/>
        <v/>
      </c>
      <c r="O34" s="272" t="str">
        <f t="shared" si="2"/>
        <v/>
      </c>
      <c r="R34" s="46">
        <f t="shared" si="17"/>
        <v>0</v>
      </c>
      <c r="AU34" s="208" t="str">
        <f t="shared" si="12"/>
        <v/>
      </c>
      <c r="AW34" s="271">
        <f t="shared" si="18"/>
        <v>0</v>
      </c>
      <c r="AZ34" s="334">
        <v>123</v>
      </c>
      <c r="BA34" s="335">
        <v>3</v>
      </c>
      <c r="BC34" s="269">
        <f t="shared" si="4"/>
        <v>1</v>
      </c>
      <c r="BD34" s="270">
        <f t="shared" si="5"/>
        <v>11</v>
      </c>
      <c r="BE34" s="208">
        <f t="shared" si="6"/>
        <v>33</v>
      </c>
      <c r="BF34" s="208">
        <f t="shared" ref="BF34:BF64" si="19">(BC34*1000000)+(BD34*1000)+BE34</f>
        <v>1011033</v>
      </c>
      <c r="BG34" s="208" t="e">
        <f t="shared" si="8"/>
        <v>#N/A</v>
      </c>
    </row>
    <row r="35" spans="1:59" x14ac:dyDescent="0.3">
      <c r="A35" s="47" t="s">
        <v>46</v>
      </c>
      <c r="B35" s="68" t="str">
        <f t="shared" si="0"/>
        <v>123-04</v>
      </c>
      <c r="C35" s="247" t="str">
        <f t="shared" si="13"/>
        <v>PSV Bus and Coach Operators Survey</v>
      </c>
      <c r="D35" s="944" t="s">
        <v>1701</v>
      </c>
      <c r="E35" s="271" t="str">
        <f t="shared" si="14"/>
        <v>DfT</v>
      </c>
      <c r="F35" s="947"/>
      <c r="G35" s="558" t="s">
        <v>1331</v>
      </c>
      <c r="H35" s="558"/>
      <c r="I35" s="949" t="s">
        <v>1331</v>
      </c>
      <c r="J35" s="353" t="str">
        <f t="shared" si="15"/>
        <v>annual</v>
      </c>
      <c r="K35" s="353" t="str">
        <f t="shared" si="16"/>
        <v>Other</v>
      </c>
      <c r="N35" s="258" t="str">
        <f t="shared" si="1"/>
        <v/>
      </c>
      <c r="O35" s="272" t="str">
        <f t="shared" si="2"/>
        <v/>
      </c>
      <c r="R35" s="46">
        <f t="shared" si="17"/>
        <v>0</v>
      </c>
      <c r="AU35" s="208" t="str">
        <f t="shared" si="12"/>
        <v/>
      </c>
      <c r="AW35" s="271">
        <f t="shared" si="18"/>
        <v>0</v>
      </c>
      <c r="AZ35" s="334">
        <v>123</v>
      </c>
      <c r="BA35" s="335">
        <v>4</v>
      </c>
      <c r="BC35" s="269">
        <f t="shared" si="4"/>
        <v>1</v>
      </c>
      <c r="BD35" s="270">
        <f t="shared" si="5"/>
        <v>11</v>
      </c>
      <c r="BE35" s="208">
        <f t="shared" si="6"/>
        <v>34</v>
      </c>
      <c r="BF35" s="208">
        <f t="shared" si="19"/>
        <v>1011034</v>
      </c>
      <c r="BG35" s="208" t="e">
        <f t="shared" si="8"/>
        <v>#N/A</v>
      </c>
    </row>
    <row r="36" spans="1:59" x14ac:dyDescent="0.3">
      <c r="A36" s="47" t="s">
        <v>46</v>
      </c>
      <c r="B36" s="68" t="str">
        <f t="shared" si="0"/>
        <v>123-05</v>
      </c>
      <c r="C36" s="247" t="str">
        <f t="shared" si="13"/>
        <v>PSV Bus and Coach Operators Survey</v>
      </c>
      <c r="D36" s="944" t="s">
        <v>1702</v>
      </c>
      <c r="E36" s="271" t="str">
        <f t="shared" si="14"/>
        <v>DfT</v>
      </c>
      <c r="F36" s="947"/>
      <c r="G36" s="558" t="s">
        <v>1331</v>
      </c>
      <c r="H36" s="558"/>
      <c r="I36" s="949" t="s">
        <v>1331</v>
      </c>
      <c r="J36" s="353" t="str">
        <f t="shared" si="15"/>
        <v>annual</v>
      </c>
      <c r="K36" s="353" t="str">
        <f t="shared" si="16"/>
        <v>Other</v>
      </c>
      <c r="N36" s="258" t="str">
        <f t="shared" si="1"/>
        <v/>
      </c>
      <c r="O36" s="272" t="str">
        <f t="shared" si="2"/>
        <v/>
      </c>
      <c r="R36" s="46">
        <f t="shared" si="17"/>
        <v>0</v>
      </c>
      <c r="AU36" s="208" t="str">
        <f t="shared" si="12"/>
        <v/>
      </c>
      <c r="AW36" s="271">
        <f t="shared" si="18"/>
        <v>0</v>
      </c>
      <c r="AZ36" s="334">
        <v>123</v>
      </c>
      <c r="BA36" s="335">
        <v>5</v>
      </c>
      <c r="BC36" s="269">
        <f t="shared" si="4"/>
        <v>1</v>
      </c>
      <c r="BD36" s="270">
        <f t="shared" si="5"/>
        <v>11</v>
      </c>
      <c r="BE36" s="208">
        <f t="shared" si="6"/>
        <v>35</v>
      </c>
      <c r="BF36" s="208">
        <f t="shared" si="19"/>
        <v>1011035</v>
      </c>
      <c r="BG36" s="208" t="e">
        <f t="shared" si="8"/>
        <v>#N/A</v>
      </c>
    </row>
    <row r="37" spans="1:59" ht="25" x14ac:dyDescent="0.3">
      <c r="A37" s="47" t="s">
        <v>46</v>
      </c>
      <c r="B37" s="68" t="str">
        <f t="shared" si="0"/>
        <v>123-06</v>
      </c>
      <c r="C37" s="247" t="str">
        <f t="shared" si="13"/>
        <v>PSV Bus and Coach Operators Survey</v>
      </c>
      <c r="D37" s="944" t="s">
        <v>932</v>
      </c>
      <c r="E37" s="271" t="str">
        <f t="shared" si="14"/>
        <v>DfT</v>
      </c>
      <c r="F37" s="947"/>
      <c r="G37" s="558" t="s">
        <v>1331</v>
      </c>
      <c r="H37" s="558"/>
      <c r="I37" s="949" t="s">
        <v>1331</v>
      </c>
      <c r="J37" s="353" t="str">
        <f t="shared" si="15"/>
        <v>annual</v>
      </c>
      <c r="K37" s="353" t="str">
        <f t="shared" si="16"/>
        <v>Other</v>
      </c>
      <c r="N37" s="258" t="str">
        <f t="shared" si="1"/>
        <v/>
      </c>
      <c r="O37" s="272" t="str">
        <f t="shared" si="2"/>
        <v/>
      </c>
      <c r="R37" s="46">
        <f t="shared" si="17"/>
        <v>0</v>
      </c>
      <c r="AU37" s="208" t="str">
        <f t="shared" si="12"/>
        <v/>
      </c>
      <c r="AW37" s="271">
        <f t="shared" si="18"/>
        <v>0</v>
      </c>
      <c r="AZ37" s="334">
        <v>123</v>
      </c>
      <c r="BA37" s="335">
        <v>6</v>
      </c>
      <c r="BC37" s="269">
        <f t="shared" si="4"/>
        <v>1</v>
      </c>
      <c r="BD37" s="270">
        <f t="shared" si="5"/>
        <v>11</v>
      </c>
      <c r="BE37" s="208">
        <f t="shared" si="6"/>
        <v>36</v>
      </c>
      <c r="BF37" s="208">
        <f t="shared" si="19"/>
        <v>1011036</v>
      </c>
      <c r="BG37" s="208" t="e">
        <f t="shared" si="8"/>
        <v>#N/A</v>
      </c>
    </row>
    <row r="38" spans="1:59" x14ac:dyDescent="0.3">
      <c r="A38" s="47" t="s">
        <v>46</v>
      </c>
      <c r="B38" s="68" t="str">
        <f t="shared" si="0"/>
        <v>123-07</v>
      </c>
      <c r="C38" s="247" t="str">
        <f t="shared" si="13"/>
        <v>PSV Bus and Coach Operators Survey</v>
      </c>
      <c r="D38" s="944" t="s">
        <v>1732</v>
      </c>
      <c r="E38" s="271" t="str">
        <f t="shared" si="14"/>
        <v>DfT</v>
      </c>
      <c r="F38" s="947"/>
      <c r="G38" s="558" t="s">
        <v>1331</v>
      </c>
      <c r="H38" s="558"/>
      <c r="I38" s="949" t="s">
        <v>1331</v>
      </c>
      <c r="J38" s="353" t="str">
        <f t="shared" si="15"/>
        <v>annual</v>
      </c>
      <c r="K38" s="353" t="str">
        <f t="shared" si="16"/>
        <v>Other</v>
      </c>
      <c r="N38" s="258" t="str">
        <f t="shared" si="1"/>
        <v/>
      </c>
      <c r="O38" s="272" t="str">
        <f t="shared" si="2"/>
        <v/>
      </c>
      <c r="R38" s="46">
        <f t="shared" si="17"/>
        <v>0</v>
      </c>
      <c r="AU38" s="208" t="str">
        <f t="shared" si="12"/>
        <v/>
      </c>
      <c r="AW38" s="271">
        <f t="shared" si="18"/>
        <v>0</v>
      </c>
      <c r="AZ38" s="334">
        <v>123</v>
      </c>
      <c r="BA38" s="335">
        <v>7</v>
      </c>
      <c r="BC38" s="269">
        <f t="shared" si="4"/>
        <v>1</v>
      </c>
      <c r="BD38" s="270">
        <f t="shared" si="5"/>
        <v>11</v>
      </c>
      <c r="BE38" s="208">
        <f t="shared" si="6"/>
        <v>37</v>
      </c>
      <c r="BF38" s="208">
        <f t="shared" si="19"/>
        <v>1011037</v>
      </c>
      <c r="BG38" s="208" t="e">
        <f t="shared" si="8"/>
        <v>#N/A</v>
      </c>
    </row>
    <row r="39" spans="1:59" ht="20" x14ac:dyDescent="0.3">
      <c r="A39" s="47" t="s">
        <v>1000</v>
      </c>
      <c r="B39" s="68" t="str">
        <f t="shared" si="0"/>
        <v>169-00</v>
      </c>
      <c r="C39" s="258" t="s">
        <v>798</v>
      </c>
      <c r="D39" s="259"/>
      <c r="E39" s="271" t="s">
        <v>1782</v>
      </c>
      <c r="F39" s="219"/>
      <c r="G39" s="186" t="s">
        <v>118</v>
      </c>
      <c r="H39" s="186"/>
      <c r="I39" s="220"/>
      <c r="J39" s="353" t="s">
        <v>1332</v>
      </c>
      <c r="K39" s="353" t="s">
        <v>120</v>
      </c>
      <c r="L39" s="29" t="s">
        <v>799</v>
      </c>
      <c r="M39" s="265" t="s">
        <v>801</v>
      </c>
      <c r="N39" s="275" t="str">
        <f t="shared" si="1"/>
        <v/>
      </c>
      <c r="O39" s="276" t="str">
        <f t="shared" si="2"/>
        <v/>
      </c>
      <c r="P39" s="265"/>
      <c r="Q39" s="277"/>
      <c r="R39" s="261"/>
      <c r="S39" s="29"/>
      <c r="T39" s="280"/>
      <c r="U39" s="281"/>
      <c r="V39" s="281"/>
      <c r="W39" s="281"/>
      <c r="X39" s="281"/>
      <c r="Y39" s="281"/>
      <c r="Z39" s="281"/>
      <c r="AA39" s="281"/>
      <c r="AB39" s="281"/>
      <c r="AC39" s="281"/>
      <c r="AD39" s="281"/>
      <c r="AE39" s="281"/>
      <c r="AF39" s="281"/>
      <c r="AG39" s="281"/>
      <c r="AH39" s="281"/>
      <c r="AI39" s="281"/>
      <c r="AJ39" s="281"/>
      <c r="AK39" s="281"/>
      <c r="AL39" s="281"/>
      <c r="AM39" s="281"/>
      <c r="AN39" s="281"/>
      <c r="AO39" s="281"/>
      <c r="AP39" s="282"/>
      <c r="AQ39" s="29"/>
      <c r="AR39" s="29"/>
      <c r="AS39" s="29"/>
      <c r="AT39" s="29"/>
      <c r="AU39" s="278">
        <f t="shared" si="12"/>
        <v>1</v>
      </c>
      <c r="AW39" s="208" t="s">
        <v>122</v>
      </c>
      <c r="AZ39" s="334">
        <v>169</v>
      </c>
      <c r="BA39" s="335">
        <v>0</v>
      </c>
      <c r="BC39" s="269">
        <f t="shared" si="4"/>
        <v>0</v>
      </c>
      <c r="BD39" s="270">
        <f t="shared" si="5"/>
        <v>5</v>
      </c>
      <c r="BE39" s="208">
        <f t="shared" si="6"/>
        <v>38</v>
      </c>
      <c r="BF39" s="208">
        <f t="shared" si="19"/>
        <v>5038</v>
      </c>
      <c r="BG39" s="208" t="e">
        <f t="shared" si="8"/>
        <v>#N/A</v>
      </c>
    </row>
    <row r="40" spans="1:59" ht="20" x14ac:dyDescent="0.3">
      <c r="A40" s="47" t="s">
        <v>46</v>
      </c>
      <c r="B40" s="68" t="str">
        <f t="shared" si="0"/>
        <v>169-01</v>
      </c>
      <c r="C40" s="337" t="str">
        <f>C39</f>
        <v>Disabled Facilities Grant</v>
      </c>
      <c r="D40" s="944" t="s">
        <v>610</v>
      </c>
      <c r="E40" s="271" t="str">
        <f>E39</f>
        <v>DCLG</v>
      </c>
      <c r="F40" s="947"/>
      <c r="G40" s="558" t="s">
        <v>118</v>
      </c>
      <c r="H40" s="558"/>
      <c r="I40" s="948"/>
      <c r="J40" s="353" t="str">
        <f>J39</f>
        <v>annual</v>
      </c>
      <c r="K40" s="353" t="str">
        <f>K39</f>
        <v>Unitary authorities and districts</v>
      </c>
      <c r="N40" s="258" t="str">
        <f t="shared" si="1"/>
        <v/>
      </c>
      <c r="O40" s="272" t="str">
        <f t="shared" si="2"/>
        <v/>
      </c>
      <c r="R40" s="46">
        <f>R39</f>
        <v>0</v>
      </c>
      <c r="AU40" s="274" t="str">
        <f t="shared" si="12"/>
        <v/>
      </c>
      <c r="AW40" s="271" t="str">
        <f>AW39</f>
        <v>Housing</v>
      </c>
      <c r="AZ40" s="334">
        <v>169</v>
      </c>
      <c r="BA40" s="335">
        <v>1</v>
      </c>
      <c r="BC40" s="269">
        <f t="shared" si="4"/>
        <v>1</v>
      </c>
      <c r="BD40" s="270">
        <f t="shared" si="5"/>
        <v>5</v>
      </c>
      <c r="BE40" s="208">
        <f t="shared" si="6"/>
        <v>39</v>
      </c>
      <c r="BF40" s="208">
        <f t="shared" si="19"/>
        <v>1005039</v>
      </c>
      <c r="BG40" s="208" t="e">
        <f t="shared" si="8"/>
        <v>#N/A</v>
      </c>
    </row>
    <row r="41" spans="1:59" ht="20" x14ac:dyDescent="0.3">
      <c r="A41" s="47" t="s">
        <v>1000</v>
      </c>
      <c r="B41" s="68" t="str">
        <f t="shared" ref="B41:B61" si="20">TEXT(AZ41,"000")&amp;"-"&amp;TEXT(BA41,"00")</f>
        <v>011-00</v>
      </c>
      <c r="C41" s="258" t="s">
        <v>320</v>
      </c>
      <c r="D41" s="259"/>
      <c r="E41" s="271" t="s">
        <v>1782</v>
      </c>
      <c r="F41" s="219"/>
      <c r="G41" s="186" t="s">
        <v>118</v>
      </c>
      <c r="H41" s="186"/>
      <c r="I41" s="220"/>
      <c r="J41" s="353" t="s">
        <v>1783</v>
      </c>
      <c r="K41" s="353" t="s">
        <v>1333</v>
      </c>
      <c r="L41" s="29" t="s">
        <v>321</v>
      </c>
      <c r="M41" s="265"/>
      <c r="N41" s="275" t="str">
        <f t="shared" ref="N41:N61" si="21">IF(OR($A41&lt;&gt;"C",P41=""),"",HYPERLINK(P41,"Collection"))</f>
        <v>Collection</v>
      </c>
      <c r="O41" s="276" t="str">
        <f t="shared" ref="O41:O61" si="22">IF(OR($A41&lt;&gt;"C",Q41=""),"",HYPERLINK(Q41,"Data"))</f>
        <v>Data</v>
      </c>
      <c r="P41" s="277" t="s">
        <v>322</v>
      </c>
      <c r="Q41" s="277" t="s">
        <v>697</v>
      </c>
      <c r="R41" s="261"/>
      <c r="S41" s="29"/>
      <c r="T41" s="280"/>
      <c r="U41" s="281"/>
      <c r="V41" s="281"/>
      <c r="W41" s="281"/>
      <c r="X41" s="281"/>
      <c r="Y41" s="281"/>
      <c r="Z41" s="281"/>
      <c r="AA41" s="281"/>
      <c r="AB41" s="281"/>
      <c r="AC41" s="281"/>
      <c r="AD41" s="281"/>
      <c r="AE41" s="281"/>
      <c r="AF41" s="281"/>
      <c r="AG41" s="281"/>
      <c r="AH41" s="281"/>
      <c r="AI41" s="281"/>
      <c r="AJ41" s="281"/>
      <c r="AK41" s="281"/>
      <c r="AL41" s="281"/>
      <c r="AM41" s="281"/>
      <c r="AN41" s="281"/>
      <c r="AO41" s="281"/>
      <c r="AP41" s="282"/>
      <c r="AQ41" s="29"/>
      <c r="AR41" s="29"/>
      <c r="AS41" s="29"/>
      <c r="AT41" s="29"/>
      <c r="AU41" s="278">
        <f t="shared" si="12"/>
        <v>6</v>
      </c>
      <c r="AW41" s="208" t="s">
        <v>122</v>
      </c>
      <c r="AZ41" s="334">
        <v>11</v>
      </c>
      <c r="BA41" s="335">
        <v>0</v>
      </c>
      <c r="BC41" s="269">
        <f t="shared" si="4"/>
        <v>0</v>
      </c>
      <c r="BD41" s="270">
        <f t="shared" si="5"/>
        <v>5</v>
      </c>
      <c r="BE41" s="208">
        <f t="shared" ref="BE41:BE64" si="23">ROW()-1</f>
        <v>40</v>
      </c>
      <c r="BF41" s="208">
        <f t="shared" si="19"/>
        <v>5040</v>
      </c>
      <c r="BG41" s="208" t="e">
        <f t="shared" si="8"/>
        <v>#N/A</v>
      </c>
    </row>
    <row r="42" spans="1:59" ht="25" x14ac:dyDescent="0.3">
      <c r="A42" s="47" t="s">
        <v>46</v>
      </c>
      <c r="B42" s="68" t="str">
        <f t="shared" si="20"/>
        <v>011-01</v>
      </c>
      <c r="C42" s="247" t="str">
        <f t="shared" ref="C42:C47" si="24">C41</f>
        <v>Supporting People Client Records and Outcomes</v>
      </c>
      <c r="D42" s="944" t="s">
        <v>1268</v>
      </c>
      <c r="E42" s="271" t="str">
        <f t="shared" ref="E42:E47" si="25">E41</f>
        <v>DCLG</v>
      </c>
      <c r="F42" s="947"/>
      <c r="G42" s="558" t="s">
        <v>118</v>
      </c>
      <c r="H42" s="558"/>
      <c r="I42" s="948"/>
      <c r="J42" s="353" t="str">
        <f t="shared" ref="J42:J47" si="26">J41</f>
        <v>quarterly</v>
      </c>
      <c r="K42" s="353" t="str">
        <f t="shared" ref="K42:K47" si="27">K41</f>
        <v>Unitary authorities and counties</v>
      </c>
      <c r="N42" s="258" t="str">
        <f t="shared" si="21"/>
        <v/>
      </c>
      <c r="O42" s="272" t="str">
        <f t="shared" si="22"/>
        <v/>
      </c>
      <c r="R42" s="46">
        <f t="shared" ref="R42:R47" si="28">R41</f>
        <v>0</v>
      </c>
      <c r="AU42" s="274" t="str">
        <f t="shared" si="12"/>
        <v/>
      </c>
      <c r="AW42" s="271" t="str">
        <f t="shared" ref="AW42:AW47" si="29">AW41</f>
        <v>Housing</v>
      </c>
      <c r="AZ42" s="334">
        <v>11</v>
      </c>
      <c r="BA42" s="335">
        <v>1</v>
      </c>
      <c r="BC42" s="269">
        <f t="shared" si="4"/>
        <v>1</v>
      </c>
      <c r="BD42" s="270">
        <f t="shared" si="5"/>
        <v>5</v>
      </c>
      <c r="BE42" s="208">
        <f t="shared" si="23"/>
        <v>41</v>
      </c>
      <c r="BF42" s="208">
        <f t="shared" si="19"/>
        <v>1005041</v>
      </c>
      <c r="BG42" s="208" t="e">
        <f t="shared" si="8"/>
        <v>#N/A</v>
      </c>
    </row>
    <row r="43" spans="1:59" ht="25" x14ac:dyDescent="0.3">
      <c r="A43" s="47" t="s">
        <v>46</v>
      </c>
      <c r="B43" s="68" t="str">
        <f t="shared" si="20"/>
        <v>011-02</v>
      </c>
      <c r="C43" s="247" t="str">
        <f t="shared" si="24"/>
        <v>Supporting People Client Records and Outcomes</v>
      </c>
      <c r="D43" s="944" t="s">
        <v>1269</v>
      </c>
      <c r="E43" s="271" t="str">
        <f t="shared" si="25"/>
        <v>DCLG</v>
      </c>
      <c r="F43" s="947"/>
      <c r="G43" s="558" t="s">
        <v>118</v>
      </c>
      <c r="H43" s="558"/>
      <c r="I43" s="948"/>
      <c r="J43" s="353" t="str">
        <f t="shared" si="26"/>
        <v>quarterly</v>
      </c>
      <c r="K43" s="353" t="str">
        <f t="shared" si="27"/>
        <v>Unitary authorities and counties</v>
      </c>
      <c r="N43" s="258" t="str">
        <f t="shared" si="21"/>
        <v/>
      </c>
      <c r="O43" s="272" t="str">
        <f t="shared" si="22"/>
        <v/>
      </c>
      <c r="R43" s="46">
        <f t="shared" si="28"/>
        <v>0</v>
      </c>
      <c r="AU43" s="274" t="str">
        <f t="shared" si="12"/>
        <v/>
      </c>
      <c r="AW43" s="271" t="str">
        <f t="shared" si="29"/>
        <v>Housing</v>
      </c>
      <c r="AZ43" s="334">
        <v>11</v>
      </c>
      <c r="BA43" s="335">
        <v>2</v>
      </c>
      <c r="BC43" s="269">
        <f t="shared" si="4"/>
        <v>1</v>
      </c>
      <c r="BD43" s="270">
        <f t="shared" si="5"/>
        <v>5</v>
      </c>
      <c r="BE43" s="208">
        <f t="shared" si="23"/>
        <v>42</v>
      </c>
      <c r="BF43" s="208">
        <f t="shared" si="19"/>
        <v>1005042</v>
      </c>
      <c r="BG43" s="208" t="e">
        <f t="shared" si="8"/>
        <v>#N/A</v>
      </c>
    </row>
    <row r="44" spans="1:59" ht="25" x14ac:dyDescent="0.3">
      <c r="A44" s="47" t="s">
        <v>46</v>
      </c>
      <c r="B44" s="68" t="str">
        <f t="shared" si="20"/>
        <v>011-03</v>
      </c>
      <c r="C44" s="247" t="str">
        <f t="shared" si="24"/>
        <v>Supporting People Client Records and Outcomes</v>
      </c>
      <c r="D44" s="944" t="s">
        <v>403</v>
      </c>
      <c r="E44" s="271" t="str">
        <f t="shared" si="25"/>
        <v>DCLG</v>
      </c>
      <c r="F44" s="947"/>
      <c r="G44" s="558" t="s">
        <v>118</v>
      </c>
      <c r="H44" s="558"/>
      <c r="I44" s="948"/>
      <c r="J44" s="353" t="str">
        <f t="shared" si="26"/>
        <v>quarterly</v>
      </c>
      <c r="K44" s="353" t="str">
        <f t="shared" si="27"/>
        <v>Unitary authorities and counties</v>
      </c>
      <c r="N44" s="258" t="str">
        <f t="shared" si="21"/>
        <v/>
      </c>
      <c r="O44" s="272" t="str">
        <f t="shared" si="22"/>
        <v/>
      </c>
      <c r="R44" s="46">
        <f t="shared" si="28"/>
        <v>0</v>
      </c>
      <c r="AU44" s="274" t="str">
        <f t="shared" si="12"/>
        <v/>
      </c>
      <c r="AW44" s="271" t="str">
        <f t="shared" si="29"/>
        <v>Housing</v>
      </c>
      <c r="AZ44" s="334">
        <v>11</v>
      </c>
      <c r="BA44" s="335">
        <v>3</v>
      </c>
      <c r="BC44" s="269">
        <f t="shared" si="4"/>
        <v>1</v>
      </c>
      <c r="BD44" s="270">
        <f t="shared" si="5"/>
        <v>5</v>
      </c>
      <c r="BE44" s="208">
        <f t="shared" si="23"/>
        <v>43</v>
      </c>
      <c r="BF44" s="208">
        <f t="shared" si="19"/>
        <v>1005043</v>
      </c>
      <c r="BG44" s="208" t="e">
        <f t="shared" si="8"/>
        <v>#N/A</v>
      </c>
    </row>
    <row r="45" spans="1:59" ht="37.5" x14ac:dyDescent="0.3">
      <c r="A45" s="47" t="s">
        <v>46</v>
      </c>
      <c r="B45" s="68" t="str">
        <f t="shared" si="20"/>
        <v>011-04</v>
      </c>
      <c r="C45" s="247" t="str">
        <f t="shared" si="24"/>
        <v>Supporting People Client Records and Outcomes</v>
      </c>
      <c r="D45" s="944" t="s">
        <v>404</v>
      </c>
      <c r="E45" s="271" t="str">
        <f t="shared" si="25"/>
        <v>DCLG</v>
      </c>
      <c r="F45" s="947"/>
      <c r="G45" s="558" t="s">
        <v>118</v>
      </c>
      <c r="H45" s="558"/>
      <c r="I45" s="948"/>
      <c r="J45" s="353" t="str">
        <f t="shared" si="26"/>
        <v>quarterly</v>
      </c>
      <c r="K45" s="353" t="str">
        <f t="shared" si="27"/>
        <v>Unitary authorities and counties</v>
      </c>
      <c r="N45" s="258" t="str">
        <f t="shared" si="21"/>
        <v/>
      </c>
      <c r="O45" s="272" t="str">
        <f t="shared" si="22"/>
        <v/>
      </c>
      <c r="R45" s="46">
        <f t="shared" si="28"/>
        <v>0</v>
      </c>
      <c r="AU45" s="274" t="str">
        <f t="shared" si="12"/>
        <v/>
      </c>
      <c r="AW45" s="271" t="str">
        <f t="shared" si="29"/>
        <v>Housing</v>
      </c>
      <c r="AZ45" s="334">
        <v>11</v>
      </c>
      <c r="BA45" s="335">
        <v>4</v>
      </c>
      <c r="BC45" s="269">
        <f t="shared" si="4"/>
        <v>1</v>
      </c>
      <c r="BD45" s="270">
        <f t="shared" si="5"/>
        <v>5</v>
      </c>
      <c r="BE45" s="208">
        <f t="shared" si="23"/>
        <v>44</v>
      </c>
      <c r="BF45" s="208">
        <f t="shared" si="19"/>
        <v>1005044</v>
      </c>
      <c r="BG45" s="208" t="e">
        <f t="shared" si="8"/>
        <v>#N/A</v>
      </c>
    </row>
    <row r="46" spans="1:59" ht="37.5" x14ac:dyDescent="0.3">
      <c r="A46" s="47" t="s">
        <v>46</v>
      </c>
      <c r="B46" s="68" t="str">
        <f t="shared" si="20"/>
        <v>011-05</v>
      </c>
      <c r="C46" s="247" t="str">
        <f t="shared" si="24"/>
        <v>Supporting People Client Records and Outcomes</v>
      </c>
      <c r="D46" s="944" t="s">
        <v>405</v>
      </c>
      <c r="E46" s="271" t="str">
        <f t="shared" si="25"/>
        <v>DCLG</v>
      </c>
      <c r="F46" s="947"/>
      <c r="G46" s="558" t="s">
        <v>118</v>
      </c>
      <c r="H46" s="558"/>
      <c r="I46" s="948"/>
      <c r="J46" s="353" t="str">
        <f t="shared" si="26"/>
        <v>quarterly</v>
      </c>
      <c r="K46" s="353" t="str">
        <f t="shared" si="27"/>
        <v>Unitary authorities and counties</v>
      </c>
      <c r="N46" s="258" t="str">
        <f t="shared" si="21"/>
        <v/>
      </c>
      <c r="O46" s="272" t="str">
        <f t="shared" si="22"/>
        <v/>
      </c>
      <c r="R46" s="46">
        <f t="shared" si="28"/>
        <v>0</v>
      </c>
      <c r="AU46" s="274" t="str">
        <f t="shared" si="12"/>
        <v/>
      </c>
      <c r="AW46" s="271" t="str">
        <f t="shared" si="29"/>
        <v>Housing</v>
      </c>
      <c r="AZ46" s="334">
        <v>11</v>
      </c>
      <c r="BA46" s="335">
        <v>5</v>
      </c>
      <c r="BC46" s="269">
        <f t="shared" si="4"/>
        <v>1</v>
      </c>
      <c r="BD46" s="270">
        <f t="shared" si="5"/>
        <v>5</v>
      </c>
      <c r="BE46" s="208">
        <f t="shared" si="23"/>
        <v>45</v>
      </c>
      <c r="BF46" s="208">
        <f t="shared" si="19"/>
        <v>1005045</v>
      </c>
      <c r="BG46" s="208" t="e">
        <f t="shared" si="8"/>
        <v>#N/A</v>
      </c>
    </row>
    <row r="47" spans="1:59" ht="37.5" x14ac:dyDescent="0.3">
      <c r="A47" s="47" t="s">
        <v>46</v>
      </c>
      <c r="B47" s="68" t="str">
        <f t="shared" si="20"/>
        <v>011-06</v>
      </c>
      <c r="C47" s="247" t="str">
        <f t="shared" si="24"/>
        <v>Supporting People Client Records and Outcomes</v>
      </c>
      <c r="D47" s="944" t="s">
        <v>406</v>
      </c>
      <c r="E47" s="271" t="str">
        <f t="shared" si="25"/>
        <v>DCLG</v>
      </c>
      <c r="F47" s="947"/>
      <c r="G47" s="558" t="s">
        <v>118</v>
      </c>
      <c r="H47" s="558"/>
      <c r="I47" s="948"/>
      <c r="J47" s="353" t="str">
        <f t="shared" si="26"/>
        <v>quarterly</v>
      </c>
      <c r="K47" s="353" t="str">
        <f t="shared" si="27"/>
        <v>Unitary authorities and counties</v>
      </c>
      <c r="N47" s="258" t="str">
        <f t="shared" si="21"/>
        <v/>
      </c>
      <c r="O47" s="272" t="str">
        <f t="shared" si="22"/>
        <v/>
      </c>
      <c r="R47" s="46">
        <f t="shared" si="28"/>
        <v>0</v>
      </c>
      <c r="AU47" s="274" t="str">
        <f t="shared" si="12"/>
        <v/>
      </c>
      <c r="AW47" s="271" t="str">
        <f t="shared" si="29"/>
        <v>Housing</v>
      </c>
      <c r="AZ47" s="334">
        <v>11</v>
      </c>
      <c r="BA47" s="335">
        <v>6</v>
      </c>
      <c r="BC47" s="269">
        <f t="shared" si="4"/>
        <v>1</v>
      </c>
      <c r="BD47" s="270">
        <f t="shared" si="5"/>
        <v>5</v>
      </c>
      <c r="BE47" s="208">
        <f t="shared" si="23"/>
        <v>46</v>
      </c>
      <c r="BF47" s="208">
        <f t="shared" si="19"/>
        <v>1005046</v>
      </c>
      <c r="BG47" s="208" t="e">
        <f t="shared" si="8"/>
        <v>#N/A</v>
      </c>
    </row>
    <row r="48" spans="1:59" ht="20" x14ac:dyDescent="0.3">
      <c r="A48" s="47" t="s">
        <v>1000</v>
      </c>
      <c r="B48" s="68" t="str">
        <f t="shared" si="20"/>
        <v>006-00</v>
      </c>
      <c r="C48" s="258" t="s">
        <v>331</v>
      </c>
      <c r="D48" s="259"/>
      <c r="E48" s="271" t="s">
        <v>1782</v>
      </c>
      <c r="F48" s="219"/>
      <c r="G48" s="186" t="s">
        <v>118</v>
      </c>
      <c r="H48" s="186"/>
      <c r="I48" s="220"/>
      <c r="J48" s="353" t="s">
        <v>1332</v>
      </c>
      <c r="K48" s="353" t="s">
        <v>120</v>
      </c>
      <c r="L48" s="29" t="s">
        <v>1671</v>
      </c>
      <c r="M48" s="265" t="s">
        <v>96</v>
      </c>
      <c r="N48" s="275" t="str">
        <f t="shared" si="21"/>
        <v>Collection</v>
      </c>
      <c r="O48" s="276" t="str">
        <f t="shared" si="22"/>
        <v>Data</v>
      </c>
      <c r="P48" s="277" t="s">
        <v>97</v>
      </c>
      <c r="Q48" s="277" t="s">
        <v>1109</v>
      </c>
      <c r="R48" s="261"/>
      <c r="S48" s="29"/>
      <c r="T48" s="280"/>
      <c r="U48" s="281"/>
      <c r="V48" s="281"/>
      <c r="W48" s="281"/>
      <c r="X48" s="281"/>
      <c r="Y48" s="281"/>
      <c r="Z48" s="281"/>
      <c r="AA48" s="281"/>
      <c r="AB48" s="281"/>
      <c r="AC48" s="281"/>
      <c r="AD48" s="281"/>
      <c r="AE48" s="281"/>
      <c r="AF48" s="281"/>
      <c r="AG48" s="281"/>
      <c r="AH48" s="281"/>
      <c r="AI48" s="281"/>
      <c r="AJ48" s="281"/>
      <c r="AK48" s="281"/>
      <c r="AL48" s="281"/>
      <c r="AM48" s="281"/>
      <c r="AN48" s="281"/>
      <c r="AO48" s="281"/>
      <c r="AP48" s="282"/>
      <c r="AQ48" s="29"/>
      <c r="AR48" s="29"/>
      <c r="AS48" s="29" t="s">
        <v>1715</v>
      </c>
      <c r="AT48" s="29" t="s">
        <v>584</v>
      </c>
      <c r="AU48" s="278">
        <f t="shared" si="12"/>
        <v>2</v>
      </c>
      <c r="AW48" s="208" t="s">
        <v>122</v>
      </c>
      <c r="AZ48" s="334">
        <v>6</v>
      </c>
      <c r="BA48" s="335">
        <v>0</v>
      </c>
      <c r="BC48" s="269">
        <f t="shared" si="4"/>
        <v>0</v>
      </c>
      <c r="BD48" s="270">
        <f t="shared" si="5"/>
        <v>5</v>
      </c>
      <c r="BE48" s="208">
        <f t="shared" si="23"/>
        <v>47</v>
      </c>
      <c r="BF48" s="208">
        <f t="shared" si="19"/>
        <v>5047</v>
      </c>
      <c r="BG48" s="208" t="e">
        <f t="shared" si="8"/>
        <v>#N/A</v>
      </c>
    </row>
    <row r="49" spans="1:59" ht="25" x14ac:dyDescent="0.3">
      <c r="A49" s="47" t="s">
        <v>46</v>
      </c>
      <c r="B49" s="68" t="str">
        <f t="shared" si="20"/>
        <v>006-01</v>
      </c>
      <c r="C49" s="247" t="str">
        <f>C48</f>
        <v>Business Plan Statistical Appendix - Early Decent Homes (BPSA-EDH)</v>
      </c>
      <c r="D49" s="944" t="s">
        <v>1597</v>
      </c>
      <c r="E49" s="271" t="str">
        <f>E48</f>
        <v>DCLG</v>
      </c>
      <c r="F49" s="41"/>
      <c r="G49" s="221" t="s">
        <v>118</v>
      </c>
      <c r="H49" s="221"/>
      <c r="I49" s="222"/>
      <c r="J49" s="353" t="str">
        <f>J48</f>
        <v>annual</v>
      </c>
      <c r="K49" s="353" t="str">
        <f>K48</f>
        <v>Unitary authorities and districts</v>
      </c>
      <c r="N49" s="258" t="str">
        <f t="shared" si="21"/>
        <v/>
      </c>
      <c r="O49" s="272" t="str">
        <f t="shared" si="22"/>
        <v/>
      </c>
      <c r="R49" s="46">
        <f>R48</f>
        <v>0</v>
      </c>
      <c r="AU49" s="274" t="str">
        <f t="shared" si="12"/>
        <v/>
      </c>
      <c r="AW49" s="271" t="str">
        <f>AW48</f>
        <v>Housing</v>
      </c>
      <c r="AZ49" s="334">
        <v>6</v>
      </c>
      <c r="BA49" s="335">
        <v>1</v>
      </c>
      <c r="BC49" s="269">
        <f t="shared" si="4"/>
        <v>1</v>
      </c>
      <c r="BD49" s="270">
        <f t="shared" si="5"/>
        <v>5</v>
      </c>
      <c r="BE49" s="208">
        <f t="shared" si="23"/>
        <v>48</v>
      </c>
      <c r="BF49" s="208">
        <f t="shared" si="19"/>
        <v>1005048</v>
      </c>
      <c r="BG49" s="208" t="e">
        <f t="shared" si="8"/>
        <v>#N/A</v>
      </c>
    </row>
    <row r="50" spans="1:59" ht="25" x14ac:dyDescent="0.3">
      <c r="A50" s="47" t="s">
        <v>46</v>
      </c>
      <c r="B50" s="68" t="str">
        <f t="shared" si="20"/>
        <v>006-02</v>
      </c>
      <c r="C50" s="247" t="str">
        <f>C49</f>
        <v>Business Plan Statistical Appendix - Early Decent Homes (BPSA-EDH)</v>
      </c>
      <c r="D50" s="944" t="s">
        <v>153</v>
      </c>
      <c r="E50" s="271" t="str">
        <f>E49</f>
        <v>DCLG</v>
      </c>
      <c r="F50" s="953"/>
      <c r="G50" s="954" t="s">
        <v>118</v>
      </c>
      <c r="H50" s="954"/>
      <c r="I50" s="955"/>
      <c r="J50" s="960" t="str">
        <f>J49</f>
        <v>annual</v>
      </c>
      <c r="K50" s="353" t="str">
        <f>K49</f>
        <v>Unitary authorities and districts</v>
      </c>
      <c r="N50" s="258" t="str">
        <f t="shared" si="21"/>
        <v/>
      </c>
      <c r="O50" s="272" t="str">
        <f t="shared" si="22"/>
        <v/>
      </c>
      <c r="R50" s="46">
        <f>R49</f>
        <v>0</v>
      </c>
      <c r="AU50" s="274" t="str">
        <f t="shared" si="12"/>
        <v/>
      </c>
      <c r="AW50" s="271" t="str">
        <f>AW49</f>
        <v>Housing</v>
      </c>
      <c r="AZ50" s="334">
        <v>6</v>
      </c>
      <c r="BA50" s="335">
        <v>2</v>
      </c>
      <c r="BC50" s="269">
        <f t="shared" si="4"/>
        <v>1</v>
      </c>
      <c r="BD50" s="270">
        <f t="shared" si="5"/>
        <v>5</v>
      </c>
      <c r="BE50" s="208">
        <f t="shared" si="23"/>
        <v>49</v>
      </c>
      <c r="BF50" s="208">
        <f t="shared" si="19"/>
        <v>1005049</v>
      </c>
      <c r="BG50" s="208" t="e">
        <f t="shared" si="8"/>
        <v>#N/A</v>
      </c>
    </row>
    <row r="51" spans="1:59" ht="20" x14ac:dyDescent="0.3">
      <c r="A51" s="47" t="s">
        <v>1000</v>
      </c>
      <c r="B51" s="68" t="str">
        <f t="shared" si="20"/>
        <v>156-00</v>
      </c>
      <c r="C51" s="258" t="s">
        <v>1823</v>
      </c>
      <c r="D51" s="259"/>
      <c r="E51" s="271" t="s">
        <v>1824</v>
      </c>
      <c r="F51" s="950"/>
      <c r="G51" s="951"/>
      <c r="H51" s="951"/>
      <c r="I51" s="952"/>
      <c r="J51" s="961" t="s">
        <v>319</v>
      </c>
      <c r="K51" s="353" t="s">
        <v>1333</v>
      </c>
      <c r="L51" s="29"/>
      <c r="M51" s="265" t="s">
        <v>1208</v>
      </c>
      <c r="N51" s="275" t="str">
        <f t="shared" si="21"/>
        <v/>
      </c>
      <c r="O51" s="276" t="str">
        <f t="shared" si="22"/>
        <v/>
      </c>
      <c r="P51" s="265"/>
      <c r="Q51" s="265"/>
      <c r="R51" s="261"/>
      <c r="S51" s="29"/>
      <c r="T51" s="280"/>
      <c r="U51" s="281"/>
      <c r="V51" s="281"/>
      <c r="W51" s="281"/>
      <c r="X51" s="281"/>
      <c r="Y51" s="281"/>
      <c r="Z51" s="281"/>
      <c r="AA51" s="281"/>
      <c r="AB51" s="281"/>
      <c r="AC51" s="281"/>
      <c r="AD51" s="281"/>
      <c r="AE51" s="281"/>
      <c r="AF51" s="281"/>
      <c r="AG51" s="281"/>
      <c r="AH51" s="281"/>
      <c r="AI51" s="281"/>
      <c r="AJ51" s="281"/>
      <c r="AK51" s="281"/>
      <c r="AL51" s="281"/>
      <c r="AM51" s="281"/>
      <c r="AN51" s="281"/>
      <c r="AO51" s="281"/>
      <c r="AP51" s="282"/>
      <c r="AQ51" s="29"/>
      <c r="AR51" s="29"/>
      <c r="AS51" s="29"/>
      <c r="AT51" s="29"/>
      <c r="AU51" s="266">
        <f t="shared" si="12"/>
        <v>1</v>
      </c>
      <c r="AZ51" s="334">
        <v>156</v>
      </c>
      <c r="BA51" s="335">
        <v>0</v>
      </c>
      <c r="BC51" s="269">
        <f t="shared" si="4"/>
        <v>0</v>
      </c>
      <c r="BD51" s="270">
        <f t="shared" si="5"/>
        <v>23</v>
      </c>
      <c r="BE51" s="208">
        <f t="shared" si="23"/>
        <v>50</v>
      </c>
      <c r="BF51" s="208">
        <f t="shared" si="19"/>
        <v>23050</v>
      </c>
      <c r="BG51" s="208" t="e">
        <f t="shared" si="8"/>
        <v>#N/A</v>
      </c>
    </row>
    <row r="52" spans="1:59" ht="37.5" x14ac:dyDescent="0.3">
      <c r="A52" s="47" t="s">
        <v>46</v>
      </c>
      <c r="B52" s="68" t="str">
        <f t="shared" si="20"/>
        <v>156-01</v>
      </c>
      <c r="C52" s="247" t="str">
        <f>C51</f>
        <v>Young people within the Youth Justice System receiving a conviction in court who are sentenced to custody - UNDER REVIEW</v>
      </c>
      <c r="D52" s="944" t="s">
        <v>999</v>
      </c>
      <c r="E52" s="271" t="str">
        <f>E51</f>
        <v>MOJ</v>
      </c>
      <c r="F52" s="947"/>
      <c r="G52" s="558"/>
      <c r="H52" s="558"/>
      <c r="I52" s="948"/>
      <c r="J52" s="353" t="str">
        <f>J51</f>
        <v>n/k</v>
      </c>
      <c r="K52" s="353" t="str">
        <f>K51</f>
        <v>Unitary authorities and counties</v>
      </c>
      <c r="N52" s="258" t="str">
        <f t="shared" si="21"/>
        <v/>
      </c>
      <c r="O52" s="272" t="str">
        <f t="shared" si="22"/>
        <v/>
      </c>
      <c r="R52" s="46">
        <f>R51</f>
        <v>0</v>
      </c>
      <c r="AU52" s="208" t="str">
        <f t="shared" si="12"/>
        <v/>
      </c>
      <c r="AW52" s="271">
        <f>AW51</f>
        <v>0</v>
      </c>
      <c r="AZ52" s="338">
        <v>156</v>
      </c>
      <c r="BA52" s="339">
        <v>1</v>
      </c>
      <c r="BC52" s="269">
        <f t="shared" si="4"/>
        <v>1</v>
      </c>
      <c r="BD52" s="270">
        <f t="shared" si="5"/>
        <v>23</v>
      </c>
      <c r="BE52" s="208">
        <f t="shared" si="23"/>
        <v>51</v>
      </c>
      <c r="BF52" s="208">
        <f t="shared" si="19"/>
        <v>1023051</v>
      </c>
      <c r="BG52" s="208" t="e">
        <f t="shared" si="8"/>
        <v>#N/A</v>
      </c>
    </row>
    <row r="53" spans="1:59" ht="20" x14ac:dyDescent="0.3">
      <c r="A53" s="47" t="s">
        <v>1000</v>
      </c>
      <c r="B53" s="68" t="str">
        <f t="shared" si="20"/>
        <v>099-00</v>
      </c>
      <c r="C53" s="258" t="s">
        <v>607</v>
      </c>
      <c r="D53" s="259"/>
      <c r="E53" s="271" t="s">
        <v>136</v>
      </c>
      <c r="F53" s="219" t="s">
        <v>1331</v>
      </c>
      <c r="G53" s="186" t="s">
        <v>1331</v>
      </c>
      <c r="H53" s="186"/>
      <c r="I53" s="220"/>
      <c r="J53" s="353" t="s">
        <v>1332</v>
      </c>
      <c r="K53" s="353" t="s">
        <v>1333</v>
      </c>
      <c r="L53" s="29" t="s">
        <v>1711</v>
      </c>
      <c r="M53" s="265"/>
      <c r="N53" s="275" t="str">
        <f t="shared" si="21"/>
        <v/>
      </c>
      <c r="O53" s="276" t="str">
        <f t="shared" si="22"/>
        <v/>
      </c>
      <c r="P53" s="265"/>
      <c r="Q53" s="265"/>
      <c r="R53" s="261"/>
      <c r="S53" s="29"/>
      <c r="T53" s="280"/>
      <c r="U53" s="281"/>
      <c r="V53" s="281"/>
      <c r="W53" s="281"/>
      <c r="X53" s="281"/>
      <c r="Y53" s="281"/>
      <c r="Z53" s="281"/>
      <c r="AA53" s="281"/>
      <c r="AB53" s="281"/>
      <c r="AC53" s="281"/>
      <c r="AD53" s="281"/>
      <c r="AE53" s="281"/>
      <c r="AF53" s="281"/>
      <c r="AG53" s="281"/>
      <c r="AH53" s="281"/>
      <c r="AI53" s="281"/>
      <c r="AJ53" s="281"/>
      <c r="AK53" s="281"/>
      <c r="AL53" s="281"/>
      <c r="AM53" s="281"/>
      <c r="AN53" s="281"/>
      <c r="AO53" s="281"/>
      <c r="AP53" s="282"/>
      <c r="AQ53" s="29"/>
      <c r="AR53" s="29"/>
      <c r="AS53" s="29"/>
      <c r="AT53" s="29"/>
      <c r="AU53" s="266">
        <f t="shared" si="12"/>
        <v>1</v>
      </c>
      <c r="AZ53" s="334">
        <v>99</v>
      </c>
      <c r="BA53" s="335">
        <v>0</v>
      </c>
      <c r="BC53" s="269">
        <f t="shared" si="4"/>
        <v>0</v>
      </c>
      <c r="BD53" s="270">
        <f t="shared" si="5"/>
        <v>9</v>
      </c>
      <c r="BE53" s="208">
        <f t="shared" si="23"/>
        <v>52</v>
      </c>
      <c r="BF53" s="208">
        <f t="shared" si="19"/>
        <v>9052</v>
      </c>
      <c r="BG53" s="208" t="e">
        <f t="shared" si="8"/>
        <v>#N/A</v>
      </c>
    </row>
    <row r="54" spans="1:59" ht="20" x14ac:dyDescent="0.3">
      <c r="A54" s="47" t="s">
        <v>46</v>
      </c>
      <c r="B54" s="68" t="str">
        <f t="shared" si="20"/>
        <v>099-01</v>
      </c>
      <c r="C54" s="247" t="str">
        <f>C53</f>
        <v>Extension of nursery funding to 2 year-olds</v>
      </c>
      <c r="D54" s="944" t="s">
        <v>1710</v>
      </c>
      <c r="E54" s="271" t="str">
        <f>E53</f>
        <v>DfE</v>
      </c>
      <c r="F54" s="947" t="s">
        <v>1331</v>
      </c>
      <c r="G54" s="956" t="s">
        <v>1331</v>
      </c>
      <c r="H54" s="956"/>
      <c r="I54" s="948"/>
      <c r="J54" s="353" t="str">
        <f>J53</f>
        <v>annual</v>
      </c>
      <c r="K54" s="353" t="str">
        <f>K53</f>
        <v>Unitary authorities and counties</v>
      </c>
      <c r="N54" s="258" t="str">
        <f t="shared" si="21"/>
        <v/>
      </c>
      <c r="O54" s="272" t="str">
        <f t="shared" si="22"/>
        <v/>
      </c>
      <c r="R54" s="46">
        <f>R53</f>
        <v>0</v>
      </c>
      <c r="AU54" s="208" t="str">
        <f t="shared" ref="AU54:AU85" si="30">IF($A54="C",COUNTIF(C:C,C54)-1,"")</f>
        <v/>
      </c>
      <c r="AW54" s="271">
        <f>AW53</f>
        <v>0</v>
      </c>
      <c r="AZ54" s="334">
        <v>99</v>
      </c>
      <c r="BA54" s="335">
        <v>1</v>
      </c>
      <c r="BC54" s="269">
        <f t="shared" si="4"/>
        <v>1</v>
      </c>
      <c r="BD54" s="270">
        <f t="shared" si="5"/>
        <v>9</v>
      </c>
      <c r="BE54" s="208">
        <f t="shared" si="23"/>
        <v>53</v>
      </c>
      <c r="BF54" s="208">
        <f t="shared" si="19"/>
        <v>1009053</v>
      </c>
      <c r="BG54" s="208" t="e">
        <f t="shared" si="8"/>
        <v>#N/A</v>
      </c>
    </row>
    <row r="55" spans="1:59" ht="40" x14ac:dyDescent="0.3">
      <c r="A55" s="47" t="s">
        <v>1000</v>
      </c>
      <c r="B55" s="68" t="str">
        <f t="shared" si="20"/>
        <v>012-00</v>
      </c>
      <c r="C55" s="258" t="s">
        <v>698</v>
      </c>
      <c r="D55" s="259"/>
      <c r="E55" s="271" t="s">
        <v>1782</v>
      </c>
      <c r="F55" s="219"/>
      <c r="G55" s="186" t="s">
        <v>118</v>
      </c>
      <c r="H55" s="186"/>
      <c r="I55" s="220"/>
      <c r="J55" s="353" t="s">
        <v>1783</v>
      </c>
      <c r="K55" s="353" t="s">
        <v>1333</v>
      </c>
      <c r="L55" s="29" t="s">
        <v>699</v>
      </c>
      <c r="M55" s="265"/>
      <c r="N55" s="275" t="str">
        <f t="shared" si="21"/>
        <v>Collection</v>
      </c>
      <c r="O55" s="276" t="str">
        <f t="shared" si="22"/>
        <v>Data</v>
      </c>
      <c r="P55" s="277" t="s">
        <v>605</v>
      </c>
      <c r="Q55" s="277" t="s">
        <v>605</v>
      </c>
      <c r="R55" s="261"/>
      <c r="S55" s="29" t="s">
        <v>1670</v>
      </c>
      <c r="T55" s="280"/>
      <c r="U55" s="281"/>
      <c r="V55" s="281"/>
      <c r="W55" s="281"/>
      <c r="X55" s="281"/>
      <c r="Y55" s="281"/>
      <c r="Z55" s="281"/>
      <c r="AA55" s="281"/>
      <c r="AB55" s="281"/>
      <c r="AC55" s="281"/>
      <c r="AD55" s="281"/>
      <c r="AE55" s="281"/>
      <c r="AF55" s="281"/>
      <c r="AG55" s="281"/>
      <c r="AH55" s="281"/>
      <c r="AI55" s="281"/>
      <c r="AJ55" s="281"/>
      <c r="AK55" s="281"/>
      <c r="AL55" s="281"/>
      <c r="AM55" s="281"/>
      <c r="AN55" s="281"/>
      <c r="AO55" s="281"/>
      <c r="AP55" s="282"/>
      <c r="AQ55" s="29"/>
      <c r="AR55" s="29"/>
      <c r="AS55" s="29"/>
      <c r="AT55" s="29"/>
      <c r="AU55" s="278">
        <f t="shared" si="30"/>
        <v>2</v>
      </c>
      <c r="AW55" s="208" t="s">
        <v>122</v>
      </c>
      <c r="AZ55" s="334">
        <v>12</v>
      </c>
      <c r="BA55" s="335">
        <v>0</v>
      </c>
      <c r="BC55" s="269">
        <f t="shared" si="4"/>
        <v>0</v>
      </c>
      <c r="BD55" s="270">
        <f t="shared" si="5"/>
        <v>5</v>
      </c>
      <c r="BE55" s="208">
        <f t="shared" si="23"/>
        <v>54</v>
      </c>
      <c r="BF55" s="208">
        <f t="shared" si="19"/>
        <v>5054</v>
      </c>
      <c r="BG55" s="208" t="e">
        <f t="shared" si="8"/>
        <v>#N/A</v>
      </c>
    </row>
    <row r="56" spans="1:59" ht="25" x14ac:dyDescent="0.3">
      <c r="A56" s="47" t="s">
        <v>46</v>
      </c>
      <c r="B56" s="68" t="str">
        <f t="shared" si="20"/>
        <v>012-01</v>
      </c>
      <c r="C56" s="247" t="str">
        <f>C55</f>
        <v>Supporting People Local System data</v>
      </c>
      <c r="D56" s="944" t="s">
        <v>407</v>
      </c>
      <c r="E56" s="271" t="str">
        <f>E55</f>
        <v>DCLG</v>
      </c>
      <c r="F56" s="947"/>
      <c r="G56" s="558" t="s">
        <v>118</v>
      </c>
      <c r="H56" s="558"/>
      <c r="I56" s="948"/>
      <c r="J56" s="353" t="str">
        <f>J55</f>
        <v>quarterly</v>
      </c>
      <c r="K56" s="353" t="str">
        <f>K55</f>
        <v>Unitary authorities and counties</v>
      </c>
      <c r="N56" s="258" t="str">
        <f t="shared" si="21"/>
        <v/>
      </c>
      <c r="O56" s="272" t="str">
        <f t="shared" si="22"/>
        <v/>
      </c>
      <c r="R56" s="46">
        <f>R55</f>
        <v>0</v>
      </c>
      <c r="AU56" s="274" t="str">
        <f t="shared" si="30"/>
        <v/>
      </c>
      <c r="AW56" s="271" t="str">
        <f>AW55</f>
        <v>Housing</v>
      </c>
      <c r="AZ56" s="334">
        <v>12</v>
      </c>
      <c r="BA56" s="335">
        <v>1</v>
      </c>
      <c r="BC56" s="269">
        <f t="shared" si="4"/>
        <v>1</v>
      </c>
      <c r="BD56" s="270">
        <f t="shared" si="5"/>
        <v>5</v>
      </c>
      <c r="BE56" s="208">
        <f t="shared" si="23"/>
        <v>55</v>
      </c>
      <c r="BF56" s="208">
        <f t="shared" si="19"/>
        <v>1005055</v>
      </c>
      <c r="BG56" s="208" t="e">
        <f t="shared" si="8"/>
        <v>#N/A</v>
      </c>
    </row>
    <row r="57" spans="1:59" ht="37.5" x14ac:dyDescent="0.3">
      <c r="A57" s="47" t="s">
        <v>46</v>
      </c>
      <c r="B57" s="68" t="str">
        <f t="shared" si="20"/>
        <v>012-02</v>
      </c>
      <c r="C57" s="247" t="str">
        <f>C56</f>
        <v>Supporting People Local System data</v>
      </c>
      <c r="D57" s="944" t="s">
        <v>408</v>
      </c>
      <c r="E57" s="271" t="str">
        <f>E56</f>
        <v>DCLG</v>
      </c>
      <c r="F57" s="947"/>
      <c r="G57" s="558" t="s">
        <v>118</v>
      </c>
      <c r="H57" s="558"/>
      <c r="I57" s="948"/>
      <c r="J57" s="353" t="str">
        <f>J56</f>
        <v>quarterly</v>
      </c>
      <c r="K57" s="353" t="str">
        <f>K56</f>
        <v>Unitary authorities and counties</v>
      </c>
      <c r="N57" s="258" t="str">
        <f t="shared" si="21"/>
        <v/>
      </c>
      <c r="O57" s="272" t="str">
        <f t="shared" si="22"/>
        <v/>
      </c>
      <c r="R57" s="46">
        <f>R56</f>
        <v>0</v>
      </c>
      <c r="AU57" s="274" t="str">
        <f t="shared" si="30"/>
        <v/>
      </c>
      <c r="AW57" s="271" t="str">
        <f>AW56</f>
        <v>Housing</v>
      </c>
      <c r="AZ57" s="334">
        <v>12</v>
      </c>
      <c r="BA57" s="335">
        <v>2</v>
      </c>
      <c r="BC57" s="269">
        <f t="shared" si="4"/>
        <v>1</v>
      </c>
      <c r="BD57" s="270">
        <f t="shared" si="5"/>
        <v>5</v>
      </c>
      <c r="BE57" s="208">
        <f t="shared" si="23"/>
        <v>56</v>
      </c>
      <c r="BF57" s="208">
        <f t="shared" si="19"/>
        <v>1005056</v>
      </c>
      <c r="BG57" s="208" t="e">
        <f t="shared" si="8"/>
        <v>#N/A</v>
      </c>
    </row>
    <row r="58" spans="1:59" ht="30" x14ac:dyDescent="0.25">
      <c r="A58" s="47" t="s">
        <v>1000</v>
      </c>
      <c r="B58" s="68" t="str">
        <f t="shared" si="20"/>
        <v>093-00</v>
      </c>
      <c r="C58" s="258" t="s">
        <v>663</v>
      </c>
      <c r="D58" s="259"/>
      <c r="E58" s="271" t="s">
        <v>136</v>
      </c>
      <c r="F58" s="219"/>
      <c r="G58" s="186" t="s">
        <v>118</v>
      </c>
      <c r="H58" s="186"/>
      <c r="I58" s="220"/>
      <c r="J58" s="353" t="s">
        <v>1332</v>
      </c>
      <c r="K58" s="353" t="s">
        <v>211</v>
      </c>
      <c r="L58" s="29" t="s">
        <v>115</v>
      </c>
      <c r="M58" s="265"/>
      <c r="N58" s="275" t="str">
        <f t="shared" si="21"/>
        <v/>
      </c>
      <c r="O58" s="276" t="str">
        <f t="shared" si="22"/>
        <v/>
      </c>
      <c r="P58" s="265"/>
      <c r="Q58" s="265"/>
      <c r="R58" s="261"/>
      <c r="S58" s="29"/>
      <c r="T58" s="262" t="s">
        <v>1331</v>
      </c>
      <c r="U58" s="263"/>
      <c r="V58" s="263" t="s">
        <v>1331</v>
      </c>
      <c r="W58" s="263" t="s">
        <v>1331</v>
      </c>
      <c r="X58" s="263" t="s">
        <v>1331</v>
      </c>
      <c r="Y58" s="263" t="s">
        <v>1331</v>
      </c>
      <c r="Z58" s="263" t="s">
        <v>1331</v>
      </c>
      <c r="AA58" s="263"/>
      <c r="AB58" s="263"/>
      <c r="AC58" s="263"/>
      <c r="AD58" s="263"/>
      <c r="AE58" s="263"/>
      <c r="AF58" s="263"/>
      <c r="AG58" s="263"/>
      <c r="AH58" s="263"/>
      <c r="AI58" s="263"/>
      <c r="AJ58" s="263"/>
      <c r="AK58" s="263"/>
      <c r="AL58" s="263"/>
      <c r="AM58" s="263"/>
      <c r="AN58" s="263"/>
      <c r="AO58" s="263"/>
      <c r="AP58" s="264"/>
      <c r="AQ58" s="29"/>
      <c r="AR58" s="29" t="s">
        <v>293</v>
      </c>
      <c r="AS58" s="29"/>
      <c r="AT58" s="29"/>
      <c r="AU58" s="266">
        <f t="shared" si="30"/>
        <v>1</v>
      </c>
      <c r="AX58" s="29"/>
      <c r="AZ58" s="267">
        <v>93</v>
      </c>
      <c r="BA58" s="268">
        <v>0</v>
      </c>
      <c r="BC58" s="269">
        <f t="shared" si="4"/>
        <v>0</v>
      </c>
      <c r="BD58" s="270">
        <f t="shared" si="5"/>
        <v>9</v>
      </c>
      <c r="BE58" s="208">
        <f t="shared" si="23"/>
        <v>57</v>
      </c>
      <c r="BF58" s="208">
        <f t="shared" si="19"/>
        <v>9057</v>
      </c>
      <c r="BG58" s="208" t="e">
        <f t="shared" si="8"/>
        <v>#N/A</v>
      </c>
    </row>
    <row r="59" spans="1:59" ht="25" x14ac:dyDescent="0.25">
      <c r="A59" s="47" t="s">
        <v>46</v>
      </c>
      <c r="B59" s="68" t="str">
        <f t="shared" si="20"/>
        <v>093-01</v>
      </c>
      <c r="C59" s="247" t="str">
        <f>C58</f>
        <v>Childcare and Early Years Providers Survey</v>
      </c>
      <c r="D59" s="944" t="s">
        <v>115</v>
      </c>
      <c r="E59" s="271" t="str">
        <f>E58</f>
        <v>DfE</v>
      </c>
      <c r="F59" s="970"/>
      <c r="G59" s="971" t="s">
        <v>118</v>
      </c>
      <c r="H59" s="971"/>
      <c r="I59" s="972"/>
      <c r="J59" s="353" t="str">
        <f>J58</f>
        <v>annual</v>
      </c>
      <c r="K59" s="353" t="str">
        <f>K58</f>
        <v>Upper tier &amp; single tier</v>
      </c>
      <c r="N59" s="258" t="str">
        <f t="shared" si="21"/>
        <v/>
      </c>
      <c r="O59" s="272" t="str">
        <f t="shared" si="22"/>
        <v/>
      </c>
      <c r="R59" s="46">
        <f>R58</f>
        <v>0</v>
      </c>
      <c r="T59" s="262"/>
      <c r="U59" s="263"/>
      <c r="V59" s="263"/>
      <c r="W59" s="263"/>
      <c r="X59" s="263"/>
      <c r="Y59" s="263"/>
      <c r="Z59" s="263"/>
      <c r="AA59" s="263"/>
      <c r="AB59" s="263"/>
      <c r="AC59" s="263"/>
      <c r="AD59" s="263"/>
      <c r="AE59" s="263"/>
      <c r="AF59" s="263"/>
      <c r="AG59" s="263"/>
      <c r="AH59" s="263"/>
      <c r="AI59" s="263"/>
      <c r="AJ59" s="263"/>
      <c r="AK59" s="263"/>
      <c r="AL59" s="263"/>
      <c r="AM59" s="263"/>
      <c r="AN59" s="263"/>
      <c r="AO59" s="263"/>
      <c r="AP59" s="264"/>
      <c r="AQ59" s="29"/>
      <c r="AR59" s="29"/>
      <c r="AU59" s="208" t="str">
        <f t="shared" si="30"/>
        <v/>
      </c>
      <c r="AW59" s="271">
        <f>AW58</f>
        <v>0</v>
      </c>
      <c r="AX59" s="265"/>
      <c r="AZ59" s="267">
        <v>93</v>
      </c>
      <c r="BA59" s="268">
        <v>1</v>
      </c>
      <c r="BC59" s="269">
        <f t="shared" si="4"/>
        <v>1</v>
      </c>
      <c r="BD59" s="270">
        <f t="shared" si="5"/>
        <v>9</v>
      </c>
      <c r="BE59" s="208">
        <f t="shared" si="23"/>
        <v>58</v>
      </c>
      <c r="BF59" s="208">
        <f t="shared" si="19"/>
        <v>1009058</v>
      </c>
      <c r="BG59" s="208" t="e">
        <f t="shared" si="8"/>
        <v>#N/A</v>
      </c>
    </row>
    <row r="60" spans="1:59" ht="20" x14ac:dyDescent="0.25">
      <c r="A60" s="47" t="s">
        <v>1000</v>
      </c>
      <c r="B60" s="68" t="str">
        <f t="shared" si="20"/>
        <v>095-00</v>
      </c>
      <c r="C60" s="258" t="s">
        <v>159</v>
      </c>
      <c r="D60" s="259"/>
      <c r="E60" s="271" t="s">
        <v>136</v>
      </c>
      <c r="F60" s="950"/>
      <c r="G60" s="951" t="s">
        <v>118</v>
      </c>
      <c r="H60" s="951"/>
      <c r="I60" s="952"/>
      <c r="J60" s="353" t="s">
        <v>979</v>
      </c>
      <c r="K60" s="353" t="s">
        <v>211</v>
      </c>
      <c r="L60" s="29" t="s">
        <v>1064</v>
      </c>
      <c r="M60" s="265"/>
      <c r="N60" s="275" t="str">
        <f t="shared" si="21"/>
        <v/>
      </c>
      <c r="O60" s="276" t="str">
        <f t="shared" si="22"/>
        <v/>
      </c>
      <c r="P60" s="265"/>
      <c r="Q60" s="265"/>
      <c r="R60" s="261"/>
      <c r="S60" s="29">
        <v>109</v>
      </c>
      <c r="T60" s="262" t="s">
        <v>1331</v>
      </c>
      <c r="U60" s="263"/>
      <c r="V60" s="263" t="s">
        <v>1331</v>
      </c>
      <c r="W60" s="263" t="s">
        <v>1331</v>
      </c>
      <c r="X60" s="263" t="s">
        <v>1331</v>
      </c>
      <c r="Y60" s="263" t="s">
        <v>1331</v>
      </c>
      <c r="Z60" s="263" t="s">
        <v>1331</v>
      </c>
      <c r="AA60" s="263"/>
      <c r="AB60" s="263"/>
      <c r="AC60" s="263"/>
      <c r="AD60" s="263"/>
      <c r="AE60" s="263"/>
      <c r="AF60" s="263"/>
      <c r="AG60" s="263"/>
      <c r="AH60" s="263"/>
      <c r="AI60" s="263"/>
      <c r="AJ60" s="263"/>
      <c r="AK60" s="263"/>
      <c r="AL60" s="263"/>
      <c r="AM60" s="263"/>
      <c r="AN60" s="263"/>
      <c r="AO60" s="263"/>
      <c r="AP60" s="264"/>
      <c r="AQ60" s="29"/>
      <c r="AR60" s="29" t="s">
        <v>293</v>
      </c>
      <c r="AS60" s="29"/>
      <c r="AT60" s="29"/>
      <c r="AU60" s="266">
        <f t="shared" si="30"/>
        <v>2</v>
      </c>
      <c r="AX60" s="29"/>
      <c r="AZ60" s="267">
        <v>95</v>
      </c>
      <c r="BA60" s="268">
        <v>0</v>
      </c>
      <c r="BC60" s="269">
        <f t="shared" si="4"/>
        <v>0</v>
      </c>
      <c r="BD60" s="270">
        <f t="shared" si="5"/>
        <v>9</v>
      </c>
      <c r="BE60" s="208">
        <f t="shared" si="23"/>
        <v>59</v>
      </c>
      <c r="BF60" s="208">
        <f t="shared" si="19"/>
        <v>9059</v>
      </c>
      <c r="BG60" s="208" t="e">
        <f t="shared" si="8"/>
        <v>#N/A</v>
      </c>
    </row>
    <row r="61" spans="1:59" ht="25" x14ac:dyDescent="0.25">
      <c r="A61" s="47" t="s">
        <v>46</v>
      </c>
      <c r="B61" s="68" t="str">
        <f t="shared" si="20"/>
        <v>095-01</v>
      </c>
      <c r="C61" s="247" t="str">
        <f>C60</f>
        <v xml:space="preserve">Children's Centres </v>
      </c>
      <c r="D61" s="944" t="s">
        <v>1063</v>
      </c>
      <c r="E61" s="271" t="str">
        <f>E60</f>
        <v>DfE</v>
      </c>
      <c r="F61" s="947"/>
      <c r="G61" s="558" t="s">
        <v>118</v>
      </c>
      <c r="H61" s="558"/>
      <c r="I61" s="948"/>
      <c r="J61" s="353" t="str">
        <f>J60</f>
        <v>as required</v>
      </c>
      <c r="K61" s="353" t="str">
        <f>K60</f>
        <v>Upper tier &amp; single tier</v>
      </c>
      <c r="N61" s="258" t="str">
        <f t="shared" si="21"/>
        <v/>
      </c>
      <c r="O61" s="272" t="str">
        <f t="shared" si="22"/>
        <v/>
      </c>
      <c r="R61" s="46">
        <f>R60</f>
        <v>0</v>
      </c>
      <c r="T61" s="262"/>
      <c r="U61" s="263"/>
      <c r="V61" s="263"/>
      <c r="W61" s="263"/>
      <c r="X61" s="263"/>
      <c r="Y61" s="263"/>
      <c r="Z61" s="263"/>
      <c r="AA61" s="263"/>
      <c r="AB61" s="263"/>
      <c r="AC61" s="263"/>
      <c r="AD61" s="263"/>
      <c r="AE61" s="263"/>
      <c r="AF61" s="263"/>
      <c r="AG61" s="263"/>
      <c r="AH61" s="263"/>
      <c r="AI61" s="263"/>
      <c r="AJ61" s="263"/>
      <c r="AK61" s="263"/>
      <c r="AL61" s="263"/>
      <c r="AM61" s="263"/>
      <c r="AN61" s="263"/>
      <c r="AO61" s="263"/>
      <c r="AP61" s="264"/>
      <c r="AQ61" s="29"/>
      <c r="AR61" s="29"/>
      <c r="AU61" s="208" t="str">
        <f t="shared" si="30"/>
        <v/>
      </c>
      <c r="AW61" s="271">
        <f>AW60</f>
        <v>0</v>
      </c>
      <c r="AX61" s="265"/>
      <c r="AZ61" s="267">
        <v>95</v>
      </c>
      <c r="BA61" s="268">
        <v>1</v>
      </c>
      <c r="BC61" s="269">
        <f t="shared" si="4"/>
        <v>1</v>
      </c>
      <c r="BD61" s="270">
        <f t="shared" si="5"/>
        <v>9</v>
      </c>
      <c r="BE61" s="208">
        <f t="shared" si="23"/>
        <v>60</v>
      </c>
      <c r="BF61" s="208">
        <f t="shared" si="19"/>
        <v>1009060</v>
      </c>
      <c r="BG61" s="208" t="e">
        <f t="shared" si="8"/>
        <v>#N/A</v>
      </c>
    </row>
    <row r="62" spans="1:59" ht="25" x14ac:dyDescent="0.25">
      <c r="A62" s="47" t="s">
        <v>46</v>
      </c>
      <c r="B62" s="68" t="str">
        <f>TEXT(AZ62,"000")&amp;"-"&amp;TEXT(BA62,"00")</f>
        <v>095-02</v>
      </c>
      <c r="C62" s="247" t="str">
        <f>C61</f>
        <v xml:space="preserve">Children's Centres </v>
      </c>
      <c r="D62" s="944" t="s">
        <v>1668</v>
      </c>
      <c r="E62" s="271" t="str">
        <f>E61</f>
        <v>DfE</v>
      </c>
      <c r="F62" s="947"/>
      <c r="G62" s="558" t="s">
        <v>118</v>
      </c>
      <c r="H62" s="558"/>
      <c r="I62" s="948"/>
      <c r="J62" s="353" t="str">
        <f>J61</f>
        <v>as required</v>
      </c>
      <c r="K62" s="353" t="str">
        <f>K61</f>
        <v>Upper tier &amp; single tier</v>
      </c>
      <c r="N62" s="258" t="str">
        <f>IF(OR($A62&lt;&gt;"C",P62=""),"",HYPERLINK(P62,"Collection"))</f>
        <v/>
      </c>
      <c r="O62" s="272" t="str">
        <f>IF(OR($A62&lt;&gt;"C",Q62=""),"",HYPERLINK(Q62,"Data"))</f>
        <v/>
      </c>
      <c r="R62" s="46">
        <f>R61</f>
        <v>0</v>
      </c>
      <c r="T62" s="262"/>
      <c r="U62" s="263"/>
      <c r="V62" s="263"/>
      <c r="W62" s="263"/>
      <c r="X62" s="263"/>
      <c r="Y62" s="263"/>
      <c r="Z62" s="263"/>
      <c r="AA62" s="263"/>
      <c r="AB62" s="263"/>
      <c r="AC62" s="263"/>
      <c r="AD62" s="263"/>
      <c r="AE62" s="263"/>
      <c r="AF62" s="263"/>
      <c r="AG62" s="263"/>
      <c r="AH62" s="263"/>
      <c r="AI62" s="263"/>
      <c r="AJ62" s="263"/>
      <c r="AK62" s="263"/>
      <c r="AL62" s="263"/>
      <c r="AM62" s="263"/>
      <c r="AN62" s="263"/>
      <c r="AO62" s="263"/>
      <c r="AP62" s="264"/>
      <c r="AQ62" s="29"/>
      <c r="AR62" s="29"/>
      <c r="AU62" s="208" t="str">
        <f t="shared" si="30"/>
        <v/>
      </c>
      <c r="AW62" s="271">
        <f>AW61</f>
        <v>0</v>
      </c>
      <c r="AX62" s="265"/>
      <c r="AZ62" s="267">
        <v>95</v>
      </c>
      <c r="BA62" s="268">
        <v>2</v>
      </c>
      <c r="BC62" s="269">
        <f t="shared" si="4"/>
        <v>1</v>
      </c>
      <c r="BD62" s="270">
        <f t="shared" si="5"/>
        <v>9</v>
      </c>
      <c r="BE62" s="208">
        <f t="shared" si="23"/>
        <v>61</v>
      </c>
      <c r="BF62" s="208">
        <f t="shared" si="19"/>
        <v>1009061</v>
      </c>
      <c r="BG62" s="208" t="e">
        <f t="shared" si="8"/>
        <v>#N/A</v>
      </c>
    </row>
    <row r="63" spans="1:59" ht="20" x14ac:dyDescent="0.25">
      <c r="A63" s="47" t="s">
        <v>1000</v>
      </c>
      <c r="B63" s="68" t="str">
        <f>TEXT(AZ63,"000")&amp;"-"&amp;TEXT(BA63,"00")</f>
        <v>103-00</v>
      </c>
      <c r="C63" s="258" t="s">
        <v>608</v>
      </c>
      <c r="D63" s="259"/>
      <c r="E63" s="271" t="s">
        <v>136</v>
      </c>
      <c r="F63" s="219"/>
      <c r="G63" s="186" t="s">
        <v>118</v>
      </c>
      <c r="H63" s="186"/>
      <c r="I63" s="220"/>
      <c r="J63" s="353" t="s">
        <v>979</v>
      </c>
      <c r="K63" s="353" t="s">
        <v>211</v>
      </c>
      <c r="L63" s="29"/>
      <c r="M63" s="265" t="s">
        <v>692</v>
      </c>
      <c r="N63" s="275" t="str">
        <f>IF(OR($A63&lt;&gt;"C",P63=""),"",HYPERLINK(P63,"Collection"))</f>
        <v/>
      </c>
      <c r="O63" s="276" t="str">
        <f>IF(OR($A63&lt;&gt;"C",Q63=""),"",HYPERLINK(Q63,"Data"))</f>
        <v/>
      </c>
      <c r="P63" s="265"/>
      <c r="Q63" s="265"/>
      <c r="R63" s="261"/>
      <c r="S63" s="29"/>
      <c r="T63" s="262" t="s">
        <v>1331</v>
      </c>
      <c r="U63" s="263"/>
      <c r="V63" s="263" t="s">
        <v>1331</v>
      </c>
      <c r="W63" s="263" t="s">
        <v>1331</v>
      </c>
      <c r="X63" s="263" t="s">
        <v>1331</v>
      </c>
      <c r="Y63" s="263" t="s">
        <v>1331</v>
      </c>
      <c r="Z63" s="263" t="s">
        <v>1331</v>
      </c>
      <c r="AA63" s="263"/>
      <c r="AB63" s="263"/>
      <c r="AC63" s="263"/>
      <c r="AD63" s="263"/>
      <c r="AE63" s="263"/>
      <c r="AF63" s="263"/>
      <c r="AG63" s="263"/>
      <c r="AH63" s="263"/>
      <c r="AI63" s="263"/>
      <c r="AJ63" s="263"/>
      <c r="AK63" s="263"/>
      <c r="AL63" s="263"/>
      <c r="AM63" s="263"/>
      <c r="AN63" s="263"/>
      <c r="AO63" s="263"/>
      <c r="AP63" s="264"/>
      <c r="AQ63" s="29"/>
      <c r="AR63" s="29" t="s">
        <v>293</v>
      </c>
      <c r="AS63" s="29"/>
      <c r="AT63" s="29"/>
      <c r="AU63" s="266">
        <f t="shared" si="30"/>
        <v>1</v>
      </c>
      <c r="AX63" s="29"/>
      <c r="AZ63" s="267">
        <v>103</v>
      </c>
      <c r="BA63" s="268">
        <v>0</v>
      </c>
      <c r="BC63" s="269">
        <f t="shared" si="4"/>
        <v>0</v>
      </c>
      <c r="BD63" s="270">
        <f t="shared" si="5"/>
        <v>9</v>
      </c>
      <c r="BE63" s="208">
        <f t="shared" si="23"/>
        <v>62</v>
      </c>
      <c r="BF63" s="208">
        <f t="shared" si="19"/>
        <v>9062</v>
      </c>
      <c r="BG63" s="208" t="e">
        <f t="shared" si="8"/>
        <v>#N/A</v>
      </c>
    </row>
    <row r="64" spans="1:59" ht="25" x14ac:dyDescent="0.25">
      <c r="A64" s="47" t="s">
        <v>46</v>
      </c>
      <c r="B64" s="68" t="str">
        <f>TEXT(AZ64,"000")&amp;"-"&amp;TEXT(BA64,"00")</f>
        <v>103-01</v>
      </c>
      <c r="C64" s="247" t="str">
        <f>C63</f>
        <v>Music Grant - use of</v>
      </c>
      <c r="D64" s="944" t="s">
        <v>1066</v>
      </c>
      <c r="E64" s="271" t="str">
        <f>E63</f>
        <v>DfE</v>
      </c>
      <c r="F64" s="947"/>
      <c r="G64" s="558" t="s">
        <v>118</v>
      </c>
      <c r="H64" s="558"/>
      <c r="I64" s="948"/>
      <c r="J64" s="353" t="str">
        <f>J63</f>
        <v>as required</v>
      </c>
      <c r="K64" s="353" t="str">
        <f>K63</f>
        <v>Upper tier &amp; single tier</v>
      </c>
      <c r="N64" s="258" t="str">
        <f>IF(OR($A64&lt;&gt;"C",P64=""),"",HYPERLINK(P64,"Collection"))</f>
        <v/>
      </c>
      <c r="O64" s="272" t="str">
        <f>IF(OR($A64&lt;&gt;"C",Q64=""),"",HYPERLINK(Q64,"Data"))</f>
        <v/>
      </c>
      <c r="R64" s="46">
        <f>R63</f>
        <v>0</v>
      </c>
      <c r="T64" s="262"/>
      <c r="U64" s="263"/>
      <c r="V64" s="263"/>
      <c r="W64" s="263"/>
      <c r="X64" s="263"/>
      <c r="Y64" s="263"/>
      <c r="Z64" s="263"/>
      <c r="AA64" s="263"/>
      <c r="AB64" s="263"/>
      <c r="AC64" s="263"/>
      <c r="AD64" s="263"/>
      <c r="AE64" s="263"/>
      <c r="AF64" s="263"/>
      <c r="AG64" s="263"/>
      <c r="AH64" s="263"/>
      <c r="AI64" s="263"/>
      <c r="AJ64" s="263"/>
      <c r="AK64" s="263"/>
      <c r="AL64" s="263"/>
      <c r="AM64" s="263"/>
      <c r="AN64" s="263"/>
      <c r="AO64" s="263"/>
      <c r="AP64" s="264"/>
      <c r="AQ64" s="29"/>
      <c r="AR64" s="29"/>
      <c r="AU64" s="208" t="str">
        <f t="shared" si="30"/>
        <v/>
      </c>
      <c r="AW64" s="271">
        <f>AW63</f>
        <v>0</v>
      </c>
      <c r="AX64" s="265"/>
      <c r="AZ64" s="267">
        <v>103</v>
      </c>
      <c r="BA64" s="268">
        <v>1</v>
      </c>
      <c r="BC64" s="269">
        <f t="shared" si="4"/>
        <v>1</v>
      </c>
      <c r="BD64" s="270">
        <f t="shared" si="5"/>
        <v>9</v>
      </c>
      <c r="BE64" s="208">
        <f t="shared" si="23"/>
        <v>63</v>
      </c>
      <c r="BF64" s="208">
        <f t="shared" si="19"/>
        <v>1009063</v>
      </c>
      <c r="BG64" s="208" t="e">
        <f t="shared" si="8"/>
        <v>#N/A</v>
      </c>
    </row>
    <row r="65" spans="1:59" ht="50" x14ac:dyDescent="0.25">
      <c r="A65" s="47" t="s">
        <v>1000</v>
      </c>
      <c r="B65" s="68" t="str">
        <f t="shared" ref="B65:B84" si="31">TEXT(AZ65,"000")&amp;"-"&amp;TEXT(BA65,"00")</f>
        <v>141-00</v>
      </c>
      <c r="C65" s="258" t="s">
        <v>1007</v>
      </c>
      <c r="D65" s="259"/>
      <c r="E65" s="271" t="s">
        <v>1171</v>
      </c>
      <c r="F65" s="219"/>
      <c r="G65" s="186"/>
      <c r="H65" s="186"/>
      <c r="I65" s="220"/>
      <c r="J65" s="353" t="s">
        <v>1332</v>
      </c>
      <c r="K65" s="353" t="s">
        <v>211</v>
      </c>
      <c r="L65" s="29" t="s">
        <v>1141</v>
      </c>
      <c r="M65" s="265" t="s">
        <v>187</v>
      </c>
      <c r="N65" s="275" t="str">
        <f t="shared" ref="N65:N84" si="32">IF(OR($A65&lt;&gt;"C",P65=""),"",HYPERLINK(P65,"Collection"))</f>
        <v/>
      </c>
      <c r="O65" s="276" t="str">
        <f t="shared" ref="O65:O84" si="33">IF(OR($A65&lt;&gt;"C",Q65=""),"",HYPERLINK(Q65,"Data"))</f>
        <v/>
      </c>
      <c r="P65" s="265"/>
      <c r="Q65" s="265"/>
      <c r="R65" s="261"/>
      <c r="S65" s="29"/>
      <c r="T65" s="262" t="s">
        <v>1331</v>
      </c>
      <c r="U65" s="263"/>
      <c r="V65" s="263" t="s">
        <v>1331</v>
      </c>
      <c r="W65" s="263" t="s">
        <v>1331</v>
      </c>
      <c r="X65" s="263" t="s">
        <v>1331</v>
      </c>
      <c r="Y65" s="263" t="s">
        <v>1331</v>
      </c>
      <c r="Z65" s="263" t="s">
        <v>1331</v>
      </c>
      <c r="AA65" s="263"/>
      <c r="AB65" s="263"/>
      <c r="AC65" s="263"/>
      <c r="AD65" s="263"/>
      <c r="AE65" s="263"/>
      <c r="AF65" s="263"/>
      <c r="AG65" s="263"/>
      <c r="AH65" s="263"/>
      <c r="AI65" s="263"/>
      <c r="AJ65" s="263"/>
      <c r="AK65" s="263"/>
      <c r="AL65" s="263"/>
      <c r="AM65" s="263"/>
      <c r="AN65" s="263"/>
      <c r="AO65" s="263"/>
      <c r="AP65" s="264"/>
      <c r="AQ65" s="29"/>
      <c r="AR65" s="29" t="s">
        <v>293</v>
      </c>
      <c r="AS65" s="29"/>
      <c r="AT65" s="29"/>
      <c r="AU65" s="266">
        <f t="shared" si="30"/>
        <v>1</v>
      </c>
      <c r="AX65" s="29"/>
      <c r="AZ65" s="267">
        <v>141</v>
      </c>
      <c r="BA65" s="268">
        <v>0</v>
      </c>
      <c r="BC65" s="269">
        <f t="shared" si="4"/>
        <v>0</v>
      </c>
      <c r="BD65" s="270" t="e">
        <f t="shared" si="5"/>
        <v>#N/A</v>
      </c>
      <c r="BE65" s="208">
        <f t="shared" ref="BE65:BE109" si="34">ROW()-1</f>
        <v>64</v>
      </c>
      <c r="BF65" s="208" t="e">
        <f t="shared" ref="BF65:BF91" si="35">(BC65*1000000)+(BD65*1000)+BE65</f>
        <v>#N/A</v>
      </c>
      <c r="BG65" s="208" t="e">
        <f t="shared" si="8"/>
        <v>#N/A</v>
      </c>
    </row>
    <row r="66" spans="1:59" ht="37.5" x14ac:dyDescent="0.25">
      <c r="A66" s="47" t="s">
        <v>46</v>
      </c>
      <c r="B66" s="68" t="str">
        <f t="shared" si="31"/>
        <v>141-01</v>
      </c>
      <c r="C66" s="247" t="str">
        <f>C65</f>
        <v>Capturing Regulatory Information on a Local Level (CRILL)</v>
      </c>
      <c r="D66" s="944" t="s">
        <v>1115</v>
      </c>
      <c r="E66" s="271" t="str">
        <f>E65</f>
        <v>DH</v>
      </c>
      <c r="F66" s="947"/>
      <c r="G66" s="558"/>
      <c r="H66" s="558"/>
      <c r="I66" s="948"/>
      <c r="J66" s="353" t="str">
        <f>J65</f>
        <v>annual</v>
      </c>
      <c r="K66" s="353" t="str">
        <f>K65</f>
        <v>Upper tier &amp; single tier</v>
      </c>
      <c r="N66" s="258" t="str">
        <f t="shared" si="32"/>
        <v/>
      </c>
      <c r="O66" s="272" t="str">
        <f t="shared" si="33"/>
        <v/>
      </c>
      <c r="R66" s="46">
        <f>R65</f>
        <v>0</v>
      </c>
      <c r="T66" s="262"/>
      <c r="U66" s="263"/>
      <c r="V66" s="263"/>
      <c r="W66" s="263"/>
      <c r="X66" s="263"/>
      <c r="Y66" s="263"/>
      <c r="Z66" s="263"/>
      <c r="AA66" s="263"/>
      <c r="AB66" s="263"/>
      <c r="AC66" s="263"/>
      <c r="AD66" s="263"/>
      <c r="AE66" s="263"/>
      <c r="AF66" s="263"/>
      <c r="AG66" s="263"/>
      <c r="AH66" s="263"/>
      <c r="AI66" s="263"/>
      <c r="AJ66" s="263"/>
      <c r="AK66" s="263"/>
      <c r="AL66" s="263"/>
      <c r="AM66" s="263"/>
      <c r="AN66" s="263"/>
      <c r="AO66" s="263"/>
      <c r="AP66" s="264"/>
      <c r="AQ66" s="29"/>
      <c r="AR66" s="29"/>
      <c r="AU66" s="208" t="str">
        <f t="shared" si="30"/>
        <v/>
      </c>
      <c r="AW66" s="271">
        <f>AW65</f>
        <v>0</v>
      </c>
      <c r="AX66" s="265"/>
      <c r="AZ66" s="267">
        <v>141</v>
      </c>
      <c r="BA66" s="268">
        <v>1</v>
      </c>
      <c r="BC66" s="269">
        <f t="shared" ref="BC66:BC129" si="36">IF(A66="D",1,0)</f>
        <v>1</v>
      </c>
      <c r="BD66" s="270" t="e">
        <f t="shared" ref="BD66:BD129" si="37">MATCH(E66,DeptAbbr,0)</f>
        <v>#N/A</v>
      </c>
      <c r="BE66" s="208">
        <f t="shared" si="34"/>
        <v>65</v>
      </c>
      <c r="BF66" s="208" t="e">
        <f t="shared" si="35"/>
        <v>#N/A</v>
      </c>
      <c r="BG66" s="208" t="e">
        <f t="shared" ref="BG66:BG129" si="38">RANK(BF66,BF:BF,1)</f>
        <v>#N/A</v>
      </c>
    </row>
    <row r="67" spans="1:59" ht="30" x14ac:dyDescent="0.25">
      <c r="A67" s="47" t="s">
        <v>1000</v>
      </c>
      <c r="B67" s="68" t="str">
        <f t="shared" si="31"/>
        <v>019-00</v>
      </c>
      <c r="C67" s="258" t="s">
        <v>891</v>
      </c>
      <c r="D67" s="259"/>
      <c r="E67" s="271" t="s">
        <v>1782</v>
      </c>
      <c r="F67" s="219" t="s">
        <v>1331</v>
      </c>
      <c r="G67" s="186" t="s">
        <v>118</v>
      </c>
      <c r="H67" s="186"/>
      <c r="I67" s="220"/>
      <c r="J67" s="353" t="s">
        <v>74</v>
      </c>
      <c r="K67" s="353" t="s">
        <v>212</v>
      </c>
      <c r="L67" s="29" t="s">
        <v>1157</v>
      </c>
      <c r="M67" s="265" t="s">
        <v>804</v>
      </c>
      <c r="N67" s="275" t="str">
        <f t="shared" si="32"/>
        <v/>
      </c>
      <c r="O67" s="276" t="str">
        <f t="shared" si="33"/>
        <v/>
      </c>
      <c r="P67" s="265"/>
      <c r="Q67" s="277"/>
      <c r="R67" s="261"/>
      <c r="S67" s="29"/>
      <c r="T67" s="262"/>
      <c r="U67" s="263" t="s">
        <v>1331</v>
      </c>
      <c r="V67" s="263" t="s">
        <v>1331</v>
      </c>
      <c r="W67" s="263" t="s">
        <v>1331</v>
      </c>
      <c r="X67" s="263" t="s">
        <v>1331</v>
      </c>
      <c r="Y67" s="263" t="s">
        <v>1331</v>
      </c>
      <c r="Z67" s="263" t="s">
        <v>1331</v>
      </c>
      <c r="AA67" s="263"/>
      <c r="AB67" s="263"/>
      <c r="AC67" s="263"/>
      <c r="AD67" s="263"/>
      <c r="AE67" s="263"/>
      <c r="AF67" s="263"/>
      <c r="AG67" s="263"/>
      <c r="AH67" s="263"/>
      <c r="AI67" s="263"/>
      <c r="AJ67" s="263"/>
      <c r="AK67" s="263"/>
      <c r="AL67" s="263"/>
      <c r="AM67" s="263"/>
      <c r="AN67" s="263"/>
      <c r="AO67" s="263"/>
      <c r="AP67" s="264"/>
      <c r="AQ67" s="29"/>
      <c r="AR67" s="29" t="s">
        <v>491</v>
      </c>
      <c r="AS67" s="29"/>
      <c r="AT67" s="29"/>
      <c r="AU67" s="278">
        <f t="shared" si="30"/>
        <v>1</v>
      </c>
      <c r="AW67" s="208" t="s">
        <v>122</v>
      </c>
      <c r="AX67" s="29" t="s">
        <v>1458</v>
      </c>
      <c r="AZ67" s="267">
        <v>19</v>
      </c>
      <c r="BA67" s="268">
        <v>0</v>
      </c>
      <c r="BC67" s="269">
        <f t="shared" si="36"/>
        <v>0</v>
      </c>
      <c r="BD67" s="270">
        <f t="shared" si="37"/>
        <v>5</v>
      </c>
      <c r="BE67" s="208">
        <f t="shared" si="34"/>
        <v>66</v>
      </c>
      <c r="BF67" s="208">
        <f t="shared" si="35"/>
        <v>5066</v>
      </c>
      <c r="BG67" s="208" t="e">
        <f t="shared" si="38"/>
        <v>#N/A</v>
      </c>
    </row>
    <row r="68" spans="1:59" x14ac:dyDescent="0.25">
      <c r="A68" s="47" t="s">
        <v>46</v>
      </c>
      <c r="B68" s="68" t="str">
        <f t="shared" si="31"/>
        <v>019-01</v>
      </c>
      <c r="C68" s="337" t="str">
        <f>C67</f>
        <v>Affordable Housing Grant - UNDER CONSIDERATION</v>
      </c>
      <c r="D68" s="944" t="s">
        <v>370</v>
      </c>
      <c r="E68" s="271" t="str">
        <f>E67</f>
        <v>DCLG</v>
      </c>
      <c r="F68" s="947" t="s">
        <v>1331</v>
      </c>
      <c r="G68" s="558" t="s">
        <v>118</v>
      </c>
      <c r="H68" s="558"/>
      <c r="I68" s="948"/>
      <c r="J68" s="353" t="str">
        <f>J67</f>
        <v>not decided</v>
      </c>
      <c r="K68" s="353" t="str">
        <f>K67</f>
        <v>Single tier &amp; lower tier</v>
      </c>
      <c r="N68" s="258" t="str">
        <f t="shared" si="32"/>
        <v/>
      </c>
      <c r="O68" s="272" t="str">
        <f t="shared" si="33"/>
        <v/>
      </c>
      <c r="R68" s="46">
        <f>R67</f>
        <v>0</v>
      </c>
      <c r="T68" s="262"/>
      <c r="U68" s="263"/>
      <c r="V68" s="263"/>
      <c r="W68" s="263"/>
      <c r="X68" s="263"/>
      <c r="Y68" s="263"/>
      <c r="Z68" s="263"/>
      <c r="AA68" s="263"/>
      <c r="AB68" s="263"/>
      <c r="AC68" s="263"/>
      <c r="AD68" s="263"/>
      <c r="AE68" s="263"/>
      <c r="AF68" s="263"/>
      <c r="AG68" s="263"/>
      <c r="AH68" s="263"/>
      <c r="AI68" s="263"/>
      <c r="AJ68" s="263"/>
      <c r="AK68" s="263"/>
      <c r="AL68" s="263"/>
      <c r="AM68" s="263"/>
      <c r="AN68" s="263"/>
      <c r="AO68" s="263"/>
      <c r="AP68" s="264"/>
      <c r="AQ68" s="29"/>
      <c r="AR68" s="29"/>
      <c r="AU68" s="274" t="str">
        <f t="shared" si="30"/>
        <v/>
      </c>
      <c r="AW68" s="271" t="str">
        <f>AW67</f>
        <v>Housing</v>
      </c>
      <c r="AX68" s="265"/>
      <c r="AZ68" s="267">
        <v>19</v>
      </c>
      <c r="BA68" s="268">
        <v>1</v>
      </c>
      <c r="BC68" s="269">
        <f t="shared" si="36"/>
        <v>1</v>
      </c>
      <c r="BD68" s="270">
        <f t="shared" si="37"/>
        <v>5</v>
      </c>
      <c r="BE68" s="208">
        <f t="shared" si="34"/>
        <v>67</v>
      </c>
      <c r="BF68" s="208">
        <f t="shared" si="35"/>
        <v>1005067</v>
      </c>
      <c r="BG68" s="208" t="e">
        <f t="shared" si="38"/>
        <v>#N/A</v>
      </c>
    </row>
    <row r="69" spans="1:59" ht="30" x14ac:dyDescent="0.25">
      <c r="A69" s="47" t="s">
        <v>1000</v>
      </c>
      <c r="B69" s="68" t="str">
        <f t="shared" si="31"/>
        <v>081-00</v>
      </c>
      <c r="C69" s="258" t="s">
        <v>1200</v>
      </c>
      <c r="D69" s="259"/>
      <c r="E69" s="271" t="s">
        <v>1349</v>
      </c>
      <c r="F69" s="219" t="s">
        <v>1331</v>
      </c>
      <c r="G69" s="186"/>
      <c r="H69" s="186"/>
      <c r="I69" s="220"/>
      <c r="J69" s="353" t="s">
        <v>1332</v>
      </c>
      <c r="K69" s="353" t="s">
        <v>133</v>
      </c>
      <c r="L69" s="29" t="s">
        <v>1624</v>
      </c>
      <c r="M69" s="265" t="s">
        <v>1768</v>
      </c>
      <c r="N69" s="275" t="str">
        <f t="shared" si="32"/>
        <v/>
      </c>
      <c r="O69" s="276" t="str">
        <f t="shared" si="33"/>
        <v/>
      </c>
      <c r="P69" s="265"/>
      <c r="Q69" s="265"/>
      <c r="R69" s="261"/>
      <c r="S69" s="29"/>
      <c r="T69" s="262" t="s">
        <v>1331</v>
      </c>
      <c r="U69" s="263" t="s">
        <v>1331</v>
      </c>
      <c r="V69" s="263" t="s">
        <v>1331</v>
      </c>
      <c r="W69" s="263" t="s">
        <v>1331</v>
      </c>
      <c r="X69" s="263" t="s">
        <v>1331</v>
      </c>
      <c r="Y69" s="263" t="s">
        <v>1331</v>
      </c>
      <c r="Z69" s="263" t="s">
        <v>1331</v>
      </c>
      <c r="AA69" s="263"/>
      <c r="AB69" s="263"/>
      <c r="AC69" s="263"/>
      <c r="AD69" s="263"/>
      <c r="AE69" s="263"/>
      <c r="AF69" s="263"/>
      <c r="AG69" s="263"/>
      <c r="AH69" s="263"/>
      <c r="AI69" s="263"/>
      <c r="AJ69" s="263"/>
      <c r="AK69" s="263"/>
      <c r="AL69" s="263"/>
      <c r="AM69" s="263"/>
      <c r="AN69" s="263"/>
      <c r="AO69" s="263"/>
      <c r="AP69" s="264"/>
      <c r="AQ69" s="29" t="s">
        <v>133</v>
      </c>
      <c r="AR69" s="29" t="s">
        <v>960</v>
      </c>
      <c r="AS69" s="29"/>
      <c r="AT69" s="29"/>
      <c r="AU69" s="266">
        <f t="shared" si="30"/>
        <v>1</v>
      </c>
      <c r="AW69" s="208" t="s">
        <v>1201</v>
      </c>
      <c r="AX69" s="29"/>
      <c r="AZ69" s="267">
        <v>81</v>
      </c>
      <c r="BA69" s="268">
        <v>0</v>
      </c>
      <c r="BC69" s="269">
        <f t="shared" si="36"/>
        <v>0</v>
      </c>
      <c r="BD69" s="270">
        <f t="shared" si="37"/>
        <v>8</v>
      </c>
      <c r="BE69" s="208">
        <f t="shared" si="34"/>
        <v>68</v>
      </c>
      <c r="BF69" s="208">
        <f t="shared" si="35"/>
        <v>8068</v>
      </c>
      <c r="BG69" s="208" t="e">
        <f t="shared" si="38"/>
        <v>#N/A</v>
      </c>
    </row>
    <row r="70" spans="1:59" ht="50" x14ac:dyDescent="0.25">
      <c r="A70" s="47" t="s">
        <v>46</v>
      </c>
      <c r="B70" s="68" t="str">
        <f t="shared" si="31"/>
        <v>081-01</v>
      </c>
      <c r="C70" s="247" t="str">
        <f>C69</f>
        <v>Compliance with Government Buying Standards - sustainable procurement specifications for goods and services</v>
      </c>
      <c r="D70" s="944" t="s">
        <v>1461</v>
      </c>
      <c r="E70" s="271" t="str">
        <f>E69</f>
        <v>DEFRA</v>
      </c>
      <c r="F70" s="947" t="s">
        <v>1331</v>
      </c>
      <c r="G70" s="558"/>
      <c r="H70" s="558"/>
      <c r="I70" s="948"/>
      <c r="J70" s="353" t="str">
        <f>J69</f>
        <v>annual</v>
      </c>
      <c r="K70" s="353" t="str">
        <f>K69</f>
        <v>Sample of authorities</v>
      </c>
      <c r="N70" s="258" t="str">
        <f t="shared" si="32"/>
        <v/>
      </c>
      <c r="O70" s="272" t="str">
        <f t="shared" si="33"/>
        <v/>
      </c>
      <c r="R70" s="46">
        <f>R69</f>
        <v>0</v>
      </c>
      <c r="T70" s="262"/>
      <c r="U70" s="263"/>
      <c r="V70" s="263"/>
      <c r="W70" s="263"/>
      <c r="X70" s="263"/>
      <c r="Y70" s="263"/>
      <c r="Z70" s="263"/>
      <c r="AA70" s="263"/>
      <c r="AB70" s="263"/>
      <c r="AC70" s="263"/>
      <c r="AD70" s="263"/>
      <c r="AE70" s="263"/>
      <c r="AF70" s="263"/>
      <c r="AG70" s="263"/>
      <c r="AH70" s="263"/>
      <c r="AI70" s="263"/>
      <c r="AJ70" s="263"/>
      <c r="AK70" s="263"/>
      <c r="AL70" s="263"/>
      <c r="AM70" s="263"/>
      <c r="AN70" s="263"/>
      <c r="AO70" s="263"/>
      <c r="AP70" s="264"/>
      <c r="AQ70" s="29"/>
      <c r="AR70" s="29"/>
      <c r="AU70" s="208" t="str">
        <f t="shared" si="30"/>
        <v/>
      </c>
      <c r="AW70" s="271" t="str">
        <f>AW69</f>
        <v>Sustainability</v>
      </c>
      <c r="AX70" s="265"/>
      <c r="AZ70" s="267">
        <v>81</v>
      </c>
      <c r="BA70" s="268">
        <v>1</v>
      </c>
      <c r="BC70" s="269">
        <f t="shared" si="36"/>
        <v>1</v>
      </c>
      <c r="BD70" s="270">
        <f t="shared" si="37"/>
        <v>8</v>
      </c>
      <c r="BE70" s="208">
        <f t="shared" si="34"/>
        <v>69</v>
      </c>
      <c r="BF70" s="208">
        <f t="shared" si="35"/>
        <v>1008069</v>
      </c>
      <c r="BG70" s="208" t="e">
        <f t="shared" si="38"/>
        <v>#N/A</v>
      </c>
    </row>
    <row r="71" spans="1:59" ht="30" x14ac:dyDescent="0.25">
      <c r="A71" s="47" t="s">
        <v>1000</v>
      </c>
      <c r="B71" s="68" t="str">
        <f t="shared" si="31"/>
        <v>126-00</v>
      </c>
      <c r="C71" s="258" t="s">
        <v>36</v>
      </c>
      <c r="D71" s="259"/>
      <c r="E71" s="271" t="s">
        <v>536</v>
      </c>
      <c r="F71" s="219"/>
      <c r="G71" s="186" t="s">
        <v>118</v>
      </c>
      <c r="H71" s="186"/>
      <c r="I71" s="220"/>
      <c r="J71" s="353" t="s">
        <v>979</v>
      </c>
      <c r="K71" s="353" t="s">
        <v>211</v>
      </c>
      <c r="L71" s="29" t="s">
        <v>1169</v>
      </c>
      <c r="M71" s="265"/>
      <c r="N71" s="275" t="str">
        <f t="shared" si="32"/>
        <v/>
      </c>
      <c r="O71" s="276" t="str">
        <f t="shared" si="33"/>
        <v/>
      </c>
      <c r="P71" s="265"/>
      <c r="Q71" s="265"/>
      <c r="R71" s="261"/>
      <c r="S71" s="29"/>
      <c r="T71" s="262" t="s">
        <v>1331</v>
      </c>
      <c r="U71" s="263"/>
      <c r="V71" s="263" t="s">
        <v>1331</v>
      </c>
      <c r="W71" s="263" t="s">
        <v>1331</v>
      </c>
      <c r="X71" s="263" t="s">
        <v>1331</v>
      </c>
      <c r="Y71" s="263" t="s">
        <v>1331</v>
      </c>
      <c r="Z71" s="263"/>
      <c r="AA71" s="263"/>
      <c r="AB71" s="263"/>
      <c r="AC71" s="263"/>
      <c r="AD71" s="263"/>
      <c r="AE71" s="263"/>
      <c r="AF71" s="263" t="s">
        <v>1331</v>
      </c>
      <c r="AG71" s="263"/>
      <c r="AH71" s="263"/>
      <c r="AI71" s="263"/>
      <c r="AJ71" s="263"/>
      <c r="AK71" s="263"/>
      <c r="AL71" s="263"/>
      <c r="AM71" s="263"/>
      <c r="AN71" s="263"/>
      <c r="AO71" s="263"/>
      <c r="AP71" s="264"/>
      <c r="AQ71" s="29"/>
      <c r="AR71" s="29" t="s">
        <v>695</v>
      </c>
      <c r="AS71" s="29"/>
      <c r="AT71" s="29"/>
      <c r="AU71" s="266">
        <f t="shared" si="30"/>
        <v>7</v>
      </c>
      <c r="AX71" s="29" t="s">
        <v>831</v>
      </c>
      <c r="AZ71" s="267">
        <v>126</v>
      </c>
      <c r="BA71" s="268">
        <v>0</v>
      </c>
      <c r="BC71" s="269">
        <f t="shared" si="36"/>
        <v>0</v>
      </c>
      <c r="BD71" s="270">
        <f t="shared" si="37"/>
        <v>11</v>
      </c>
      <c r="BE71" s="208">
        <f t="shared" si="34"/>
        <v>70</v>
      </c>
      <c r="BF71" s="208">
        <f t="shared" si="35"/>
        <v>11070</v>
      </c>
      <c r="BG71" s="208" t="e">
        <f t="shared" si="38"/>
        <v>#N/A</v>
      </c>
    </row>
    <row r="72" spans="1:59" ht="20" x14ac:dyDescent="0.25">
      <c r="A72" s="47" t="s">
        <v>46</v>
      </c>
      <c r="B72" s="68" t="str">
        <f t="shared" si="31"/>
        <v>126-01</v>
      </c>
      <c r="C72" s="247" t="str">
        <f t="shared" ref="C72:C78" si="39">C71</f>
        <v>Bikeability</v>
      </c>
      <c r="D72" s="944" t="s">
        <v>1039</v>
      </c>
      <c r="E72" s="271" t="str">
        <f t="shared" ref="E72:E78" si="40">E71</f>
        <v>DfT</v>
      </c>
      <c r="F72" s="947"/>
      <c r="G72" s="956" t="s">
        <v>118</v>
      </c>
      <c r="H72" s="558"/>
      <c r="I72" s="948"/>
      <c r="J72" s="353" t="str">
        <f t="shared" ref="J72:J78" si="41">J71</f>
        <v>as required</v>
      </c>
      <c r="K72" s="353" t="str">
        <f t="shared" ref="K72:K78" si="42">K71</f>
        <v>Upper tier &amp; single tier</v>
      </c>
      <c r="N72" s="258" t="str">
        <f t="shared" si="32"/>
        <v/>
      </c>
      <c r="O72" s="272" t="str">
        <f t="shared" si="33"/>
        <v/>
      </c>
      <c r="R72" s="46">
        <f t="shared" ref="R72:R78" si="43">R71</f>
        <v>0</v>
      </c>
      <c r="T72" s="262"/>
      <c r="U72" s="263"/>
      <c r="V72" s="263"/>
      <c r="W72" s="263"/>
      <c r="X72" s="263"/>
      <c r="Y72" s="263"/>
      <c r="Z72" s="263"/>
      <c r="AA72" s="263"/>
      <c r="AB72" s="263"/>
      <c r="AC72" s="263"/>
      <c r="AD72" s="263"/>
      <c r="AE72" s="263"/>
      <c r="AF72" s="263"/>
      <c r="AG72" s="263"/>
      <c r="AH72" s="263"/>
      <c r="AI72" s="263"/>
      <c r="AJ72" s="263"/>
      <c r="AK72" s="263"/>
      <c r="AL72" s="263"/>
      <c r="AM72" s="263"/>
      <c r="AN72" s="263"/>
      <c r="AO72" s="263"/>
      <c r="AP72" s="264"/>
      <c r="AQ72" s="29"/>
      <c r="AR72" s="29"/>
      <c r="AU72" s="208" t="str">
        <f t="shared" si="30"/>
        <v/>
      </c>
      <c r="AW72" s="271">
        <f t="shared" ref="AW72:AW78" si="44">AW71</f>
        <v>0</v>
      </c>
      <c r="AX72" s="265"/>
      <c r="AZ72" s="267">
        <v>126</v>
      </c>
      <c r="BA72" s="268">
        <v>1</v>
      </c>
      <c r="BC72" s="269">
        <f t="shared" si="36"/>
        <v>1</v>
      </c>
      <c r="BD72" s="270">
        <f t="shared" si="37"/>
        <v>11</v>
      </c>
      <c r="BE72" s="208">
        <f t="shared" si="34"/>
        <v>71</v>
      </c>
      <c r="BF72" s="208">
        <f t="shared" si="35"/>
        <v>1011071</v>
      </c>
      <c r="BG72" s="208" t="e">
        <f t="shared" si="38"/>
        <v>#N/A</v>
      </c>
    </row>
    <row r="73" spans="1:59" ht="20" x14ac:dyDescent="0.25">
      <c r="A73" s="47" t="s">
        <v>46</v>
      </c>
      <c r="B73" s="68" t="str">
        <f t="shared" si="31"/>
        <v>126-02</v>
      </c>
      <c r="C73" s="247" t="str">
        <f t="shared" si="39"/>
        <v>Bikeability</v>
      </c>
      <c r="D73" s="944" t="s">
        <v>461</v>
      </c>
      <c r="E73" s="271" t="str">
        <f t="shared" si="40"/>
        <v>DfT</v>
      </c>
      <c r="F73" s="947"/>
      <c r="G73" s="956" t="s">
        <v>118</v>
      </c>
      <c r="H73" s="558"/>
      <c r="I73" s="948"/>
      <c r="J73" s="353" t="str">
        <f t="shared" si="41"/>
        <v>as required</v>
      </c>
      <c r="K73" s="353" t="str">
        <f t="shared" si="42"/>
        <v>Upper tier &amp; single tier</v>
      </c>
      <c r="N73" s="258" t="str">
        <f t="shared" si="32"/>
        <v/>
      </c>
      <c r="O73" s="272" t="str">
        <f t="shared" si="33"/>
        <v/>
      </c>
      <c r="R73" s="46">
        <f t="shared" si="43"/>
        <v>0</v>
      </c>
      <c r="T73" s="262"/>
      <c r="U73" s="263"/>
      <c r="V73" s="263"/>
      <c r="W73" s="263"/>
      <c r="X73" s="263"/>
      <c r="Y73" s="263"/>
      <c r="Z73" s="263"/>
      <c r="AA73" s="263"/>
      <c r="AB73" s="263"/>
      <c r="AC73" s="263"/>
      <c r="AD73" s="263"/>
      <c r="AE73" s="263"/>
      <c r="AF73" s="263"/>
      <c r="AG73" s="263"/>
      <c r="AH73" s="263"/>
      <c r="AI73" s="263"/>
      <c r="AJ73" s="263"/>
      <c r="AK73" s="263"/>
      <c r="AL73" s="263"/>
      <c r="AM73" s="263"/>
      <c r="AN73" s="263"/>
      <c r="AO73" s="263"/>
      <c r="AP73" s="264"/>
      <c r="AQ73" s="29"/>
      <c r="AR73" s="29"/>
      <c r="AU73" s="208" t="str">
        <f t="shared" si="30"/>
        <v/>
      </c>
      <c r="AW73" s="271">
        <f t="shared" si="44"/>
        <v>0</v>
      </c>
      <c r="AX73" s="265"/>
      <c r="AZ73" s="267">
        <v>126</v>
      </c>
      <c r="BA73" s="268">
        <v>2</v>
      </c>
      <c r="BC73" s="269">
        <f t="shared" si="36"/>
        <v>1</v>
      </c>
      <c r="BD73" s="270">
        <f t="shared" si="37"/>
        <v>11</v>
      </c>
      <c r="BE73" s="208">
        <f t="shared" si="34"/>
        <v>72</v>
      </c>
      <c r="BF73" s="208">
        <f t="shared" si="35"/>
        <v>1011072</v>
      </c>
      <c r="BG73" s="208" t="e">
        <f t="shared" si="38"/>
        <v>#N/A</v>
      </c>
    </row>
    <row r="74" spans="1:59" ht="20" x14ac:dyDescent="0.25">
      <c r="A74" s="47" t="s">
        <v>46</v>
      </c>
      <c r="B74" s="68" t="str">
        <f t="shared" si="31"/>
        <v>126-03</v>
      </c>
      <c r="C74" s="247" t="str">
        <f t="shared" si="39"/>
        <v>Bikeability</v>
      </c>
      <c r="D74" s="944" t="s">
        <v>462</v>
      </c>
      <c r="E74" s="271" t="str">
        <f t="shared" si="40"/>
        <v>DfT</v>
      </c>
      <c r="F74" s="947"/>
      <c r="G74" s="956" t="s">
        <v>118</v>
      </c>
      <c r="H74" s="558"/>
      <c r="I74" s="948"/>
      <c r="J74" s="353" t="str">
        <f t="shared" si="41"/>
        <v>as required</v>
      </c>
      <c r="K74" s="353" t="str">
        <f t="shared" si="42"/>
        <v>Upper tier &amp; single tier</v>
      </c>
      <c r="N74" s="258" t="str">
        <f t="shared" si="32"/>
        <v/>
      </c>
      <c r="O74" s="272" t="str">
        <f t="shared" si="33"/>
        <v/>
      </c>
      <c r="R74" s="46">
        <f t="shared" si="43"/>
        <v>0</v>
      </c>
      <c r="T74" s="262"/>
      <c r="U74" s="263"/>
      <c r="V74" s="263"/>
      <c r="W74" s="263"/>
      <c r="X74" s="263"/>
      <c r="Y74" s="263"/>
      <c r="Z74" s="263"/>
      <c r="AA74" s="263"/>
      <c r="AB74" s="263"/>
      <c r="AC74" s="263"/>
      <c r="AD74" s="263"/>
      <c r="AE74" s="263"/>
      <c r="AF74" s="263"/>
      <c r="AG74" s="263"/>
      <c r="AH74" s="263"/>
      <c r="AI74" s="263"/>
      <c r="AJ74" s="263"/>
      <c r="AK74" s="263"/>
      <c r="AL74" s="263"/>
      <c r="AM74" s="263"/>
      <c r="AN74" s="263"/>
      <c r="AO74" s="263"/>
      <c r="AP74" s="264"/>
      <c r="AQ74" s="29"/>
      <c r="AR74" s="29"/>
      <c r="AU74" s="208" t="str">
        <f t="shared" si="30"/>
        <v/>
      </c>
      <c r="AW74" s="271">
        <f t="shared" si="44"/>
        <v>0</v>
      </c>
      <c r="AX74" s="265"/>
      <c r="AZ74" s="267">
        <v>126</v>
      </c>
      <c r="BA74" s="268">
        <v>3</v>
      </c>
      <c r="BC74" s="269">
        <f t="shared" si="36"/>
        <v>1</v>
      </c>
      <c r="BD74" s="270">
        <f t="shared" si="37"/>
        <v>11</v>
      </c>
      <c r="BE74" s="208">
        <f t="shared" si="34"/>
        <v>73</v>
      </c>
      <c r="BF74" s="208">
        <f t="shared" si="35"/>
        <v>1011073</v>
      </c>
      <c r="BG74" s="208" t="e">
        <f t="shared" si="38"/>
        <v>#N/A</v>
      </c>
    </row>
    <row r="75" spans="1:59" ht="20" x14ac:dyDescent="0.25">
      <c r="A75" s="47" t="s">
        <v>46</v>
      </c>
      <c r="B75" s="68" t="str">
        <f t="shared" si="31"/>
        <v>126-04</v>
      </c>
      <c r="C75" s="247" t="str">
        <f t="shared" si="39"/>
        <v>Bikeability</v>
      </c>
      <c r="D75" s="944" t="s">
        <v>463</v>
      </c>
      <c r="E75" s="271" t="str">
        <f t="shared" si="40"/>
        <v>DfT</v>
      </c>
      <c r="F75" s="947"/>
      <c r="G75" s="956" t="s">
        <v>118</v>
      </c>
      <c r="H75" s="558"/>
      <c r="I75" s="948"/>
      <c r="J75" s="353" t="str">
        <f t="shared" si="41"/>
        <v>as required</v>
      </c>
      <c r="K75" s="353" t="str">
        <f t="shared" si="42"/>
        <v>Upper tier &amp; single tier</v>
      </c>
      <c r="N75" s="258" t="str">
        <f t="shared" si="32"/>
        <v/>
      </c>
      <c r="O75" s="272" t="str">
        <f t="shared" si="33"/>
        <v/>
      </c>
      <c r="R75" s="46">
        <f t="shared" si="43"/>
        <v>0</v>
      </c>
      <c r="T75" s="262"/>
      <c r="U75" s="263"/>
      <c r="V75" s="263"/>
      <c r="W75" s="263"/>
      <c r="X75" s="263"/>
      <c r="Y75" s="263"/>
      <c r="Z75" s="263"/>
      <c r="AA75" s="263"/>
      <c r="AB75" s="263"/>
      <c r="AC75" s="263"/>
      <c r="AD75" s="263"/>
      <c r="AE75" s="263"/>
      <c r="AF75" s="263"/>
      <c r="AG75" s="263"/>
      <c r="AH75" s="263"/>
      <c r="AI75" s="263"/>
      <c r="AJ75" s="263"/>
      <c r="AK75" s="263"/>
      <c r="AL75" s="263"/>
      <c r="AM75" s="263"/>
      <c r="AN75" s="263"/>
      <c r="AO75" s="263"/>
      <c r="AP75" s="264"/>
      <c r="AQ75" s="29"/>
      <c r="AR75" s="29"/>
      <c r="AU75" s="208" t="str">
        <f t="shared" si="30"/>
        <v/>
      </c>
      <c r="AW75" s="271">
        <f t="shared" si="44"/>
        <v>0</v>
      </c>
      <c r="AX75" s="265"/>
      <c r="AZ75" s="267">
        <v>126</v>
      </c>
      <c r="BA75" s="268">
        <v>4</v>
      </c>
      <c r="BC75" s="269">
        <f t="shared" si="36"/>
        <v>1</v>
      </c>
      <c r="BD75" s="270">
        <f t="shared" si="37"/>
        <v>11</v>
      </c>
      <c r="BE75" s="208">
        <f t="shared" si="34"/>
        <v>74</v>
      </c>
      <c r="BF75" s="208">
        <f t="shared" si="35"/>
        <v>1011074</v>
      </c>
      <c r="BG75" s="208" t="e">
        <f t="shared" si="38"/>
        <v>#N/A</v>
      </c>
    </row>
    <row r="76" spans="1:59" ht="20" x14ac:dyDescent="0.25">
      <c r="A76" s="47" t="s">
        <v>46</v>
      </c>
      <c r="B76" s="68" t="str">
        <f t="shared" si="31"/>
        <v>126-05</v>
      </c>
      <c r="C76" s="247" t="str">
        <f t="shared" si="39"/>
        <v>Bikeability</v>
      </c>
      <c r="D76" s="944" t="s">
        <v>464</v>
      </c>
      <c r="E76" s="271" t="str">
        <f t="shared" si="40"/>
        <v>DfT</v>
      </c>
      <c r="F76" s="947"/>
      <c r="G76" s="956" t="s">
        <v>118</v>
      </c>
      <c r="H76" s="558"/>
      <c r="I76" s="948"/>
      <c r="J76" s="353" t="str">
        <f t="shared" si="41"/>
        <v>as required</v>
      </c>
      <c r="K76" s="353" t="str">
        <f t="shared" si="42"/>
        <v>Upper tier &amp; single tier</v>
      </c>
      <c r="N76" s="258" t="str">
        <f t="shared" si="32"/>
        <v/>
      </c>
      <c r="O76" s="272" t="str">
        <f t="shared" si="33"/>
        <v/>
      </c>
      <c r="R76" s="46">
        <f t="shared" si="43"/>
        <v>0</v>
      </c>
      <c r="T76" s="262"/>
      <c r="U76" s="263"/>
      <c r="V76" s="263"/>
      <c r="W76" s="263"/>
      <c r="X76" s="263"/>
      <c r="Y76" s="263"/>
      <c r="Z76" s="263"/>
      <c r="AA76" s="263"/>
      <c r="AB76" s="263"/>
      <c r="AC76" s="263"/>
      <c r="AD76" s="263"/>
      <c r="AE76" s="263"/>
      <c r="AF76" s="263"/>
      <c r="AG76" s="263"/>
      <c r="AH76" s="263"/>
      <c r="AI76" s="263"/>
      <c r="AJ76" s="263"/>
      <c r="AK76" s="263"/>
      <c r="AL76" s="263"/>
      <c r="AM76" s="263"/>
      <c r="AN76" s="263"/>
      <c r="AO76" s="263"/>
      <c r="AP76" s="264"/>
      <c r="AQ76" s="29"/>
      <c r="AR76" s="29"/>
      <c r="AU76" s="208" t="str">
        <f t="shared" si="30"/>
        <v/>
      </c>
      <c r="AW76" s="271">
        <f t="shared" si="44"/>
        <v>0</v>
      </c>
      <c r="AX76" s="265"/>
      <c r="AZ76" s="267">
        <v>126</v>
      </c>
      <c r="BA76" s="268">
        <v>5</v>
      </c>
      <c r="BC76" s="269">
        <f t="shared" si="36"/>
        <v>1</v>
      </c>
      <c r="BD76" s="270">
        <f t="shared" si="37"/>
        <v>11</v>
      </c>
      <c r="BE76" s="208">
        <f t="shared" si="34"/>
        <v>75</v>
      </c>
      <c r="BF76" s="208">
        <f t="shared" si="35"/>
        <v>1011075</v>
      </c>
      <c r="BG76" s="208" t="e">
        <f t="shared" si="38"/>
        <v>#N/A</v>
      </c>
    </row>
    <row r="77" spans="1:59" ht="20" x14ac:dyDescent="0.25">
      <c r="A77" s="47" t="s">
        <v>46</v>
      </c>
      <c r="B77" s="68" t="str">
        <f t="shared" si="31"/>
        <v>126-06</v>
      </c>
      <c r="C77" s="247" t="str">
        <f t="shared" si="39"/>
        <v>Bikeability</v>
      </c>
      <c r="D77" s="944" t="s">
        <v>465</v>
      </c>
      <c r="E77" s="271" t="str">
        <f t="shared" si="40"/>
        <v>DfT</v>
      </c>
      <c r="F77" s="947"/>
      <c r="G77" s="956" t="s">
        <v>118</v>
      </c>
      <c r="H77" s="558"/>
      <c r="I77" s="948"/>
      <c r="J77" s="353" t="str">
        <f t="shared" si="41"/>
        <v>as required</v>
      </c>
      <c r="K77" s="353" t="str">
        <f t="shared" si="42"/>
        <v>Upper tier &amp; single tier</v>
      </c>
      <c r="N77" s="258" t="str">
        <f t="shared" si="32"/>
        <v/>
      </c>
      <c r="O77" s="272" t="str">
        <f t="shared" si="33"/>
        <v/>
      </c>
      <c r="R77" s="46">
        <f t="shared" si="43"/>
        <v>0</v>
      </c>
      <c r="T77" s="262"/>
      <c r="U77" s="263"/>
      <c r="V77" s="263"/>
      <c r="W77" s="263"/>
      <c r="X77" s="263"/>
      <c r="Y77" s="263"/>
      <c r="Z77" s="263"/>
      <c r="AA77" s="263"/>
      <c r="AB77" s="263"/>
      <c r="AC77" s="263"/>
      <c r="AD77" s="263"/>
      <c r="AE77" s="263"/>
      <c r="AF77" s="263"/>
      <c r="AG77" s="263"/>
      <c r="AH77" s="263"/>
      <c r="AI77" s="263"/>
      <c r="AJ77" s="263"/>
      <c r="AK77" s="263"/>
      <c r="AL77" s="263"/>
      <c r="AM77" s="263"/>
      <c r="AN77" s="263"/>
      <c r="AO77" s="263"/>
      <c r="AP77" s="264"/>
      <c r="AQ77" s="29"/>
      <c r="AR77" s="29"/>
      <c r="AU77" s="208" t="str">
        <f t="shared" si="30"/>
        <v/>
      </c>
      <c r="AW77" s="271">
        <f t="shared" si="44"/>
        <v>0</v>
      </c>
      <c r="AX77" s="265"/>
      <c r="AZ77" s="267">
        <v>126</v>
      </c>
      <c r="BA77" s="268">
        <v>6</v>
      </c>
      <c r="BC77" s="269">
        <f t="shared" si="36"/>
        <v>1</v>
      </c>
      <c r="BD77" s="270">
        <f t="shared" si="37"/>
        <v>11</v>
      </c>
      <c r="BE77" s="208">
        <f t="shared" si="34"/>
        <v>76</v>
      </c>
      <c r="BF77" s="208">
        <f t="shared" si="35"/>
        <v>1011076</v>
      </c>
      <c r="BG77" s="208" t="e">
        <f t="shared" si="38"/>
        <v>#N/A</v>
      </c>
    </row>
    <row r="78" spans="1:59" ht="20" x14ac:dyDescent="0.25">
      <c r="A78" s="47" t="s">
        <v>46</v>
      </c>
      <c r="B78" s="68" t="str">
        <f t="shared" si="31"/>
        <v>126-07</v>
      </c>
      <c r="C78" s="247" t="str">
        <f t="shared" si="39"/>
        <v>Bikeability</v>
      </c>
      <c r="D78" s="944" t="s">
        <v>466</v>
      </c>
      <c r="E78" s="271" t="str">
        <f t="shared" si="40"/>
        <v>DfT</v>
      </c>
      <c r="F78" s="947"/>
      <c r="G78" s="956" t="s">
        <v>118</v>
      </c>
      <c r="H78" s="558"/>
      <c r="I78" s="948"/>
      <c r="J78" s="353" t="str">
        <f t="shared" si="41"/>
        <v>as required</v>
      </c>
      <c r="K78" s="353" t="str">
        <f t="shared" si="42"/>
        <v>Upper tier &amp; single tier</v>
      </c>
      <c r="N78" s="258" t="str">
        <f t="shared" si="32"/>
        <v/>
      </c>
      <c r="O78" s="272" t="str">
        <f t="shared" si="33"/>
        <v/>
      </c>
      <c r="R78" s="46">
        <f t="shared" si="43"/>
        <v>0</v>
      </c>
      <c r="T78" s="262"/>
      <c r="U78" s="263"/>
      <c r="V78" s="263"/>
      <c r="W78" s="263"/>
      <c r="X78" s="263"/>
      <c r="Y78" s="263"/>
      <c r="Z78" s="263"/>
      <c r="AA78" s="263"/>
      <c r="AB78" s="263"/>
      <c r="AC78" s="263"/>
      <c r="AD78" s="263"/>
      <c r="AE78" s="263"/>
      <c r="AF78" s="263"/>
      <c r="AG78" s="263"/>
      <c r="AH78" s="263"/>
      <c r="AI78" s="263"/>
      <c r="AJ78" s="263"/>
      <c r="AK78" s="263"/>
      <c r="AL78" s="263"/>
      <c r="AM78" s="263"/>
      <c r="AN78" s="263"/>
      <c r="AO78" s="263"/>
      <c r="AP78" s="264"/>
      <c r="AQ78" s="29"/>
      <c r="AR78" s="29"/>
      <c r="AU78" s="208" t="str">
        <f t="shared" si="30"/>
        <v/>
      </c>
      <c r="AW78" s="271">
        <f t="shared" si="44"/>
        <v>0</v>
      </c>
      <c r="AX78" s="265"/>
      <c r="AZ78" s="267">
        <v>126</v>
      </c>
      <c r="BA78" s="268">
        <v>7</v>
      </c>
      <c r="BC78" s="269">
        <f t="shared" si="36"/>
        <v>1</v>
      </c>
      <c r="BD78" s="270">
        <f t="shared" si="37"/>
        <v>11</v>
      </c>
      <c r="BE78" s="208">
        <f t="shared" si="34"/>
        <v>77</v>
      </c>
      <c r="BF78" s="208">
        <f t="shared" si="35"/>
        <v>1011077</v>
      </c>
      <c r="BG78" s="208" t="e">
        <f t="shared" si="38"/>
        <v>#N/A</v>
      </c>
    </row>
    <row r="79" spans="1:59" ht="40" x14ac:dyDescent="0.25">
      <c r="A79" s="47" t="s">
        <v>1000</v>
      </c>
      <c r="B79" s="68" t="str">
        <f t="shared" si="31"/>
        <v>062-00</v>
      </c>
      <c r="C79" s="258" t="s">
        <v>984</v>
      </c>
      <c r="D79" s="259"/>
      <c r="E79" s="271" t="s">
        <v>1782</v>
      </c>
      <c r="F79" s="219"/>
      <c r="G79" s="186" t="s">
        <v>118</v>
      </c>
      <c r="H79" s="186"/>
      <c r="I79" s="220"/>
      <c r="J79" s="353" t="s">
        <v>786</v>
      </c>
      <c r="K79" s="353" t="s">
        <v>769</v>
      </c>
      <c r="L79" s="29" t="s">
        <v>866</v>
      </c>
      <c r="M79" s="265" t="s">
        <v>1679</v>
      </c>
      <c r="N79" s="275" t="str">
        <f t="shared" si="32"/>
        <v/>
      </c>
      <c r="O79" s="276" t="str">
        <f t="shared" si="33"/>
        <v>Data</v>
      </c>
      <c r="P79" s="265"/>
      <c r="Q79" s="277" t="s">
        <v>568</v>
      </c>
      <c r="R79" s="261"/>
      <c r="S79" s="29"/>
      <c r="T79" s="262" t="s">
        <v>1331</v>
      </c>
      <c r="U79" s="263" t="s">
        <v>1331</v>
      </c>
      <c r="V79" s="263" t="s">
        <v>1331</v>
      </c>
      <c r="W79" s="263" t="s">
        <v>1331</v>
      </c>
      <c r="X79" s="263" t="s">
        <v>1331</v>
      </c>
      <c r="Y79" s="263" t="s">
        <v>1331</v>
      </c>
      <c r="Z79" s="263" t="s">
        <v>1331</v>
      </c>
      <c r="AA79" s="263" t="s">
        <v>1331</v>
      </c>
      <c r="AB79" s="263"/>
      <c r="AC79" s="263"/>
      <c r="AD79" s="263"/>
      <c r="AE79" s="263"/>
      <c r="AF79" s="263"/>
      <c r="AG79" s="263"/>
      <c r="AH79" s="263"/>
      <c r="AI79" s="263"/>
      <c r="AJ79" s="263"/>
      <c r="AK79" s="263"/>
      <c r="AL79" s="263"/>
      <c r="AM79" s="263"/>
      <c r="AN79" s="263"/>
      <c r="AO79" s="263"/>
      <c r="AP79" s="264"/>
      <c r="AQ79" s="29"/>
      <c r="AR79" s="29" t="s">
        <v>945</v>
      </c>
      <c r="AS79" s="29"/>
      <c r="AT79" s="29"/>
      <c r="AU79" s="266">
        <f t="shared" si="30"/>
        <v>5</v>
      </c>
      <c r="AW79" s="208" t="s">
        <v>767</v>
      </c>
      <c r="AX79" s="29" t="s">
        <v>946</v>
      </c>
      <c r="AZ79" s="267">
        <v>62</v>
      </c>
      <c r="BA79" s="268">
        <v>0</v>
      </c>
      <c r="BC79" s="269">
        <f t="shared" si="36"/>
        <v>0</v>
      </c>
      <c r="BD79" s="270">
        <f t="shared" si="37"/>
        <v>5</v>
      </c>
      <c r="BE79" s="208">
        <f t="shared" si="34"/>
        <v>78</v>
      </c>
      <c r="BF79" s="208">
        <f t="shared" si="35"/>
        <v>5078</v>
      </c>
      <c r="BG79" s="208" t="e">
        <f t="shared" si="38"/>
        <v>#N/A</v>
      </c>
    </row>
    <row r="80" spans="1:59" ht="25" x14ac:dyDescent="0.25">
      <c r="A80" s="47" t="s">
        <v>46</v>
      </c>
      <c r="B80" s="68" t="str">
        <f t="shared" si="31"/>
        <v>062-01</v>
      </c>
      <c r="C80" s="247" t="str">
        <f>C79</f>
        <v>Data Transparency - numerical information</v>
      </c>
      <c r="D80" s="944" t="s">
        <v>985</v>
      </c>
      <c r="E80" s="271" t="str">
        <f>E79</f>
        <v>DCLG</v>
      </c>
      <c r="F80" s="947"/>
      <c r="G80" s="558" t="s">
        <v>118</v>
      </c>
      <c r="H80" s="558"/>
      <c r="I80" s="948"/>
      <c r="J80" s="353" t="str">
        <f t="shared" ref="J80:K84" si="45">J79</f>
        <v>other</v>
      </c>
      <c r="K80" s="353" t="str">
        <f t="shared" si="45"/>
        <v>All local authorities</v>
      </c>
      <c r="N80" s="258" t="str">
        <f t="shared" si="32"/>
        <v/>
      </c>
      <c r="O80" s="272" t="str">
        <f t="shared" si="33"/>
        <v/>
      </c>
      <c r="R80" s="46">
        <f>R79</f>
        <v>0</v>
      </c>
      <c r="T80" s="262"/>
      <c r="U80" s="263"/>
      <c r="V80" s="263"/>
      <c r="W80" s="263"/>
      <c r="X80" s="263"/>
      <c r="Y80" s="263"/>
      <c r="Z80" s="263"/>
      <c r="AA80" s="263"/>
      <c r="AB80" s="263"/>
      <c r="AC80" s="263"/>
      <c r="AD80" s="263"/>
      <c r="AE80" s="263"/>
      <c r="AF80" s="263"/>
      <c r="AG80" s="263"/>
      <c r="AH80" s="263"/>
      <c r="AI80" s="263"/>
      <c r="AJ80" s="263"/>
      <c r="AK80" s="263"/>
      <c r="AL80" s="263"/>
      <c r="AM80" s="263"/>
      <c r="AN80" s="263"/>
      <c r="AO80" s="263"/>
      <c r="AP80" s="264"/>
      <c r="AQ80" s="29"/>
      <c r="AR80" s="29"/>
      <c r="AU80" s="208" t="str">
        <f t="shared" si="30"/>
        <v/>
      </c>
      <c r="AW80" s="271" t="str">
        <f>AW79</f>
        <v>Local government</v>
      </c>
      <c r="AX80" s="265"/>
      <c r="AZ80" s="267">
        <v>62</v>
      </c>
      <c r="BA80" s="268">
        <v>1</v>
      </c>
      <c r="BC80" s="269">
        <f t="shared" si="36"/>
        <v>1</v>
      </c>
      <c r="BD80" s="270">
        <f t="shared" si="37"/>
        <v>5</v>
      </c>
      <c r="BE80" s="208">
        <f t="shared" si="34"/>
        <v>79</v>
      </c>
      <c r="BF80" s="208">
        <f t="shared" si="35"/>
        <v>1005079</v>
      </c>
      <c r="BG80" s="208" t="e">
        <f t="shared" si="38"/>
        <v>#N/A</v>
      </c>
    </row>
    <row r="81" spans="1:59" x14ac:dyDescent="0.25">
      <c r="A81" s="47" t="s">
        <v>46</v>
      </c>
      <c r="B81" s="68" t="str">
        <f t="shared" si="31"/>
        <v>062-02</v>
      </c>
      <c r="C81" s="247" t="str">
        <f>C80</f>
        <v>Data Transparency - numerical information</v>
      </c>
      <c r="D81" s="944" t="s">
        <v>986</v>
      </c>
      <c r="E81" s="271" t="str">
        <f>E80</f>
        <v>DCLG</v>
      </c>
      <c r="F81" s="947"/>
      <c r="G81" s="558" t="s">
        <v>118</v>
      </c>
      <c r="H81" s="558"/>
      <c r="I81" s="948"/>
      <c r="J81" s="353" t="str">
        <f t="shared" si="45"/>
        <v>other</v>
      </c>
      <c r="K81" s="353" t="str">
        <f t="shared" si="45"/>
        <v>All local authorities</v>
      </c>
      <c r="N81" s="258" t="str">
        <f t="shared" si="32"/>
        <v/>
      </c>
      <c r="O81" s="272" t="str">
        <f t="shared" si="33"/>
        <v/>
      </c>
      <c r="R81" s="46">
        <f>R80</f>
        <v>0</v>
      </c>
      <c r="T81" s="262"/>
      <c r="U81" s="263"/>
      <c r="V81" s="263"/>
      <c r="W81" s="263"/>
      <c r="X81" s="263"/>
      <c r="Y81" s="263"/>
      <c r="Z81" s="263"/>
      <c r="AA81" s="263"/>
      <c r="AB81" s="263"/>
      <c r="AC81" s="263"/>
      <c r="AD81" s="263"/>
      <c r="AE81" s="263"/>
      <c r="AF81" s="263"/>
      <c r="AG81" s="263"/>
      <c r="AH81" s="263"/>
      <c r="AI81" s="263"/>
      <c r="AJ81" s="263"/>
      <c r="AK81" s="263"/>
      <c r="AL81" s="263"/>
      <c r="AM81" s="263"/>
      <c r="AN81" s="263"/>
      <c r="AO81" s="263"/>
      <c r="AP81" s="264"/>
      <c r="AQ81" s="29"/>
      <c r="AR81" s="29"/>
      <c r="AU81" s="208" t="str">
        <f t="shared" si="30"/>
        <v/>
      </c>
      <c r="AW81" s="271" t="str">
        <f>AW80</f>
        <v>Local government</v>
      </c>
      <c r="AX81" s="265"/>
      <c r="AZ81" s="267">
        <v>62</v>
      </c>
      <c r="BA81" s="268">
        <v>2</v>
      </c>
      <c r="BC81" s="269">
        <f t="shared" si="36"/>
        <v>1</v>
      </c>
      <c r="BD81" s="270">
        <f t="shared" si="37"/>
        <v>5</v>
      </c>
      <c r="BE81" s="208">
        <f t="shared" si="34"/>
        <v>80</v>
      </c>
      <c r="BF81" s="208">
        <f t="shared" si="35"/>
        <v>1005080</v>
      </c>
      <c r="BG81" s="208" t="e">
        <f t="shared" si="38"/>
        <v>#N/A</v>
      </c>
    </row>
    <row r="82" spans="1:59" x14ac:dyDescent="0.25">
      <c r="A82" s="47" t="s">
        <v>46</v>
      </c>
      <c r="B82" s="68" t="str">
        <f t="shared" si="31"/>
        <v>062-03</v>
      </c>
      <c r="C82" s="247" t="str">
        <f>C81</f>
        <v>Data Transparency - numerical information</v>
      </c>
      <c r="D82" s="944" t="s">
        <v>987</v>
      </c>
      <c r="E82" s="271" t="str">
        <f>E81</f>
        <v>DCLG</v>
      </c>
      <c r="F82" s="947"/>
      <c r="G82" s="558" t="s">
        <v>118</v>
      </c>
      <c r="H82" s="558"/>
      <c r="I82" s="948"/>
      <c r="J82" s="353" t="str">
        <f t="shared" si="45"/>
        <v>other</v>
      </c>
      <c r="K82" s="353" t="str">
        <f t="shared" si="45"/>
        <v>All local authorities</v>
      </c>
      <c r="N82" s="258" t="str">
        <f t="shared" si="32"/>
        <v/>
      </c>
      <c r="O82" s="272" t="str">
        <f t="shared" si="33"/>
        <v/>
      </c>
      <c r="R82" s="46">
        <f>R81</f>
        <v>0</v>
      </c>
      <c r="T82" s="262"/>
      <c r="U82" s="263"/>
      <c r="V82" s="263"/>
      <c r="W82" s="263"/>
      <c r="X82" s="263"/>
      <c r="Y82" s="263"/>
      <c r="Z82" s="263"/>
      <c r="AA82" s="263"/>
      <c r="AB82" s="263"/>
      <c r="AC82" s="263"/>
      <c r="AD82" s="263"/>
      <c r="AE82" s="263"/>
      <c r="AF82" s="263"/>
      <c r="AG82" s="263"/>
      <c r="AH82" s="263"/>
      <c r="AI82" s="263"/>
      <c r="AJ82" s="263"/>
      <c r="AK82" s="263"/>
      <c r="AL82" s="263"/>
      <c r="AM82" s="263"/>
      <c r="AN82" s="263"/>
      <c r="AO82" s="263"/>
      <c r="AP82" s="264"/>
      <c r="AQ82" s="29"/>
      <c r="AR82" s="29"/>
      <c r="AU82" s="208" t="str">
        <f t="shared" si="30"/>
        <v/>
      </c>
      <c r="AW82" s="271" t="str">
        <f>AW81</f>
        <v>Local government</v>
      </c>
      <c r="AX82" s="265"/>
      <c r="AZ82" s="267">
        <v>62</v>
      </c>
      <c r="BA82" s="268">
        <v>3</v>
      </c>
      <c r="BC82" s="269">
        <f t="shared" si="36"/>
        <v>1</v>
      </c>
      <c r="BD82" s="270">
        <f t="shared" si="37"/>
        <v>5</v>
      </c>
      <c r="BE82" s="208">
        <f t="shared" si="34"/>
        <v>81</v>
      </c>
      <c r="BF82" s="208">
        <f t="shared" si="35"/>
        <v>1005081</v>
      </c>
      <c r="BG82" s="208" t="e">
        <f t="shared" si="38"/>
        <v>#N/A</v>
      </c>
    </row>
    <row r="83" spans="1:59" x14ac:dyDescent="0.25">
      <c r="A83" s="47" t="s">
        <v>46</v>
      </c>
      <c r="B83" s="68" t="str">
        <f t="shared" si="31"/>
        <v>062-04</v>
      </c>
      <c r="C83" s="247" t="str">
        <f>C82</f>
        <v>Data Transparency - numerical information</v>
      </c>
      <c r="D83" s="944" t="s">
        <v>988</v>
      </c>
      <c r="E83" s="271" t="str">
        <f>E82</f>
        <v>DCLG</v>
      </c>
      <c r="F83" s="947"/>
      <c r="G83" s="558" t="s">
        <v>118</v>
      </c>
      <c r="H83" s="558"/>
      <c r="I83" s="948"/>
      <c r="J83" s="353" t="str">
        <f t="shared" si="45"/>
        <v>other</v>
      </c>
      <c r="K83" s="353" t="str">
        <f t="shared" si="45"/>
        <v>All local authorities</v>
      </c>
      <c r="N83" s="258" t="str">
        <f t="shared" si="32"/>
        <v/>
      </c>
      <c r="O83" s="272" t="str">
        <f t="shared" si="33"/>
        <v/>
      </c>
      <c r="R83" s="46">
        <f>R82</f>
        <v>0</v>
      </c>
      <c r="T83" s="262"/>
      <c r="U83" s="263"/>
      <c r="V83" s="263"/>
      <c r="W83" s="263"/>
      <c r="X83" s="263"/>
      <c r="Y83" s="263"/>
      <c r="Z83" s="263"/>
      <c r="AA83" s="263"/>
      <c r="AB83" s="263"/>
      <c r="AC83" s="263"/>
      <c r="AD83" s="263"/>
      <c r="AE83" s="263"/>
      <c r="AF83" s="263"/>
      <c r="AG83" s="263"/>
      <c r="AH83" s="263"/>
      <c r="AI83" s="263"/>
      <c r="AJ83" s="263"/>
      <c r="AK83" s="263"/>
      <c r="AL83" s="263"/>
      <c r="AM83" s="263"/>
      <c r="AN83" s="263"/>
      <c r="AO83" s="263"/>
      <c r="AP83" s="264"/>
      <c r="AQ83" s="29"/>
      <c r="AR83" s="29"/>
      <c r="AU83" s="208" t="str">
        <f t="shared" si="30"/>
        <v/>
      </c>
      <c r="AW83" s="271" t="str">
        <f>AW82</f>
        <v>Local government</v>
      </c>
      <c r="AX83" s="265"/>
      <c r="AZ83" s="267">
        <v>62</v>
      </c>
      <c r="BA83" s="268">
        <v>4</v>
      </c>
      <c r="BC83" s="269">
        <f t="shared" si="36"/>
        <v>1</v>
      </c>
      <c r="BD83" s="270">
        <f t="shared" si="37"/>
        <v>5</v>
      </c>
      <c r="BE83" s="208">
        <f t="shared" si="34"/>
        <v>82</v>
      </c>
      <c r="BF83" s="208">
        <f t="shared" si="35"/>
        <v>1005082</v>
      </c>
      <c r="BG83" s="208" t="e">
        <f t="shared" si="38"/>
        <v>#N/A</v>
      </c>
    </row>
    <row r="84" spans="1:59" ht="25" x14ac:dyDescent="0.25">
      <c r="A84" s="47" t="s">
        <v>46</v>
      </c>
      <c r="B84" s="68" t="str">
        <f t="shared" si="31"/>
        <v>062-05</v>
      </c>
      <c r="C84" s="247" t="str">
        <f>C83</f>
        <v>Data Transparency - numerical information</v>
      </c>
      <c r="D84" s="944" t="s">
        <v>150</v>
      </c>
      <c r="E84" s="271" t="str">
        <f>E83</f>
        <v>DCLG</v>
      </c>
      <c r="F84" s="947"/>
      <c r="G84" s="558" t="s">
        <v>118</v>
      </c>
      <c r="H84" s="558"/>
      <c r="I84" s="948"/>
      <c r="J84" s="353" t="str">
        <f t="shared" si="45"/>
        <v>other</v>
      </c>
      <c r="K84" s="353" t="str">
        <f t="shared" si="45"/>
        <v>All local authorities</v>
      </c>
      <c r="N84" s="258" t="str">
        <f t="shared" si="32"/>
        <v/>
      </c>
      <c r="O84" s="272" t="str">
        <f t="shared" si="33"/>
        <v/>
      </c>
      <c r="R84" s="46">
        <f>R83</f>
        <v>0</v>
      </c>
      <c r="T84" s="262"/>
      <c r="U84" s="263"/>
      <c r="V84" s="263"/>
      <c r="W84" s="263"/>
      <c r="X84" s="263"/>
      <c r="Y84" s="263"/>
      <c r="Z84" s="263"/>
      <c r="AA84" s="263"/>
      <c r="AB84" s="263"/>
      <c r="AC84" s="263"/>
      <c r="AD84" s="263"/>
      <c r="AE84" s="263"/>
      <c r="AF84" s="263"/>
      <c r="AG84" s="263"/>
      <c r="AH84" s="263"/>
      <c r="AI84" s="263"/>
      <c r="AJ84" s="263"/>
      <c r="AK84" s="263"/>
      <c r="AL84" s="263"/>
      <c r="AM84" s="263"/>
      <c r="AN84" s="263"/>
      <c r="AO84" s="263"/>
      <c r="AP84" s="264"/>
      <c r="AQ84" s="29"/>
      <c r="AR84" s="29"/>
      <c r="AU84" s="208" t="str">
        <f t="shared" si="30"/>
        <v/>
      </c>
      <c r="AW84" s="271" t="str">
        <f>AW83</f>
        <v>Local government</v>
      </c>
      <c r="AX84" s="265"/>
      <c r="AZ84" s="267">
        <v>62</v>
      </c>
      <c r="BA84" s="268">
        <v>5</v>
      </c>
      <c r="BC84" s="269">
        <f t="shared" si="36"/>
        <v>1</v>
      </c>
      <c r="BD84" s="270">
        <f t="shared" si="37"/>
        <v>5</v>
      </c>
      <c r="BE84" s="208">
        <f t="shared" si="34"/>
        <v>83</v>
      </c>
      <c r="BF84" s="208">
        <f t="shared" si="35"/>
        <v>1005083</v>
      </c>
      <c r="BG84" s="208" t="e">
        <f t="shared" si="38"/>
        <v>#N/A</v>
      </c>
    </row>
    <row r="85" spans="1:59" ht="57" customHeight="1" x14ac:dyDescent="0.25">
      <c r="A85" s="47" t="s">
        <v>1000</v>
      </c>
      <c r="B85" s="68" t="str">
        <f>TEXT(AZ85,"000")&amp;"-"&amp;TEXT(BA85,"00")</f>
        <v>212-00</v>
      </c>
      <c r="C85" s="258" t="s">
        <v>207</v>
      </c>
      <c r="D85" s="259"/>
      <c r="E85" s="271" t="s">
        <v>1449</v>
      </c>
      <c r="F85" s="219" t="s">
        <v>1331</v>
      </c>
      <c r="G85" s="186"/>
      <c r="H85" s="186"/>
      <c r="I85" s="220" t="s">
        <v>1331</v>
      </c>
      <c r="J85" s="353" t="s">
        <v>786</v>
      </c>
      <c r="K85" s="353" t="s">
        <v>769</v>
      </c>
      <c r="L85" s="29" t="s">
        <v>1067</v>
      </c>
      <c r="M85" s="265" t="s">
        <v>539</v>
      </c>
      <c r="N85" s="275" t="str">
        <f>IF(OR($A85&lt;&gt;"C",P85=""),"",HYPERLINK(P85,"Collection"))</f>
        <v/>
      </c>
      <c r="O85" s="276" t="str">
        <f>IF(OR($A85&lt;&gt;"C",Q85=""),"",HYPERLINK(Q85,"Data"))</f>
        <v/>
      </c>
      <c r="P85" s="265"/>
      <c r="Q85" s="265"/>
      <c r="R85" s="261"/>
      <c r="S85" s="29"/>
      <c r="T85" s="262" t="s">
        <v>1331</v>
      </c>
      <c r="U85" s="263" t="s">
        <v>1331</v>
      </c>
      <c r="V85" s="263" t="s">
        <v>1331</v>
      </c>
      <c r="W85" s="263" t="s">
        <v>1331</v>
      </c>
      <c r="X85" s="263" t="s">
        <v>1331</v>
      </c>
      <c r="Y85" s="263" t="s">
        <v>1331</v>
      </c>
      <c r="Z85" s="263" t="s">
        <v>1331</v>
      </c>
      <c r="AA85" s="263" t="s">
        <v>1331</v>
      </c>
      <c r="AB85" s="263" t="s">
        <v>1331</v>
      </c>
      <c r="AC85" s="263" t="s">
        <v>1331</v>
      </c>
      <c r="AD85" s="263" t="s">
        <v>1331</v>
      </c>
      <c r="AE85" s="263" t="s">
        <v>1331</v>
      </c>
      <c r="AF85" s="263" t="s">
        <v>1331</v>
      </c>
      <c r="AG85" s="263" t="s">
        <v>1331</v>
      </c>
      <c r="AH85" s="263" t="s">
        <v>1331</v>
      </c>
      <c r="AI85" s="263" t="s">
        <v>1331</v>
      </c>
      <c r="AJ85" s="263" t="s">
        <v>1331</v>
      </c>
      <c r="AK85" s="263" t="s">
        <v>1331</v>
      </c>
      <c r="AL85" s="263" t="s">
        <v>1331</v>
      </c>
      <c r="AM85" s="263" t="s">
        <v>1331</v>
      </c>
      <c r="AN85" s="263" t="s">
        <v>1331</v>
      </c>
      <c r="AO85" s="263"/>
      <c r="AP85" s="264"/>
      <c r="AQ85" s="29"/>
      <c r="AR85" s="29" t="s">
        <v>823</v>
      </c>
      <c r="AS85" s="29"/>
      <c r="AT85" s="29"/>
      <c r="AU85" s="266">
        <f t="shared" si="30"/>
        <v>4</v>
      </c>
      <c r="AX85" s="29"/>
      <c r="AZ85" s="267">
        <v>212</v>
      </c>
      <c r="BA85" s="268">
        <v>0</v>
      </c>
      <c r="BC85" s="269">
        <f t="shared" si="36"/>
        <v>0</v>
      </c>
      <c r="BD85" s="270">
        <f t="shared" si="37"/>
        <v>44</v>
      </c>
      <c r="BE85" s="208">
        <f t="shared" si="34"/>
        <v>84</v>
      </c>
      <c r="BF85" s="208">
        <f t="shared" si="35"/>
        <v>44084</v>
      </c>
      <c r="BG85" s="208" t="e">
        <f t="shared" si="38"/>
        <v>#N/A</v>
      </c>
    </row>
    <row r="86" spans="1:59" ht="25" x14ac:dyDescent="0.25">
      <c r="A86" s="47" t="s">
        <v>46</v>
      </c>
      <c r="B86" s="68" t="str">
        <f>TEXT(AZ86,"000")&amp;"-"&amp;TEXT(BA86,"00")</f>
        <v>212-01</v>
      </c>
      <c r="C86" s="247" t="str">
        <f>C85</f>
        <v>Public Sector Equality Duty</v>
      </c>
      <c r="D86" s="944" t="s">
        <v>616</v>
      </c>
      <c r="E86" s="271" t="str">
        <f>E85</f>
        <v>HO/GEO</v>
      </c>
      <c r="F86" s="947"/>
      <c r="G86" s="558"/>
      <c r="H86" s="558"/>
      <c r="I86" s="948" t="s">
        <v>1331</v>
      </c>
      <c r="J86" s="353" t="str">
        <f t="shared" ref="J86:K89" si="46">J85</f>
        <v>other</v>
      </c>
      <c r="K86" s="353" t="str">
        <f t="shared" si="46"/>
        <v>All local authorities</v>
      </c>
      <c r="N86" s="258" t="str">
        <f>IF(OR($A86&lt;&gt;"C",P86=""),"",HYPERLINK(P86,"Collection"))</f>
        <v/>
      </c>
      <c r="O86" s="272" t="str">
        <f>IF(OR($A86&lt;&gt;"C",Q86=""),"",HYPERLINK(Q86,"Data"))</f>
        <v/>
      </c>
      <c r="R86" s="46">
        <f>R85</f>
        <v>0</v>
      </c>
      <c r="T86" s="262"/>
      <c r="U86" s="263"/>
      <c r="V86" s="263"/>
      <c r="W86" s="263"/>
      <c r="X86" s="263"/>
      <c r="Y86" s="263"/>
      <c r="Z86" s="263"/>
      <c r="AA86" s="263"/>
      <c r="AB86" s="263"/>
      <c r="AC86" s="263"/>
      <c r="AD86" s="263"/>
      <c r="AE86" s="263"/>
      <c r="AF86" s="263"/>
      <c r="AG86" s="263"/>
      <c r="AH86" s="263"/>
      <c r="AI86" s="263"/>
      <c r="AJ86" s="263"/>
      <c r="AK86" s="263"/>
      <c r="AL86" s="263"/>
      <c r="AM86" s="263"/>
      <c r="AN86" s="263"/>
      <c r="AO86" s="263"/>
      <c r="AP86" s="264"/>
      <c r="AQ86" s="29"/>
      <c r="AR86" s="29"/>
      <c r="AU86" s="208" t="str">
        <f t="shared" ref="AU86:AU117" si="47">IF($A86="C",COUNTIF(C:C,C86)-1,"")</f>
        <v/>
      </c>
      <c r="AW86" s="271">
        <f>AW85</f>
        <v>0</v>
      </c>
      <c r="AX86" s="265"/>
      <c r="AZ86" s="267">
        <v>212</v>
      </c>
      <c r="BA86" s="268">
        <v>1</v>
      </c>
      <c r="BC86" s="269">
        <f t="shared" si="36"/>
        <v>1</v>
      </c>
      <c r="BD86" s="270">
        <f t="shared" si="37"/>
        <v>44</v>
      </c>
      <c r="BE86" s="208">
        <f t="shared" si="34"/>
        <v>85</v>
      </c>
      <c r="BF86" s="208">
        <f t="shared" si="35"/>
        <v>1044085</v>
      </c>
      <c r="BG86" s="208" t="e">
        <f t="shared" si="38"/>
        <v>#N/A</v>
      </c>
    </row>
    <row r="87" spans="1:59" ht="50" x14ac:dyDescent="0.25">
      <c r="A87" s="47" t="s">
        <v>46</v>
      </c>
      <c r="B87" s="68" t="str">
        <f>TEXT(AZ87,"000")&amp;"-"&amp;TEXT(BA87,"00")</f>
        <v>212-02</v>
      </c>
      <c r="C87" s="247" t="str">
        <f>C86</f>
        <v>Public Sector Equality Duty</v>
      </c>
      <c r="D87" s="944" t="s">
        <v>216</v>
      </c>
      <c r="E87" s="271" t="str">
        <f>E86</f>
        <v>HO/GEO</v>
      </c>
      <c r="F87" s="947"/>
      <c r="G87" s="558"/>
      <c r="H87" s="558"/>
      <c r="I87" s="948" t="s">
        <v>1331</v>
      </c>
      <c r="J87" s="353" t="str">
        <f t="shared" si="46"/>
        <v>other</v>
      </c>
      <c r="K87" s="353" t="str">
        <f t="shared" si="46"/>
        <v>All local authorities</v>
      </c>
      <c r="N87" s="258" t="str">
        <f>IF(OR($A87&lt;&gt;"C",P87=""),"",HYPERLINK(P87,"Collection"))</f>
        <v/>
      </c>
      <c r="O87" s="272" t="str">
        <f>IF(OR($A87&lt;&gt;"C",Q87=""),"",HYPERLINK(Q87,"Data"))</f>
        <v/>
      </c>
      <c r="R87" s="46">
        <f>R86</f>
        <v>0</v>
      </c>
      <c r="T87" s="262"/>
      <c r="U87" s="263"/>
      <c r="V87" s="263"/>
      <c r="W87" s="263"/>
      <c r="X87" s="263"/>
      <c r="Y87" s="263"/>
      <c r="Z87" s="263"/>
      <c r="AA87" s="263"/>
      <c r="AB87" s="263"/>
      <c r="AC87" s="263"/>
      <c r="AD87" s="263"/>
      <c r="AE87" s="263"/>
      <c r="AF87" s="263"/>
      <c r="AG87" s="263"/>
      <c r="AH87" s="263"/>
      <c r="AI87" s="263"/>
      <c r="AJ87" s="263"/>
      <c r="AK87" s="263"/>
      <c r="AL87" s="263"/>
      <c r="AM87" s="263"/>
      <c r="AN87" s="263"/>
      <c r="AO87" s="263"/>
      <c r="AP87" s="264"/>
      <c r="AQ87" s="29"/>
      <c r="AR87" s="29"/>
      <c r="AU87" s="208" t="str">
        <f t="shared" si="47"/>
        <v/>
      </c>
      <c r="AW87" s="271">
        <f>AW86</f>
        <v>0</v>
      </c>
      <c r="AX87" s="265"/>
      <c r="AZ87" s="267">
        <v>212</v>
      </c>
      <c r="BA87" s="268">
        <v>2</v>
      </c>
      <c r="BC87" s="269">
        <f t="shared" si="36"/>
        <v>1</v>
      </c>
      <c r="BD87" s="270">
        <f t="shared" si="37"/>
        <v>44</v>
      </c>
      <c r="BE87" s="208">
        <f t="shared" si="34"/>
        <v>86</v>
      </c>
      <c r="BF87" s="208">
        <f t="shared" si="35"/>
        <v>1044086</v>
      </c>
      <c r="BG87" s="208" t="e">
        <f t="shared" si="38"/>
        <v>#N/A</v>
      </c>
    </row>
    <row r="88" spans="1:59" ht="25" x14ac:dyDescent="0.25">
      <c r="A88" s="47" t="s">
        <v>46</v>
      </c>
      <c r="B88" s="68" t="str">
        <f>TEXT(AZ88,"000")&amp;"-"&amp;TEXT(BA88,"00")</f>
        <v>212-03</v>
      </c>
      <c r="C88" s="247" t="str">
        <f>C87</f>
        <v>Public Sector Equality Duty</v>
      </c>
      <c r="D88" s="944" t="s">
        <v>537</v>
      </c>
      <c r="E88" s="271" t="str">
        <f>E87</f>
        <v>HO/GEO</v>
      </c>
      <c r="F88" s="947"/>
      <c r="G88" s="558"/>
      <c r="H88" s="558"/>
      <c r="I88" s="948" t="s">
        <v>1331</v>
      </c>
      <c r="J88" s="353" t="str">
        <f t="shared" si="46"/>
        <v>other</v>
      </c>
      <c r="K88" s="353" t="str">
        <f t="shared" si="46"/>
        <v>All local authorities</v>
      </c>
      <c r="N88" s="258" t="str">
        <f>IF(OR($A88&lt;&gt;"C",P88=""),"",HYPERLINK(P88,"Collection"))</f>
        <v/>
      </c>
      <c r="O88" s="272" t="str">
        <f>IF(OR($A88&lt;&gt;"C",Q88=""),"",HYPERLINK(Q88,"Data"))</f>
        <v/>
      </c>
      <c r="R88" s="46">
        <f>R87</f>
        <v>0</v>
      </c>
      <c r="T88" s="262"/>
      <c r="U88" s="263"/>
      <c r="V88" s="263"/>
      <c r="W88" s="263"/>
      <c r="X88" s="263"/>
      <c r="Y88" s="263"/>
      <c r="Z88" s="263"/>
      <c r="AA88" s="263"/>
      <c r="AB88" s="263"/>
      <c r="AC88" s="263"/>
      <c r="AD88" s="263"/>
      <c r="AE88" s="263"/>
      <c r="AF88" s="263"/>
      <c r="AG88" s="263"/>
      <c r="AH88" s="263"/>
      <c r="AI88" s="263"/>
      <c r="AJ88" s="263"/>
      <c r="AK88" s="263"/>
      <c r="AL88" s="263"/>
      <c r="AM88" s="263"/>
      <c r="AN88" s="263"/>
      <c r="AO88" s="263"/>
      <c r="AP88" s="264"/>
      <c r="AQ88" s="29"/>
      <c r="AR88" s="29"/>
      <c r="AU88" s="208" t="str">
        <f t="shared" si="47"/>
        <v/>
      </c>
      <c r="AW88" s="271">
        <f>AW87</f>
        <v>0</v>
      </c>
      <c r="AX88" s="265"/>
      <c r="AZ88" s="267">
        <v>212</v>
      </c>
      <c r="BA88" s="268">
        <v>3</v>
      </c>
      <c r="BC88" s="269">
        <f t="shared" si="36"/>
        <v>1</v>
      </c>
      <c r="BD88" s="270">
        <f t="shared" si="37"/>
        <v>44</v>
      </c>
      <c r="BE88" s="208">
        <f t="shared" si="34"/>
        <v>87</v>
      </c>
      <c r="BF88" s="208">
        <f t="shared" si="35"/>
        <v>1044087</v>
      </c>
      <c r="BG88" s="208" t="e">
        <f t="shared" si="38"/>
        <v>#N/A</v>
      </c>
    </row>
    <row r="89" spans="1:59" ht="25" x14ac:dyDescent="0.25">
      <c r="A89" s="47" t="s">
        <v>46</v>
      </c>
      <c r="B89" s="68" t="str">
        <f>TEXT(AZ89,"000")&amp;"-"&amp;TEXT(BA89,"00")</f>
        <v>212-04</v>
      </c>
      <c r="C89" s="247" t="str">
        <f>C88</f>
        <v>Public Sector Equality Duty</v>
      </c>
      <c r="D89" s="944" t="s">
        <v>538</v>
      </c>
      <c r="E89" s="271" t="str">
        <f>E88</f>
        <v>HO/GEO</v>
      </c>
      <c r="F89" s="947"/>
      <c r="G89" s="558"/>
      <c r="H89" s="558"/>
      <c r="I89" s="948" t="s">
        <v>1331</v>
      </c>
      <c r="J89" s="353" t="str">
        <f t="shared" si="46"/>
        <v>other</v>
      </c>
      <c r="K89" s="353" t="str">
        <f t="shared" si="46"/>
        <v>All local authorities</v>
      </c>
      <c r="N89" s="258" t="str">
        <f>IF(OR($A89&lt;&gt;"C",P89=""),"",HYPERLINK(P89,"Collection"))</f>
        <v/>
      </c>
      <c r="O89" s="272" t="str">
        <f>IF(OR($A89&lt;&gt;"C",Q89=""),"",HYPERLINK(Q89,"Data"))</f>
        <v/>
      </c>
      <c r="R89" s="46">
        <f>R88</f>
        <v>0</v>
      </c>
      <c r="T89" s="262"/>
      <c r="U89" s="263"/>
      <c r="V89" s="263"/>
      <c r="W89" s="263"/>
      <c r="X89" s="263"/>
      <c r="Y89" s="263"/>
      <c r="Z89" s="263"/>
      <c r="AA89" s="263"/>
      <c r="AB89" s="263"/>
      <c r="AC89" s="263"/>
      <c r="AD89" s="263"/>
      <c r="AE89" s="263"/>
      <c r="AF89" s="263"/>
      <c r="AG89" s="263"/>
      <c r="AH89" s="263"/>
      <c r="AI89" s="263"/>
      <c r="AJ89" s="263"/>
      <c r="AK89" s="263"/>
      <c r="AL89" s="263"/>
      <c r="AM89" s="263"/>
      <c r="AN89" s="263"/>
      <c r="AO89" s="263"/>
      <c r="AP89" s="264"/>
      <c r="AQ89" s="29"/>
      <c r="AR89" s="29"/>
      <c r="AU89" s="208" t="str">
        <f t="shared" si="47"/>
        <v/>
      </c>
      <c r="AW89" s="271">
        <f>AW88</f>
        <v>0</v>
      </c>
      <c r="AX89" s="265"/>
      <c r="AZ89" s="267">
        <v>212</v>
      </c>
      <c r="BA89" s="268">
        <v>4</v>
      </c>
      <c r="BC89" s="269">
        <f t="shared" si="36"/>
        <v>1</v>
      </c>
      <c r="BD89" s="270">
        <f t="shared" si="37"/>
        <v>44</v>
      </c>
      <c r="BE89" s="208">
        <f t="shared" si="34"/>
        <v>88</v>
      </c>
      <c r="BF89" s="208">
        <f t="shared" si="35"/>
        <v>1044088</v>
      </c>
      <c r="BG89" s="208" t="e">
        <f t="shared" si="38"/>
        <v>#N/A</v>
      </c>
    </row>
    <row r="90" spans="1:59" ht="40" x14ac:dyDescent="0.25">
      <c r="A90" s="47" t="s">
        <v>1000</v>
      </c>
      <c r="B90" s="68" t="str">
        <f t="shared" ref="B90:B113" si="48">TEXT(AZ90,"000")&amp;"-"&amp;TEXT(BA90,"00")</f>
        <v>157-00</v>
      </c>
      <c r="C90" s="258" t="s">
        <v>1</v>
      </c>
      <c r="D90" s="259"/>
      <c r="E90" s="271" t="s">
        <v>536</v>
      </c>
      <c r="F90" s="219"/>
      <c r="G90" s="186" t="s">
        <v>118</v>
      </c>
      <c r="H90" s="186"/>
      <c r="I90" s="220"/>
      <c r="J90" s="353" t="s">
        <v>1332</v>
      </c>
      <c r="K90" s="353" t="s">
        <v>769</v>
      </c>
      <c r="L90" s="29" t="s">
        <v>329</v>
      </c>
      <c r="M90" s="265" t="s">
        <v>328</v>
      </c>
      <c r="N90" s="275" t="str">
        <f t="shared" ref="N90:N113" si="49">IF(OR($A90&lt;&gt;"C",P90=""),"",HYPERLINK(P90,"Collection"))</f>
        <v/>
      </c>
      <c r="O90" s="276" t="str">
        <f t="shared" ref="O90:O113" si="50">IF(OR($A90&lt;&gt;"C",Q90=""),"",HYPERLINK(Q90,"Data"))</f>
        <v/>
      </c>
      <c r="P90" s="265"/>
      <c r="Q90" s="265"/>
      <c r="R90" s="261"/>
      <c r="S90" s="29"/>
      <c r="T90" s="262" t="s">
        <v>1331</v>
      </c>
      <c r="U90" s="263"/>
      <c r="V90" s="263" t="s">
        <v>1331</v>
      </c>
      <c r="W90" s="263" t="s">
        <v>1331</v>
      </c>
      <c r="X90" s="263" t="s">
        <v>1331</v>
      </c>
      <c r="Y90" s="263" t="s">
        <v>1331</v>
      </c>
      <c r="Z90" s="263"/>
      <c r="AA90" s="263"/>
      <c r="AB90" s="263" t="s">
        <v>1331</v>
      </c>
      <c r="AC90" s="263"/>
      <c r="AD90" s="263"/>
      <c r="AE90" s="263"/>
      <c r="AF90" s="263" t="s">
        <v>1331</v>
      </c>
      <c r="AG90" s="263"/>
      <c r="AH90" s="263" t="s">
        <v>1331</v>
      </c>
      <c r="AI90" s="263"/>
      <c r="AJ90" s="263"/>
      <c r="AK90" s="263" t="s">
        <v>1331</v>
      </c>
      <c r="AL90" s="263"/>
      <c r="AM90" s="263"/>
      <c r="AN90" s="263"/>
      <c r="AO90" s="263"/>
      <c r="AP90" s="264"/>
      <c r="AQ90" s="29"/>
      <c r="AR90" s="29" t="s">
        <v>1740</v>
      </c>
      <c r="AS90" s="29"/>
      <c r="AT90" s="29"/>
      <c r="AU90" s="266">
        <f t="shared" si="47"/>
        <v>1</v>
      </c>
      <c r="AX90" s="29" t="s">
        <v>831</v>
      </c>
      <c r="AZ90" s="267">
        <v>157</v>
      </c>
      <c r="BA90" s="268">
        <v>0</v>
      </c>
      <c r="BC90" s="269">
        <f t="shared" si="36"/>
        <v>0</v>
      </c>
      <c r="BD90" s="270">
        <f t="shared" si="37"/>
        <v>11</v>
      </c>
      <c r="BE90" s="208">
        <f t="shared" si="34"/>
        <v>89</v>
      </c>
      <c r="BF90" s="208">
        <f t="shared" si="35"/>
        <v>11089</v>
      </c>
      <c r="BG90" s="208" t="e">
        <f t="shared" si="38"/>
        <v>#N/A</v>
      </c>
    </row>
    <row r="91" spans="1:59" x14ac:dyDescent="0.25">
      <c r="A91" s="47" t="s">
        <v>46</v>
      </c>
      <c r="B91" s="68" t="str">
        <f t="shared" si="48"/>
        <v>157-01</v>
      </c>
      <c r="C91" s="337" t="str">
        <f>C90</f>
        <v>Speed camera inventory</v>
      </c>
      <c r="D91" s="944" t="s">
        <v>2</v>
      </c>
      <c r="E91" s="271" t="str">
        <f>E90</f>
        <v>DfT</v>
      </c>
      <c r="F91" s="947"/>
      <c r="G91" s="558" t="s">
        <v>118</v>
      </c>
      <c r="H91" s="558"/>
      <c r="I91" s="948"/>
      <c r="J91" s="353" t="str">
        <f>J90</f>
        <v>annual</v>
      </c>
      <c r="K91" s="353" t="str">
        <f>K90</f>
        <v>All local authorities</v>
      </c>
      <c r="N91" s="258" t="str">
        <f t="shared" si="49"/>
        <v/>
      </c>
      <c r="O91" s="272" t="str">
        <f t="shared" si="50"/>
        <v/>
      </c>
      <c r="R91" s="46">
        <f>R90</f>
        <v>0</v>
      </c>
      <c r="T91" s="262"/>
      <c r="U91" s="263"/>
      <c r="V91" s="263"/>
      <c r="W91" s="263"/>
      <c r="X91" s="263"/>
      <c r="Y91" s="263"/>
      <c r="Z91" s="263"/>
      <c r="AA91" s="263"/>
      <c r="AB91" s="263"/>
      <c r="AC91" s="263"/>
      <c r="AD91" s="263"/>
      <c r="AE91" s="263"/>
      <c r="AF91" s="263"/>
      <c r="AG91" s="263"/>
      <c r="AH91" s="263"/>
      <c r="AI91" s="263"/>
      <c r="AJ91" s="263"/>
      <c r="AK91" s="263"/>
      <c r="AL91" s="263"/>
      <c r="AM91" s="263"/>
      <c r="AN91" s="263"/>
      <c r="AO91" s="263"/>
      <c r="AP91" s="264"/>
      <c r="AQ91" s="29"/>
      <c r="AR91" s="29"/>
      <c r="AU91" s="208" t="str">
        <f t="shared" si="47"/>
        <v/>
      </c>
      <c r="AW91" s="271">
        <f>AW90</f>
        <v>0</v>
      </c>
      <c r="AX91" s="265"/>
      <c r="AZ91" s="267">
        <v>157</v>
      </c>
      <c r="BA91" s="268">
        <v>1</v>
      </c>
      <c r="BC91" s="269">
        <f t="shared" si="36"/>
        <v>1</v>
      </c>
      <c r="BD91" s="270">
        <f t="shared" si="37"/>
        <v>11</v>
      </c>
      <c r="BE91" s="208">
        <f t="shared" si="34"/>
        <v>90</v>
      </c>
      <c r="BF91" s="208">
        <f t="shared" si="35"/>
        <v>1011090</v>
      </c>
      <c r="BG91" s="208" t="e">
        <f t="shared" si="38"/>
        <v>#N/A</v>
      </c>
    </row>
    <row r="92" spans="1:59" ht="60" x14ac:dyDescent="0.25">
      <c r="A92" s="47" t="s">
        <v>1000</v>
      </c>
      <c r="B92" s="68" t="str">
        <f t="shared" si="48"/>
        <v>057-00</v>
      </c>
      <c r="C92" s="258" t="s">
        <v>383</v>
      </c>
      <c r="D92" s="259"/>
      <c r="E92" s="271" t="s">
        <v>1782</v>
      </c>
      <c r="F92" s="219" t="s">
        <v>1331</v>
      </c>
      <c r="G92" s="186"/>
      <c r="H92" s="186"/>
      <c r="I92" s="220"/>
      <c r="J92" s="353" t="s">
        <v>74</v>
      </c>
      <c r="K92" s="353" t="s">
        <v>212</v>
      </c>
      <c r="L92" s="29" t="s">
        <v>1163</v>
      </c>
      <c r="M92" s="265" t="s">
        <v>978</v>
      </c>
      <c r="N92" s="275" t="str">
        <f t="shared" si="49"/>
        <v/>
      </c>
      <c r="O92" s="276" t="str">
        <f t="shared" si="50"/>
        <v/>
      </c>
      <c r="P92" s="265"/>
      <c r="Q92" s="277"/>
      <c r="R92" s="261"/>
      <c r="S92" s="29"/>
      <c r="T92" s="262"/>
      <c r="U92" s="263" t="s">
        <v>1331</v>
      </c>
      <c r="V92" s="263" t="s">
        <v>1331</v>
      </c>
      <c r="W92" s="263" t="s">
        <v>1331</v>
      </c>
      <c r="X92" s="263" t="s">
        <v>1331</v>
      </c>
      <c r="Y92" s="263" t="s">
        <v>1331</v>
      </c>
      <c r="Z92" s="263" t="s">
        <v>1331</v>
      </c>
      <c r="AA92" s="263"/>
      <c r="AB92" s="263"/>
      <c r="AC92" s="263"/>
      <c r="AD92" s="263"/>
      <c r="AE92" s="263"/>
      <c r="AF92" s="263"/>
      <c r="AG92" s="263"/>
      <c r="AH92" s="263"/>
      <c r="AI92" s="263"/>
      <c r="AJ92" s="263"/>
      <c r="AK92" s="263"/>
      <c r="AL92" s="263"/>
      <c r="AM92" s="263"/>
      <c r="AN92" s="263"/>
      <c r="AO92" s="263"/>
      <c r="AP92" s="264"/>
      <c r="AQ92" s="29"/>
      <c r="AR92" s="29" t="s">
        <v>491</v>
      </c>
      <c r="AS92" s="29"/>
      <c r="AT92" s="29"/>
      <c r="AU92" s="266">
        <f t="shared" si="47"/>
        <v>1</v>
      </c>
      <c r="AW92" s="208" t="s">
        <v>1652</v>
      </c>
      <c r="AX92" s="29"/>
      <c r="AZ92" s="267">
        <v>57</v>
      </c>
      <c r="BA92" s="268">
        <v>0</v>
      </c>
      <c r="BC92" s="269">
        <f t="shared" si="36"/>
        <v>0</v>
      </c>
      <c r="BD92" s="270">
        <f t="shared" si="37"/>
        <v>5</v>
      </c>
      <c r="BE92" s="208">
        <f t="shared" si="34"/>
        <v>91</v>
      </c>
      <c r="BF92" s="208">
        <f t="shared" ref="BF92:BF113" si="51">(BC92*1000000)+(BD92*1000)+BE92</f>
        <v>5091</v>
      </c>
      <c r="BG92" s="208" t="e">
        <f t="shared" si="38"/>
        <v>#N/A</v>
      </c>
    </row>
    <row r="93" spans="1:59" ht="25" x14ac:dyDescent="0.25">
      <c r="A93" s="47" t="s">
        <v>46</v>
      </c>
      <c r="B93" s="68" t="str">
        <f t="shared" si="48"/>
        <v>057-01</v>
      </c>
      <c r="C93" s="247" t="str">
        <f>C92</f>
        <v>Community Infrastructure Levy (from Dec 2012)</v>
      </c>
      <c r="D93" s="944" t="s">
        <v>495</v>
      </c>
      <c r="E93" s="271" t="str">
        <f>E92</f>
        <v>DCLG</v>
      </c>
      <c r="F93" s="947" t="s">
        <v>1331</v>
      </c>
      <c r="G93" s="558"/>
      <c r="H93" s="558"/>
      <c r="I93" s="948"/>
      <c r="J93" s="353" t="str">
        <f>J92</f>
        <v>not decided</v>
      </c>
      <c r="K93" s="353" t="str">
        <f>K92</f>
        <v>Single tier &amp; lower tier</v>
      </c>
      <c r="N93" s="258" t="str">
        <f t="shared" si="49"/>
        <v/>
      </c>
      <c r="O93" s="272" t="str">
        <f t="shared" si="50"/>
        <v/>
      </c>
      <c r="R93" s="46">
        <f>R92</f>
        <v>0</v>
      </c>
      <c r="T93" s="262"/>
      <c r="U93" s="263"/>
      <c r="V93" s="263"/>
      <c r="W93" s="263"/>
      <c r="X93" s="263"/>
      <c r="Y93" s="263"/>
      <c r="Z93" s="263"/>
      <c r="AA93" s="263"/>
      <c r="AB93" s="263"/>
      <c r="AC93" s="263"/>
      <c r="AD93" s="263"/>
      <c r="AE93" s="263"/>
      <c r="AF93" s="263"/>
      <c r="AG93" s="263"/>
      <c r="AH93" s="263"/>
      <c r="AI93" s="263"/>
      <c r="AJ93" s="263"/>
      <c r="AK93" s="263"/>
      <c r="AL93" s="263"/>
      <c r="AM93" s="263"/>
      <c r="AN93" s="263"/>
      <c r="AO93" s="263"/>
      <c r="AP93" s="264"/>
      <c r="AQ93" s="29"/>
      <c r="AR93" s="29"/>
      <c r="AU93" s="208" t="str">
        <f t="shared" si="47"/>
        <v/>
      </c>
      <c r="AW93" s="271" t="str">
        <f>AW92</f>
        <v>Communities</v>
      </c>
      <c r="AX93" s="265"/>
      <c r="AZ93" s="267">
        <v>57</v>
      </c>
      <c r="BA93" s="268">
        <v>1</v>
      </c>
      <c r="BC93" s="269">
        <f t="shared" si="36"/>
        <v>1</v>
      </c>
      <c r="BD93" s="270">
        <f t="shared" si="37"/>
        <v>5</v>
      </c>
      <c r="BE93" s="208">
        <f t="shared" si="34"/>
        <v>92</v>
      </c>
      <c r="BF93" s="208">
        <f t="shared" si="51"/>
        <v>1005092</v>
      </c>
      <c r="BG93" s="208" t="e">
        <f t="shared" si="38"/>
        <v>#N/A</v>
      </c>
    </row>
    <row r="94" spans="1:59" ht="70" x14ac:dyDescent="0.25">
      <c r="A94" s="47" t="s">
        <v>1000</v>
      </c>
      <c r="B94" s="68" t="str">
        <f t="shared" si="48"/>
        <v>058-00</v>
      </c>
      <c r="C94" s="258" t="s">
        <v>384</v>
      </c>
      <c r="D94" s="259"/>
      <c r="E94" s="271" t="s">
        <v>1782</v>
      </c>
      <c r="F94" s="219" t="s">
        <v>1331</v>
      </c>
      <c r="G94" s="186"/>
      <c r="H94" s="186"/>
      <c r="I94" s="220"/>
      <c r="J94" s="353" t="s">
        <v>74</v>
      </c>
      <c r="K94" s="353" t="s">
        <v>212</v>
      </c>
      <c r="L94" s="29" t="s">
        <v>1788</v>
      </c>
      <c r="M94" s="265" t="s">
        <v>978</v>
      </c>
      <c r="N94" s="275" t="str">
        <f t="shared" si="49"/>
        <v/>
      </c>
      <c r="O94" s="276" t="str">
        <f t="shared" si="50"/>
        <v/>
      </c>
      <c r="P94" s="265"/>
      <c r="Q94" s="277"/>
      <c r="R94" s="261"/>
      <c r="S94" s="29"/>
      <c r="T94" s="262"/>
      <c r="U94" s="263" t="s">
        <v>1331</v>
      </c>
      <c r="V94" s="263" t="s">
        <v>1331</v>
      </c>
      <c r="W94" s="263" t="s">
        <v>1331</v>
      </c>
      <c r="X94" s="263" t="s">
        <v>1331</v>
      </c>
      <c r="Y94" s="263" t="s">
        <v>1331</v>
      </c>
      <c r="Z94" s="263" t="s">
        <v>1331</v>
      </c>
      <c r="AA94" s="263"/>
      <c r="AB94" s="263"/>
      <c r="AC94" s="263"/>
      <c r="AD94" s="263"/>
      <c r="AE94" s="263"/>
      <c r="AF94" s="263"/>
      <c r="AG94" s="263"/>
      <c r="AH94" s="263"/>
      <c r="AI94" s="263"/>
      <c r="AJ94" s="263"/>
      <c r="AK94" s="263"/>
      <c r="AL94" s="263"/>
      <c r="AM94" s="263"/>
      <c r="AN94" s="263"/>
      <c r="AO94" s="263"/>
      <c r="AP94" s="264"/>
      <c r="AQ94" s="29"/>
      <c r="AR94" s="29" t="s">
        <v>491</v>
      </c>
      <c r="AS94" s="29"/>
      <c r="AT94" s="29"/>
      <c r="AU94" s="266">
        <f t="shared" si="47"/>
        <v>1</v>
      </c>
      <c r="AW94" s="208" t="s">
        <v>1652</v>
      </c>
      <c r="AX94" s="29"/>
      <c r="AZ94" s="267">
        <v>58</v>
      </c>
      <c r="BA94" s="268">
        <v>0</v>
      </c>
      <c r="BC94" s="269">
        <f t="shared" si="36"/>
        <v>0</v>
      </c>
      <c r="BD94" s="270">
        <f t="shared" si="37"/>
        <v>5</v>
      </c>
      <c r="BE94" s="208">
        <f t="shared" si="34"/>
        <v>93</v>
      </c>
      <c r="BF94" s="208">
        <f t="shared" si="51"/>
        <v>5093</v>
      </c>
      <c r="BG94" s="208" t="e">
        <f t="shared" si="38"/>
        <v>#N/A</v>
      </c>
    </row>
    <row r="95" spans="1:59" ht="25" x14ac:dyDescent="0.25">
      <c r="A95" s="47" t="s">
        <v>46</v>
      </c>
      <c r="B95" s="68" t="str">
        <f t="shared" si="48"/>
        <v>058-01</v>
      </c>
      <c r="C95" s="247" t="str">
        <f>C94</f>
        <v>Neighbourhood Plans (from 2013)</v>
      </c>
      <c r="D95" s="944" t="s">
        <v>496</v>
      </c>
      <c r="E95" s="271" t="str">
        <f>E94</f>
        <v>DCLG</v>
      </c>
      <c r="F95" s="947" t="s">
        <v>1331</v>
      </c>
      <c r="G95" s="558"/>
      <c r="H95" s="558"/>
      <c r="I95" s="948"/>
      <c r="J95" s="353" t="str">
        <f>J94</f>
        <v>not decided</v>
      </c>
      <c r="K95" s="353" t="str">
        <f>K94</f>
        <v>Single tier &amp; lower tier</v>
      </c>
      <c r="N95" s="258" t="str">
        <f t="shared" si="49"/>
        <v/>
      </c>
      <c r="O95" s="272" t="str">
        <f t="shared" si="50"/>
        <v/>
      </c>
      <c r="R95" s="46">
        <f>R94</f>
        <v>0</v>
      </c>
      <c r="T95" s="262"/>
      <c r="U95" s="263"/>
      <c r="V95" s="263"/>
      <c r="W95" s="263"/>
      <c r="X95" s="263"/>
      <c r="Y95" s="263"/>
      <c r="Z95" s="263"/>
      <c r="AA95" s="263"/>
      <c r="AB95" s="263"/>
      <c r="AC95" s="263"/>
      <c r="AD95" s="263"/>
      <c r="AE95" s="263"/>
      <c r="AF95" s="263"/>
      <c r="AG95" s="263"/>
      <c r="AH95" s="263"/>
      <c r="AI95" s="263"/>
      <c r="AJ95" s="263"/>
      <c r="AK95" s="263"/>
      <c r="AL95" s="263"/>
      <c r="AM95" s="263"/>
      <c r="AN95" s="263"/>
      <c r="AO95" s="263"/>
      <c r="AP95" s="264"/>
      <c r="AQ95" s="29"/>
      <c r="AR95" s="29"/>
      <c r="AU95" s="208" t="str">
        <f t="shared" si="47"/>
        <v/>
      </c>
      <c r="AW95" s="271" t="str">
        <f>AW94</f>
        <v>Communities</v>
      </c>
      <c r="AX95" s="265"/>
      <c r="AZ95" s="267">
        <v>58</v>
      </c>
      <c r="BA95" s="268">
        <v>1</v>
      </c>
      <c r="BC95" s="269">
        <f t="shared" si="36"/>
        <v>1</v>
      </c>
      <c r="BD95" s="270">
        <f t="shared" si="37"/>
        <v>5</v>
      </c>
      <c r="BE95" s="208">
        <f t="shared" si="34"/>
        <v>94</v>
      </c>
      <c r="BF95" s="208">
        <f t="shared" si="51"/>
        <v>1005094</v>
      </c>
      <c r="BG95" s="208" t="e">
        <f t="shared" si="38"/>
        <v>#N/A</v>
      </c>
    </row>
    <row r="96" spans="1:59" ht="50" x14ac:dyDescent="0.25">
      <c r="A96" s="47" t="s">
        <v>1000</v>
      </c>
      <c r="B96" s="68" t="str">
        <f t="shared" si="48"/>
        <v>055-00</v>
      </c>
      <c r="C96" s="258" t="s">
        <v>382</v>
      </c>
      <c r="D96" s="259"/>
      <c r="E96" s="271" t="s">
        <v>1782</v>
      </c>
      <c r="F96" s="219" t="s">
        <v>1331</v>
      </c>
      <c r="G96" s="186"/>
      <c r="H96" s="186"/>
      <c r="I96" s="220"/>
      <c r="J96" s="353" t="s">
        <v>74</v>
      </c>
      <c r="K96" s="353" t="s">
        <v>769</v>
      </c>
      <c r="L96" s="29" t="s">
        <v>1072</v>
      </c>
      <c r="M96" s="265" t="s">
        <v>977</v>
      </c>
      <c r="N96" s="275" t="str">
        <f t="shared" si="49"/>
        <v/>
      </c>
      <c r="O96" s="276" t="str">
        <f t="shared" si="50"/>
        <v/>
      </c>
      <c r="P96" s="265"/>
      <c r="Q96" s="277"/>
      <c r="R96" s="261"/>
      <c r="S96" s="29"/>
      <c r="T96" s="262" t="s">
        <v>1331</v>
      </c>
      <c r="U96" s="263" t="s">
        <v>1331</v>
      </c>
      <c r="V96" s="263" t="s">
        <v>1331</v>
      </c>
      <c r="W96" s="263" t="s">
        <v>1331</v>
      </c>
      <c r="X96" s="263" t="s">
        <v>1331</v>
      </c>
      <c r="Y96" s="263" t="s">
        <v>1331</v>
      </c>
      <c r="Z96" s="263" t="s">
        <v>1331</v>
      </c>
      <c r="AA96" s="263"/>
      <c r="AB96" s="263"/>
      <c r="AC96" s="263"/>
      <c r="AD96" s="263"/>
      <c r="AE96" s="263"/>
      <c r="AF96" s="263"/>
      <c r="AG96" s="263"/>
      <c r="AH96" s="263"/>
      <c r="AI96" s="263"/>
      <c r="AJ96" s="263"/>
      <c r="AK96" s="263"/>
      <c r="AL96" s="263"/>
      <c r="AM96" s="263"/>
      <c r="AN96" s="263"/>
      <c r="AO96" s="263"/>
      <c r="AP96" s="264"/>
      <c r="AQ96" s="29"/>
      <c r="AR96" s="29" t="s">
        <v>960</v>
      </c>
      <c r="AS96" s="29"/>
      <c r="AT96" s="29"/>
      <c r="AU96" s="266">
        <f t="shared" si="47"/>
        <v>1</v>
      </c>
      <c r="AW96" s="208" t="s">
        <v>767</v>
      </c>
      <c r="AX96" s="29"/>
      <c r="AZ96" s="267">
        <v>55</v>
      </c>
      <c r="BA96" s="268">
        <v>0</v>
      </c>
      <c r="BC96" s="269">
        <f t="shared" si="36"/>
        <v>0</v>
      </c>
      <c r="BD96" s="270">
        <f t="shared" si="37"/>
        <v>5</v>
      </c>
      <c r="BE96" s="208">
        <f t="shared" si="34"/>
        <v>95</v>
      </c>
      <c r="BF96" s="208">
        <f t="shared" si="51"/>
        <v>5095</v>
      </c>
      <c r="BG96" s="208" t="e">
        <f t="shared" si="38"/>
        <v>#N/A</v>
      </c>
    </row>
    <row r="97" spans="1:59" ht="25" x14ac:dyDescent="0.25">
      <c r="A97" s="47" t="s">
        <v>46</v>
      </c>
      <c r="B97" s="68" t="str">
        <f t="shared" si="48"/>
        <v>055-01</v>
      </c>
      <c r="C97" s="247" t="str">
        <f>C96</f>
        <v>Local decision-making</v>
      </c>
      <c r="D97" s="944" t="s">
        <v>1741</v>
      </c>
      <c r="E97" s="271" t="str">
        <f>E96</f>
        <v>DCLG</v>
      </c>
      <c r="F97" s="947" t="s">
        <v>1331</v>
      </c>
      <c r="G97" s="558"/>
      <c r="H97" s="558"/>
      <c r="I97" s="948"/>
      <c r="J97" s="353" t="str">
        <f>J96</f>
        <v>not decided</v>
      </c>
      <c r="K97" s="353" t="str">
        <f>K96</f>
        <v>All local authorities</v>
      </c>
      <c r="N97" s="258" t="str">
        <f t="shared" si="49"/>
        <v/>
      </c>
      <c r="O97" s="272" t="str">
        <f t="shared" si="50"/>
        <v/>
      </c>
      <c r="R97" s="46">
        <f>R96</f>
        <v>0</v>
      </c>
      <c r="T97" s="262"/>
      <c r="U97" s="263"/>
      <c r="V97" s="263"/>
      <c r="W97" s="263"/>
      <c r="X97" s="263"/>
      <c r="Y97" s="263"/>
      <c r="Z97" s="263"/>
      <c r="AA97" s="263"/>
      <c r="AB97" s="263"/>
      <c r="AC97" s="263"/>
      <c r="AD97" s="263"/>
      <c r="AE97" s="263"/>
      <c r="AF97" s="263"/>
      <c r="AG97" s="263"/>
      <c r="AH97" s="263"/>
      <c r="AI97" s="263"/>
      <c r="AJ97" s="263"/>
      <c r="AK97" s="263"/>
      <c r="AL97" s="263"/>
      <c r="AM97" s="263"/>
      <c r="AN97" s="263"/>
      <c r="AO97" s="263"/>
      <c r="AP97" s="264"/>
      <c r="AQ97" s="29"/>
      <c r="AR97" s="29"/>
      <c r="AU97" s="208" t="str">
        <f t="shared" si="47"/>
        <v/>
      </c>
      <c r="AW97" s="271" t="str">
        <f>AW96</f>
        <v>Local government</v>
      </c>
      <c r="AX97" s="265"/>
      <c r="AZ97" s="267">
        <v>55</v>
      </c>
      <c r="BA97" s="268">
        <v>1</v>
      </c>
      <c r="BC97" s="269">
        <f t="shared" si="36"/>
        <v>1</v>
      </c>
      <c r="BD97" s="270">
        <f t="shared" si="37"/>
        <v>5</v>
      </c>
      <c r="BE97" s="208">
        <f t="shared" si="34"/>
        <v>96</v>
      </c>
      <c r="BF97" s="208">
        <f t="shared" si="51"/>
        <v>1005096</v>
      </c>
      <c r="BG97" s="208" t="e">
        <f t="shared" si="38"/>
        <v>#N/A</v>
      </c>
    </row>
    <row r="98" spans="1:59" ht="70" x14ac:dyDescent="0.25">
      <c r="A98" s="47" t="s">
        <v>1000</v>
      </c>
      <c r="B98" s="68" t="str">
        <f t="shared" si="48"/>
        <v>059-00</v>
      </c>
      <c r="C98" s="258" t="s">
        <v>385</v>
      </c>
      <c r="D98" s="259"/>
      <c r="E98" s="271" t="s">
        <v>1782</v>
      </c>
      <c r="F98" s="219" t="s">
        <v>1331</v>
      </c>
      <c r="G98" s="186"/>
      <c r="H98" s="186"/>
      <c r="I98" s="220"/>
      <c r="J98" s="353" t="s">
        <v>74</v>
      </c>
      <c r="K98" s="353" t="s">
        <v>769</v>
      </c>
      <c r="L98" s="29" t="s">
        <v>1789</v>
      </c>
      <c r="M98" s="265" t="s">
        <v>978</v>
      </c>
      <c r="N98" s="275" t="str">
        <f t="shared" si="49"/>
        <v/>
      </c>
      <c r="O98" s="276" t="str">
        <f t="shared" si="50"/>
        <v/>
      </c>
      <c r="P98" s="265"/>
      <c r="Q98" s="277"/>
      <c r="R98" s="261"/>
      <c r="S98" s="29"/>
      <c r="T98" s="262" t="s">
        <v>1331</v>
      </c>
      <c r="U98" s="263" t="s">
        <v>1331</v>
      </c>
      <c r="V98" s="263" t="s">
        <v>1331</v>
      </c>
      <c r="W98" s="263" t="s">
        <v>1331</v>
      </c>
      <c r="X98" s="263" t="s">
        <v>1331</v>
      </c>
      <c r="Y98" s="263" t="s">
        <v>1331</v>
      </c>
      <c r="Z98" s="263" t="s">
        <v>1331</v>
      </c>
      <c r="AA98" s="263"/>
      <c r="AB98" s="263"/>
      <c r="AC98" s="263"/>
      <c r="AD98" s="263"/>
      <c r="AE98" s="263"/>
      <c r="AF98" s="263"/>
      <c r="AG98" s="263"/>
      <c r="AH98" s="263"/>
      <c r="AI98" s="263"/>
      <c r="AJ98" s="263"/>
      <c r="AK98" s="263"/>
      <c r="AL98" s="263"/>
      <c r="AM98" s="263"/>
      <c r="AN98" s="263"/>
      <c r="AO98" s="263"/>
      <c r="AP98" s="264"/>
      <c r="AQ98" s="29"/>
      <c r="AR98" s="29" t="s">
        <v>960</v>
      </c>
      <c r="AS98" s="29"/>
      <c r="AT98" s="29"/>
      <c r="AU98" s="266">
        <f t="shared" si="47"/>
        <v>1</v>
      </c>
      <c r="AW98" s="208" t="s">
        <v>1652</v>
      </c>
      <c r="AX98" s="29"/>
      <c r="AZ98" s="267">
        <v>59</v>
      </c>
      <c r="BA98" s="268">
        <v>0</v>
      </c>
      <c r="BC98" s="269">
        <f t="shared" si="36"/>
        <v>0</v>
      </c>
      <c r="BD98" s="270">
        <f t="shared" si="37"/>
        <v>5</v>
      </c>
      <c r="BE98" s="208">
        <f t="shared" si="34"/>
        <v>97</v>
      </c>
      <c r="BF98" s="208">
        <f t="shared" si="51"/>
        <v>5097</v>
      </c>
      <c r="BG98" s="208" t="e">
        <f t="shared" si="38"/>
        <v>#N/A</v>
      </c>
    </row>
    <row r="99" spans="1:59" ht="37.5" x14ac:dyDescent="0.25">
      <c r="A99" s="47" t="s">
        <v>46</v>
      </c>
      <c r="B99" s="68" t="str">
        <f t="shared" si="48"/>
        <v>059-01</v>
      </c>
      <c r="C99" s="337" t="str">
        <f>C98</f>
        <v>New mutuals and co-operatives</v>
      </c>
      <c r="D99" s="944" t="s">
        <v>1485</v>
      </c>
      <c r="E99" s="271" t="str">
        <f>E98</f>
        <v>DCLG</v>
      </c>
      <c r="F99" s="947" t="s">
        <v>1331</v>
      </c>
      <c r="G99" s="558"/>
      <c r="H99" s="558"/>
      <c r="I99" s="948"/>
      <c r="J99" s="353" t="str">
        <f>J98</f>
        <v>not decided</v>
      </c>
      <c r="K99" s="353" t="str">
        <f>K98</f>
        <v>All local authorities</v>
      </c>
      <c r="N99" s="258" t="str">
        <f t="shared" si="49"/>
        <v/>
      </c>
      <c r="O99" s="272" t="str">
        <f t="shared" si="50"/>
        <v/>
      </c>
      <c r="R99" s="46">
        <f>R98</f>
        <v>0</v>
      </c>
      <c r="T99" s="262"/>
      <c r="U99" s="263"/>
      <c r="V99" s="263"/>
      <c r="W99" s="263"/>
      <c r="X99" s="263"/>
      <c r="Y99" s="263"/>
      <c r="Z99" s="263"/>
      <c r="AA99" s="263"/>
      <c r="AB99" s="263"/>
      <c r="AC99" s="263"/>
      <c r="AD99" s="263"/>
      <c r="AE99" s="263"/>
      <c r="AF99" s="263"/>
      <c r="AG99" s="263"/>
      <c r="AH99" s="263"/>
      <c r="AI99" s="263"/>
      <c r="AJ99" s="263"/>
      <c r="AK99" s="263"/>
      <c r="AL99" s="263"/>
      <c r="AM99" s="263"/>
      <c r="AN99" s="263"/>
      <c r="AO99" s="263"/>
      <c r="AP99" s="264"/>
      <c r="AQ99" s="29"/>
      <c r="AR99" s="29"/>
      <c r="AU99" s="208" t="str">
        <f t="shared" si="47"/>
        <v/>
      </c>
      <c r="AW99" s="271" t="str">
        <f>AW98</f>
        <v>Communities</v>
      </c>
      <c r="AX99" s="265"/>
      <c r="AZ99" s="267">
        <v>59</v>
      </c>
      <c r="BA99" s="268">
        <v>1</v>
      </c>
      <c r="BC99" s="269">
        <f t="shared" si="36"/>
        <v>1</v>
      </c>
      <c r="BD99" s="270">
        <f t="shared" si="37"/>
        <v>5</v>
      </c>
      <c r="BE99" s="208">
        <f t="shared" si="34"/>
        <v>98</v>
      </c>
      <c r="BF99" s="208">
        <f t="shared" si="51"/>
        <v>1005098</v>
      </c>
      <c r="BG99" s="208" t="e">
        <f t="shared" si="38"/>
        <v>#N/A</v>
      </c>
    </row>
    <row r="100" spans="1:59" ht="20" x14ac:dyDescent="0.25">
      <c r="A100" s="47" t="s">
        <v>1000</v>
      </c>
      <c r="B100" s="68" t="str">
        <f t="shared" si="48"/>
        <v>164-00</v>
      </c>
      <c r="C100" s="258" t="s">
        <v>325</v>
      </c>
      <c r="D100" s="259"/>
      <c r="E100" s="271" t="s">
        <v>1684</v>
      </c>
      <c r="F100" s="219"/>
      <c r="G100" s="186" t="s">
        <v>118</v>
      </c>
      <c r="H100" s="186"/>
      <c r="I100" s="220"/>
      <c r="J100" s="353" t="s">
        <v>1475</v>
      </c>
      <c r="K100" s="353" t="s">
        <v>212</v>
      </c>
      <c r="L100" s="29" t="s">
        <v>795</v>
      </c>
      <c r="M100" s="265"/>
      <c r="N100" s="275" t="str">
        <f t="shared" si="49"/>
        <v/>
      </c>
      <c r="O100" s="276" t="str">
        <f t="shared" si="50"/>
        <v/>
      </c>
      <c r="P100" s="277"/>
      <c r="Q100" s="277"/>
      <c r="R100" s="261" t="s">
        <v>1331</v>
      </c>
      <c r="S100" s="29"/>
      <c r="T100" s="262"/>
      <c r="U100" s="263" t="s">
        <v>1331</v>
      </c>
      <c r="V100" s="263" t="s">
        <v>1331</v>
      </c>
      <c r="W100" s="263" t="s">
        <v>1331</v>
      </c>
      <c r="X100" s="263" t="s">
        <v>1331</v>
      </c>
      <c r="Y100" s="263" t="s">
        <v>1331</v>
      </c>
      <c r="Z100" s="263" t="s">
        <v>1331</v>
      </c>
      <c r="AA100" s="263"/>
      <c r="AB100" s="263"/>
      <c r="AC100" s="263"/>
      <c r="AD100" s="263"/>
      <c r="AE100" s="263"/>
      <c r="AF100" s="263"/>
      <c r="AG100" s="263"/>
      <c r="AH100" s="263"/>
      <c r="AI100" s="263"/>
      <c r="AJ100" s="263"/>
      <c r="AK100" s="263"/>
      <c r="AL100" s="263"/>
      <c r="AM100" s="263"/>
      <c r="AN100" s="263"/>
      <c r="AO100" s="263"/>
      <c r="AP100" s="264"/>
      <c r="AQ100" s="29" t="s">
        <v>825</v>
      </c>
      <c r="AR100" s="29" t="s">
        <v>491</v>
      </c>
      <c r="AS100" s="29"/>
      <c r="AT100" s="29"/>
      <c r="AU100" s="266">
        <f t="shared" si="47"/>
        <v>1</v>
      </c>
      <c r="AW100" s="208" t="s">
        <v>122</v>
      </c>
      <c r="AX100" s="29" t="s">
        <v>826</v>
      </c>
      <c r="AZ100" s="267">
        <v>164</v>
      </c>
      <c r="BA100" s="268">
        <v>0</v>
      </c>
      <c r="BC100" s="269">
        <f t="shared" si="36"/>
        <v>0</v>
      </c>
      <c r="BD100" s="270" t="e">
        <f t="shared" si="37"/>
        <v>#N/A</v>
      </c>
      <c r="BE100" s="208">
        <f t="shared" si="34"/>
        <v>99</v>
      </c>
      <c r="BF100" s="208" t="e">
        <f t="shared" si="51"/>
        <v>#N/A</v>
      </c>
      <c r="BG100" s="208" t="e">
        <f t="shared" si="38"/>
        <v>#N/A</v>
      </c>
    </row>
    <row r="101" spans="1:59" ht="37.5" x14ac:dyDescent="0.25">
      <c r="A101" s="47" t="s">
        <v>46</v>
      </c>
      <c r="B101" s="68" t="str">
        <f t="shared" si="48"/>
        <v>164-01</v>
      </c>
      <c r="C101" s="337" t="str">
        <f>C100</f>
        <v>Private Finance Initiative</v>
      </c>
      <c r="D101" s="944" t="s">
        <v>794</v>
      </c>
      <c r="E101" s="271" t="str">
        <f>E100</f>
        <v>DCLG/HCA</v>
      </c>
      <c r="F101" s="947"/>
      <c r="G101" s="558" t="s">
        <v>118</v>
      </c>
      <c r="H101" s="558"/>
      <c r="I101" s="948"/>
      <c r="J101" s="353" t="str">
        <f>J100</f>
        <v>monthly</v>
      </c>
      <c r="K101" s="353" t="str">
        <f>K100</f>
        <v>Single tier &amp; lower tier</v>
      </c>
      <c r="N101" s="258" t="str">
        <f t="shared" si="49"/>
        <v/>
      </c>
      <c r="O101" s="272" t="str">
        <f t="shared" si="50"/>
        <v/>
      </c>
      <c r="R101" s="46" t="str">
        <f>R100</f>
        <v>Y</v>
      </c>
      <c r="T101" s="262"/>
      <c r="U101" s="263"/>
      <c r="V101" s="263"/>
      <c r="W101" s="263"/>
      <c r="X101" s="263"/>
      <c r="Y101" s="263"/>
      <c r="Z101" s="263"/>
      <c r="AA101" s="263"/>
      <c r="AB101" s="263"/>
      <c r="AC101" s="263"/>
      <c r="AD101" s="263"/>
      <c r="AE101" s="263"/>
      <c r="AF101" s="263"/>
      <c r="AG101" s="263"/>
      <c r="AH101" s="263"/>
      <c r="AI101" s="263"/>
      <c r="AJ101" s="263"/>
      <c r="AK101" s="263"/>
      <c r="AL101" s="263"/>
      <c r="AM101" s="263"/>
      <c r="AN101" s="263"/>
      <c r="AO101" s="263"/>
      <c r="AP101" s="264"/>
      <c r="AQ101" s="29"/>
      <c r="AR101" s="29"/>
      <c r="AU101" s="208" t="str">
        <f t="shared" si="47"/>
        <v/>
      </c>
      <c r="AW101" s="271" t="str">
        <f>AW100</f>
        <v>Housing</v>
      </c>
      <c r="AX101" s="265"/>
      <c r="AZ101" s="267">
        <v>164</v>
      </c>
      <c r="BA101" s="268">
        <v>1</v>
      </c>
      <c r="BC101" s="269">
        <f t="shared" si="36"/>
        <v>1</v>
      </c>
      <c r="BD101" s="270" t="e">
        <f t="shared" si="37"/>
        <v>#N/A</v>
      </c>
      <c r="BE101" s="208">
        <f t="shared" si="34"/>
        <v>100</v>
      </c>
      <c r="BF101" s="208" t="e">
        <f t="shared" si="51"/>
        <v>#N/A</v>
      </c>
      <c r="BG101" s="208" t="e">
        <f t="shared" si="38"/>
        <v>#N/A</v>
      </c>
    </row>
    <row r="102" spans="1:59" ht="20" x14ac:dyDescent="0.25">
      <c r="A102" s="47" t="s">
        <v>1000</v>
      </c>
      <c r="B102" s="68" t="str">
        <f t="shared" si="48"/>
        <v>165-00</v>
      </c>
      <c r="C102" s="258" t="s">
        <v>156</v>
      </c>
      <c r="D102" s="259"/>
      <c r="E102" s="271" t="s">
        <v>1684</v>
      </c>
      <c r="F102" s="219"/>
      <c r="G102" s="186" t="s">
        <v>118</v>
      </c>
      <c r="H102" s="186"/>
      <c r="I102" s="220"/>
      <c r="J102" s="353" t="s">
        <v>1475</v>
      </c>
      <c r="K102" s="353" t="s">
        <v>1162</v>
      </c>
      <c r="L102" s="29" t="s">
        <v>157</v>
      </c>
      <c r="M102" s="265"/>
      <c r="N102" s="275" t="str">
        <f t="shared" si="49"/>
        <v/>
      </c>
      <c r="O102" s="276" t="str">
        <f t="shared" si="50"/>
        <v/>
      </c>
      <c r="P102" s="277"/>
      <c r="Q102" s="277"/>
      <c r="R102" s="261" t="s">
        <v>1331</v>
      </c>
      <c r="S102" s="29"/>
      <c r="T102" s="262"/>
      <c r="U102" s="263"/>
      <c r="V102" s="263"/>
      <c r="W102" s="263"/>
      <c r="X102" s="263" t="s">
        <v>1331</v>
      </c>
      <c r="Y102" s="263"/>
      <c r="Z102" s="263"/>
      <c r="AA102" s="263"/>
      <c r="AB102" s="263"/>
      <c r="AC102" s="263"/>
      <c r="AD102" s="263"/>
      <c r="AE102" s="263"/>
      <c r="AF102" s="263"/>
      <c r="AG102" s="263"/>
      <c r="AH102" s="263"/>
      <c r="AI102" s="263"/>
      <c r="AJ102" s="263"/>
      <c r="AK102" s="263"/>
      <c r="AL102" s="263"/>
      <c r="AM102" s="263"/>
      <c r="AN102" s="263"/>
      <c r="AO102" s="263"/>
      <c r="AP102" s="264"/>
      <c r="AQ102" s="29"/>
      <c r="AR102" s="29" t="s">
        <v>1274</v>
      </c>
      <c r="AS102" s="29"/>
      <c r="AT102" s="29"/>
      <c r="AU102" s="266">
        <f t="shared" si="47"/>
        <v>1</v>
      </c>
      <c r="AW102" s="208" t="s">
        <v>122</v>
      </c>
      <c r="AX102" s="29" t="s">
        <v>827</v>
      </c>
      <c r="AZ102" s="267">
        <v>165</v>
      </c>
      <c r="BA102" s="268">
        <v>0</v>
      </c>
      <c r="BC102" s="269">
        <f t="shared" si="36"/>
        <v>0</v>
      </c>
      <c r="BD102" s="270" t="e">
        <f t="shared" si="37"/>
        <v>#N/A</v>
      </c>
      <c r="BE102" s="208">
        <f t="shared" si="34"/>
        <v>101</v>
      </c>
      <c r="BF102" s="208" t="e">
        <f t="shared" si="51"/>
        <v>#N/A</v>
      </c>
      <c r="BG102" s="208" t="e">
        <f t="shared" si="38"/>
        <v>#N/A</v>
      </c>
    </row>
    <row r="103" spans="1:59" ht="25" x14ac:dyDescent="0.25">
      <c r="A103" s="47" t="s">
        <v>46</v>
      </c>
      <c r="B103" s="68" t="str">
        <f t="shared" si="48"/>
        <v>165-01</v>
      </c>
      <c r="C103" s="337" t="str">
        <f>C102</f>
        <v>Thames Gateway Programme</v>
      </c>
      <c r="D103" s="944" t="s">
        <v>451</v>
      </c>
      <c r="E103" s="271" t="str">
        <f>E102</f>
        <v>DCLG/HCA</v>
      </c>
      <c r="F103" s="947"/>
      <c r="G103" s="558" t="s">
        <v>118</v>
      </c>
      <c r="H103" s="558"/>
      <c r="I103" s="948"/>
      <c r="J103" s="353" t="str">
        <f>J102</f>
        <v>monthly</v>
      </c>
      <c r="K103" s="353" t="str">
        <f>K102</f>
        <v>Other</v>
      </c>
      <c r="N103" s="258" t="str">
        <f t="shared" si="49"/>
        <v/>
      </c>
      <c r="O103" s="272" t="str">
        <f t="shared" si="50"/>
        <v/>
      </c>
      <c r="R103" s="46" t="str">
        <f>R102</f>
        <v>Y</v>
      </c>
      <c r="T103" s="262"/>
      <c r="U103" s="263"/>
      <c r="V103" s="263"/>
      <c r="W103" s="263"/>
      <c r="X103" s="263"/>
      <c r="Y103" s="263"/>
      <c r="Z103" s="263"/>
      <c r="AA103" s="263"/>
      <c r="AB103" s="263"/>
      <c r="AC103" s="263"/>
      <c r="AD103" s="263"/>
      <c r="AE103" s="263"/>
      <c r="AF103" s="263"/>
      <c r="AG103" s="263"/>
      <c r="AH103" s="263"/>
      <c r="AI103" s="263"/>
      <c r="AJ103" s="263"/>
      <c r="AK103" s="263"/>
      <c r="AL103" s="263"/>
      <c r="AM103" s="263"/>
      <c r="AN103" s="263"/>
      <c r="AO103" s="263"/>
      <c r="AP103" s="264"/>
      <c r="AQ103" s="29"/>
      <c r="AR103" s="29"/>
      <c r="AU103" s="208" t="str">
        <f t="shared" si="47"/>
        <v/>
      </c>
      <c r="AW103" s="271" t="str">
        <f>AW102</f>
        <v>Housing</v>
      </c>
      <c r="AX103" s="265"/>
      <c r="AZ103" s="267">
        <v>165</v>
      </c>
      <c r="BA103" s="268">
        <v>1</v>
      </c>
      <c r="BC103" s="269">
        <f t="shared" si="36"/>
        <v>1</v>
      </c>
      <c r="BD103" s="270" t="e">
        <f t="shared" si="37"/>
        <v>#N/A</v>
      </c>
      <c r="BE103" s="208">
        <f t="shared" si="34"/>
        <v>102</v>
      </c>
      <c r="BF103" s="208" t="e">
        <f t="shared" si="51"/>
        <v>#N/A</v>
      </c>
      <c r="BG103" s="208" t="e">
        <f t="shared" si="38"/>
        <v>#N/A</v>
      </c>
    </row>
    <row r="104" spans="1:59" ht="30" x14ac:dyDescent="0.25">
      <c r="A104" s="47" t="s">
        <v>1000</v>
      </c>
      <c r="B104" s="68" t="str">
        <f t="shared" si="48"/>
        <v>202-00</v>
      </c>
      <c r="C104" s="258" t="s">
        <v>236</v>
      </c>
      <c r="D104" s="259"/>
      <c r="E104" s="208" t="s">
        <v>237</v>
      </c>
      <c r="F104" s="219"/>
      <c r="G104" s="186"/>
      <c r="H104" s="186"/>
      <c r="I104" s="220"/>
      <c r="J104" s="353" t="s">
        <v>1332</v>
      </c>
      <c r="K104" s="353" t="s">
        <v>211</v>
      </c>
      <c r="L104" s="29" t="s">
        <v>1278</v>
      </c>
      <c r="M104" s="279" t="s">
        <v>1211</v>
      </c>
      <c r="N104" s="275" t="str">
        <f t="shared" si="49"/>
        <v/>
      </c>
      <c r="O104" s="276" t="str">
        <f t="shared" si="50"/>
        <v>Data</v>
      </c>
      <c r="P104" s="340"/>
      <c r="Q104" s="340" t="s">
        <v>1103</v>
      </c>
      <c r="R104" s="261" t="s">
        <v>1331</v>
      </c>
      <c r="S104" s="29"/>
      <c r="T104" s="280" t="s">
        <v>1331</v>
      </c>
      <c r="U104" s="281"/>
      <c r="V104" s="281" t="s">
        <v>1331</v>
      </c>
      <c r="W104" s="281" t="s">
        <v>1331</v>
      </c>
      <c r="X104" s="281" t="s">
        <v>1331</v>
      </c>
      <c r="Y104" s="281" t="s">
        <v>1331</v>
      </c>
      <c r="Z104" s="281" t="s">
        <v>1331</v>
      </c>
      <c r="AA104" s="281"/>
      <c r="AB104" s="281"/>
      <c r="AC104" s="281"/>
      <c r="AD104" s="281"/>
      <c r="AE104" s="281"/>
      <c r="AF104" s="281"/>
      <c r="AG104" s="281"/>
      <c r="AH104" s="281"/>
      <c r="AI104" s="281"/>
      <c r="AJ104" s="281"/>
      <c r="AK104" s="281"/>
      <c r="AL104" s="281"/>
      <c r="AM104" s="281"/>
      <c r="AN104" s="281"/>
      <c r="AO104" s="281"/>
      <c r="AP104" s="282"/>
      <c r="AQ104" s="29"/>
      <c r="AR104" s="29" t="s">
        <v>293</v>
      </c>
      <c r="AS104" s="29"/>
      <c r="AT104" s="29"/>
      <c r="AU104" s="266">
        <f t="shared" si="47"/>
        <v>1</v>
      </c>
      <c r="AX104" s="208" t="s">
        <v>1434</v>
      </c>
      <c r="AZ104" s="267">
        <v>202</v>
      </c>
      <c r="BA104" s="268">
        <v>0</v>
      </c>
      <c r="BC104" s="269">
        <f t="shared" si="36"/>
        <v>0</v>
      </c>
      <c r="BD104" s="270" t="e">
        <f t="shared" si="37"/>
        <v>#N/A</v>
      </c>
      <c r="BE104" s="208">
        <f t="shared" si="34"/>
        <v>103</v>
      </c>
      <c r="BF104" s="208" t="e">
        <f t="shared" si="51"/>
        <v>#N/A</v>
      </c>
      <c r="BG104" s="208" t="e">
        <f t="shared" si="38"/>
        <v>#N/A</v>
      </c>
    </row>
    <row r="105" spans="1:59" ht="25" x14ac:dyDescent="0.25">
      <c r="A105" s="47" t="s">
        <v>46</v>
      </c>
      <c r="B105" s="68" t="str">
        <f t="shared" si="48"/>
        <v>202-01</v>
      </c>
      <c r="C105" s="247" t="str">
        <f>C104</f>
        <v>Schools capacity</v>
      </c>
      <c r="D105" s="944" t="s">
        <v>1212</v>
      </c>
      <c r="E105" s="271" t="str">
        <f>E104</f>
        <v>DfE/PfS</v>
      </c>
      <c r="F105" s="947"/>
      <c r="G105" s="956"/>
      <c r="H105" s="956"/>
      <c r="I105" s="949"/>
      <c r="J105" s="353" t="str">
        <f>J104</f>
        <v>annual</v>
      </c>
      <c r="K105" s="353" t="str">
        <f>K104</f>
        <v>Upper tier &amp; single tier</v>
      </c>
      <c r="N105" s="258" t="str">
        <f t="shared" si="49"/>
        <v/>
      </c>
      <c r="O105" s="272" t="str">
        <f t="shared" si="50"/>
        <v/>
      </c>
      <c r="R105" s="46" t="str">
        <f>R104</f>
        <v>Y</v>
      </c>
      <c r="AU105" s="208" t="str">
        <f t="shared" si="47"/>
        <v/>
      </c>
      <c r="AW105" s="271">
        <f>AW104</f>
        <v>0</v>
      </c>
      <c r="AZ105" s="267">
        <v>202</v>
      </c>
      <c r="BA105" s="268">
        <v>1</v>
      </c>
      <c r="BC105" s="269">
        <f t="shared" si="36"/>
        <v>1</v>
      </c>
      <c r="BD105" s="270" t="e">
        <f t="shared" si="37"/>
        <v>#N/A</v>
      </c>
      <c r="BE105" s="208">
        <f t="shared" si="34"/>
        <v>104</v>
      </c>
      <c r="BF105" s="208" t="e">
        <f t="shared" si="51"/>
        <v>#N/A</v>
      </c>
      <c r="BG105" s="208" t="e">
        <f t="shared" si="38"/>
        <v>#N/A</v>
      </c>
    </row>
    <row r="106" spans="1:59" ht="20" x14ac:dyDescent="0.25">
      <c r="A106" s="47" t="s">
        <v>1000</v>
      </c>
      <c r="B106" s="68" t="str">
        <f t="shared" si="48"/>
        <v>198-00</v>
      </c>
      <c r="C106" s="258" t="s">
        <v>1435</v>
      </c>
      <c r="D106" s="259"/>
      <c r="E106" s="208" t="s">
        <v>1437</v>
      </c>
      <c r="F106" s="219"/>
      <c r="G106" s="186"/>
      <c r="H106" s="186"/>
      <c r="I106" s="220"/>
      <c r="J106" s="353" t="s">
        <v>1332</v>
      </c>
      <c r="K106" s="353" t="s">
        <v>211</v>
      </c>
      <c r="L106" s="29" t="s">
        <v>1438</v>
      </c>
      <c r="M106" s="279" t="s">
        <v>1439</v>
      </c>
      <c r="N106" s="275" t="str">
        <f t="shared" si="49"/>
        <v/>
      </c>
      <c r="O106" s="276" t="str">
        <f t="shared" si="50"/>
        <v/>
      </c>
      <c r="P106" s="340"/>
      <c r="Q106" s="340"/>
      <c r="R106" s="261" t="s">
        <v>1331</v>
      </c>
      <c r="S106" s="29"/>
      <c r="T106" s="280" t="s">
        <v>1331</v>
      </c>
      <c r="U106" s="281"/>
      <c r="V106" s="281" t="s">
        <v>1331</v>
      </c>
      <c r="W106" s="281" t="s">
        <v>1331</v>
      </c>
      <c r="X106" s="281" t="s">
        <v>1331</v>
      </c>
      <c r="Y106" s="281" t="s">
        <v>1331</v>
      </c>
      <c r="Z106" s="281" t="s">
        <v>1331</v>
      </c>
      <c r="AA106" s="281"/>
      <c r="AB106" s="281"/>
      <c r="AC106" s="281"/>
      <c r="AD106" s="281"/>
      <c r="AE106" s="281"/>
      <c r="AF106" s="281"/>
      <c r="AG106" s="281"/>
      <c r="AH106" s="281"/>
      <c r="AI106" s="281"/>
      <c r="AJ106" s="281"/>
      <c r="AK106" s="281"/>
      <c r="AL106" s="281"/>
      <c r="AM106" s="281"/>
      <c r="AN106" s="281"/>
      <c r="AO106" s="281"/>
      <c r="AP106" s="282"/>
      <c r="AQ106" s="29"/>
      <c r="AR106" s="29" t="s">
        <v>293</v>
      </c>
      <c r="AS106" s="29"/>
      <c r="AT106" s="29"/>
      <c r="AU106" s="266">
        <f t="shared" si="47"/>
        <v>1</v>
      </c>
      <c r="AX106" s="208" t="s">
        <v>1434</v>
      </c>
      <c r="AZ106" s="267">
        <v>198</v>
      </c>
      <c r="BA106" s="268">
        <v>0</v>
      </c>
      <c r="BC106" s="269">
        <f t="shared" si="36"/>
        <v>0</v>
      </c>
      <c r="BD106" s="270" t="e">
        <f t="shared" si="37"/>
        <v>#N/A</v>
      </c>
      <c r="BE106" s="208">
        <f t="shared" si="34"/>
        <v>105</v>
      </c>
      <c r="BF106" s="208" t="e">
        <f t="shared" si="51"/>
        <v>#N/A</v>
      </c>
      <c r="BG106" s="208" t="e">
        <f t="shared" si="38"/>
        <v>#N/A</v>
      </c>
    </row>
    <row r="107" spans="1:59" ht="20" x14ac:dyDescent="0.25">
      <c r="A107" s="47" t="s">
        <v>46</v>
      </c>
      <c r="B107" s="68" t="str">
        <f t="shared" si="48"/>
        <v>198-01</v>
      </c>
      <c r="C107" s="337" t="str">
        <f>C106</f>
        <v>Educational Psychology workforce planning survey</v>
      </c>
      <c r="D107" s="944" t="s">
        <v>1436</v>
      </c>
      <c r="E107" s="271" t="str">
        <f>E106</f>
        <v>DfE/CWDC</v>
      </c>
      <c r="F107" s="947"/>
      <c r="G107" s="956"/>
      <c r="H107" s="956"/>
      <c r="I107" s="949"/>
      <c r="J107" s="353" t="str">
        <f>J106</f>
        <v>annual</v>
      </c>
      <c r="K107" s="353" t="str">
        <f>K106</f>
        <v>Upper tier &amp; single tier</v>
      </c>
      <c r="N107" s="258" t="str">
        <f t="shared" si="49"/>
        <v/>
      </c>
      <c r="O107" s="272" t="str">
        <f t="shared" si="50"/>
        <v/>
      </c>
      <c r="R107" s="46" t="str">
        <f>R106</f>
        <v>Y</v>
      </c>
      <c r="AU107" s="208" t="str">
        <f t="shared" si="47"/>
        <v/>
      </c>
      <c r="AW107" s="271">
        <f>AW106</f>
        <v>0</v>
      </c>
      <c r="AZ107" s="267">
        <v>198</v>
      </c>
      <c r="BA107" s="268">
        <v>1</v>
      </c>
      <c r="BC107" s="269">
        <f t="shared" si="36"/>
        <v>1</v>
      </c>
      <c r="BD107" s="270" t="e">
        <f t="shared" si="37"/>
        <v>#N/A</v>
      </c>
      <c r="BE107" s="208">
        <f t="shared" si="34"/>
        <v>106</v>
      </c>
      <c r="BF107" s="208" t="e">
        <f t="shared" si="51"/>
        <v>#N/A</v>
      </c>
      <c r="BG107" s="208" t="e">
        <f t="shared" si="38"/>
        <v>#N/A</v>
      </c>
    </row>
    <row r="108" spans="1:59" ht="30" x14ac:dyDescent="0.25">
      <c r="A108" s="47" t="s">
        <v>1000</v>
      </c>
      <c r="B108" s="68" t="str">
        <f t="shared" si="48"/>
        <v>199-00</v>
      </c>
      <c r="C108" s="258" t="s">
        <v>1440</v>
      </c>
      <c r="D108" s="259"/>
      <c r="E108" s="957" t="s">
        <v>1437</v>
      </c>
      <c r="F108" s="219"/>
      <c r="G108" s="186"/>
      <c r="H108" s="186"/>
      <c r="I108" s="220"/>
      <c r="J108" s="353" t="s">
        <v>786</v>
      </c>
      <c r="K108" s="353" t="s">
        <v>211</v>
      </c>
      <c r="L108" s="29" t="s">
        <v>1442</v>
      </c>
      <c r="M108" s="279" t="s">
        <v>1443</v>
      </c>
      <c r="N108" s="275" t="str">
        <f t="shared" si="49"/>
        <v/>
      </c>
      <c r="O108" s="276" t="str">
        <f t="shared" si="50"/>
        <v/>
      </c>
      <c r="P108" s="340"/>
      <c r="Q108" s="340"/>
      <c r="R108" s="261" t="s">
        <v>1331</v>
      </c>
      <c r="S108" s="29"/>
      <c r="T108" s="280" t="s">
        <v>1331</v>
      </c>
      <c r="U108" s="281"/>
      <c r="V108" s="281" t="s">
        <v>1331</v>
      </c>
      <c r="W108" s="281" t="s">
        <v>1331</v>
      </c>
      <c r="X108" s="281" t="s">
        <v>1331</v>
      </c>
      <c r="Y108" s="281" t="s">
        <v>1331</v>
      </c>
      <c r="Z108" s="281" t="s">
        <v>1331</v>
      </c>
      <c r="AA108" s="281"/>
      <c r="AB108" s="281"/>
      <c r="AC108" s="281"/>
      <c r="AD108" s="281"/>
      <c r="AE108" s="281"/>
      <c r="AF108" s="281"/>
      <c r="AG108" s="281"/>
      <c r="AH108" s="281"/>
      <c r="AI108" s="281"/>
      <c r="AJ108" s="281"/>
      <c r="AK108" s="281"/>
      <c r="AL108" s="281"/>
      <c r="AM108" s="281"/>
      <c r="AN108" s="281"/>
      <c r="AO108" s="281"/>
      <c r="AP108" s="282"/>
      <c r="AQ108" s="29"/>
      <c r="AR108" s="29" t="s">
        <v>293</v>
      </c>
      <c r="AS108" s="29"/>
      <c r="AT108" s="29"/>
      <c r="AU108" s="266">
        <f t="shared" si="47"/>
        <v>1</v>
      </c>
      <c r="AX108" s="208" t="s">
        <v>1434</v>
      </c>
      <c r="AZ108" s="267">
        <v>199</v>
      </c>
      <c r="BA108" s="268">
        <v>0</v>
      </c>
      <c r="BC108" s="269">
        <f t="shared" si="36"/>
        <v>0</v>
      </c>
      <c r="BD108" s="270" t="e">
        <f t="shared" si="37"/>
        <v>#N/A</v>
      </c>
      <c r="BE108" s="208">
        <f t="shared" si="34"/>
        <v>107</v>
      </c>
      <c r="BF108" s="208" t="e">
        <f t="shared" si="51"/>
        <v>#N/A</v>
      </c>
      <c r="BG108" s="208" t="e">
        <f t="shared" si="38"/>
        <v>#N/A</v>
      </c>
    </row>
    <row r="109" spans="1:59" ht="25" x14ac:dyDescent="0.25">
      <c r="A109" s="47" t="s">
        <v>46</v>
      </c>
      <c r="B109" s="68" t="str">
        <f t="shared" si="48"/>
        <v>199-01</v>
      </c>
      <c r="C109" s="247" t="str">
        <f>C108</f>
        <v>Foster Care Training, Support and Development Standards Audit</v>
      </c>
      <c r="D109" s="944" t="s">
        <v>1441</v>
      </c>
      <c r="E109" s="271" t="str">
        <f>E108</f>
        <v>DfE/CWDC</v>
      </c>
      <c r="F109" s="947"/>
      <c r="G109" s="956"/>
      <c r="H109" s="956"/>
      <c r="I109" s="949"/>
      <c r="J109" s="353" t="str">
        <f>J108</f>
        <v>other</v>
      </c>
      <c r="K109" s="353" t="str">
        <f>K108</f>
        <v>Upper tier &amp; single tier</v>
      </c>
      <c r="N109" s="258" t="str">
        <f t="shared" si="49"/>
        <v/>
      </c>
      <c r="O109" s="272" t="str">
        <f t="shared" si="50"/>
        <v/>
      </c>
      <c r="R109" s="46" t="str">
        <f>R108</f>
        <v>Y</v>
      </c>
      <c r="AU109" s="208" t="str">
        <f t="shared" si="47"/>
        <v/>
      </c>
      <c r="AW109" s="271">
        <f>AW108</f>
        <v>0</v>
      </c>
      <c r="AZ109" s="267">
        <v>199</v>
      </c>
      <c r="BA109" s="268">
        <v>1</v>
      </c>
      <c r="BC109" s="269">
        <f t="shared" si="36"/>
        <v>1</v>
      </c>
      <c r="BD109" s="270" t="e">
        <f t="shared" si="37"/>
        <v>#N/A</v>
      </c>
      <c r="BE109" s="208">
        <f t="shared" si="34"/>
        <v>108</v>
      </c>
      <c r="BF109" s="208" t="e">
        <f t="shared" si="51"/>
        <v>#N/A</v>
      </c>
      <c r="BG109" s="208" t="e">
        <f t="shared" si="38"/>
        <v>#N/A</v>
      </c>
    </row>
    <row r="110" spans="1:59" ht="20" x14ac:dyDescent="0.25">
      <c r="A110" s="47" t="s">
        <v>1000</v>
      </c>
      <c r="B110" s="68" t="str">
        <f t="shared" si="48"/>
        <v>131-00</v>
      </c>
      <c r="C110" s="258" t="s">
        <v>1774</v>
      </c>
      <c r="D110" s="259"/>
      <c r="E110" s="208" t="s">
        <v>536</v>
      </c>
      <c r="F110" s="219"/>
      <c r="G110" s="316" t="s">
        <v>118</v>
      </c>
      <c r="H110" s="316"/>
      <c r="I110" s="317"/>
      <c r="J110" s="353" t="s">
        <v>1783</v>
      </c>
      <c r="K110" s="353" t="s">
        <v>1162</v>
      </c>
      <c r="L110" s="29" t="s">
        <v>26</v>
      </c>
      <c r="M110" s="265"/>
      <c r="N110" s="275" t="str">
        <f t="shared" si="49"/>
        <v/>
      </c>
      <c r="O110" s="276" t="str">
        <f t="shared" si="50"/>
        <v/>
      </c>
      <c r="P110" s="265"/>
      <c r="Q110" s="265"/>
      <c r="R110" s="261"/>
      <c r="S110" s="29"/>
      <c r="T110" s="262" t="s">
        <v>1331</v>
      </c>
      <c r="U110" s="263"/>
      <c r="V110" s="263" t="s">
        <v>1331</v>
      </c>
      <c r="W110" s="263" t="s">
        <v>1331</v>
      </c>
      <c r="X110" s="263"/>
      <c r="Y110" s="263"/>
      <c r="Z110" s="263" t="s">
        <v>1331</v>
      </c>
      <c r="AA110" s="263"/>
      <c r="AB110" s="263"/>
      <c r="AC110" s="263"/>
      <c r="AD110" s="263"/>
      <c r="AE110" s="263"/>
      <c r="AF110" s="263" t="s">
        <v>1331</v>
      </c>
      <c r="AG110" s="263"/>
      <c r="AH110" s="263"/>
      <c r="AI110" s="263"/>
      <c r="AJ110" s="263"/>
      <c r="AK110" s="263"/>
      <c r="AL110" s="263"/>
      <c r="AM110" s="263"/>
      <c r="AN110" s="263"/>
      <c r="AO110" s="263"/>
      <c r="AP110" s="264"/>
      <c r="AQ110" s="29"/>
      <c r="AR110" s="265" t="s">
        <v>836</v>
      </c>
      <c r="AS110" s="29" t="s">
        <v>305</v>
      </c>
      <c r="AT110" s="29"/>
      <c r="AU110" s="266">
        <f t="shared" si="47"/>
        <v>1</v>
      </c>
      <c r="AX110" s="29" t="s">
        <v>831</v>
      </c>
      <c r="AZ110" s="267">
        <v>131</v>
      </c>
      <c r="BA110" s="268">
        <v>0</v>
      </c>
      <c r="BC110" s="269">
        <f t="shared" si="36"/>
        <v>0</v>
      </c>
      <c r="BD110" s="270">
        <f t="shared" si="37"/>
        <v>11</v>
      </c>
      <c r="BE110" s="208">
        <f t="shared" ref="BE110:BE173" si="52">ROW()-1</f>
        <v>109</v>
      </c>
      <c r="BF110" s="208">
        <f t="shared" si="51"/>
        <v>11109</v>
      </c>
      <c r="BG110" s="208" t="e">
        <f t="shared" si="38"/>
        <v>#N/A</v>
      </c>
    </row>
    <row r="111" spans="1:59" ht="25" x14ac:dyDescent="0.25">
      <c r="A111" s="47" t="s">
        <v>46</v>
      </c>
      <c r="B111" s="68" t="str">
        <f t="shared" si="48"/>
        <v>131-01</v>
      </c>
      <c r="C111" s="247" t="str">
        <f>C110</f>
        <v>Major transport scheme spend</v>
      </c>
      <c r="D111" s="944" t="s">
        <v>1038</v>
      </c>
      <c r="E111" s="271" t="str">
        <f>E110</f>
        <v>DfT</v>
      </c>
      <c r="F111" s="947"/>
      <c r="G111" s="558" t="s">
        <v>118</v>
      </c>
      <c r="H111" s="558"/>
      <c r="I111" s="948"/>
      <c r="J111" s="353" t="str">
        <f>J110</f>
        <v>quarterly</v>
      </c>
      <c r="K111" s="353" t="str">
        <f>K110</f>
        <v>Other</v>
      </c>
      <c r="N111" s="258" t="str">
        <f t="shared" si="49"/>
        <v/>
      </c>
      <c r="O111" s="272" t="str">
        <f t="shared" si="50"/>
        <v/>
      </c>
      <c r="R111" s="46">
        <f>R110</f>
        <v>0</v>
      </c>
      <c r="T111" s="262"/>
      <c r="U111" s="263"/>
      <c r="V111" s="263"/>
      <c r="W111" s="263"/>
      <c r="X111" s="263"/>
      <c r="Y111" s="263"/>
      <c r="Z111" s="263"/>
      <c r="AA111" s="263"/>
      <c r="AB111" s="263"/>
      <c r="AC111" s="263"/>
      <c r="AD111" s="263"/>
      <c r="AE111" s="263"/>
      <c r="AF111" s="263"/>
      <c r="AG111" s="263"/>
      <c r="AH111" s="263"/>
      <c r="AI111" s="263"/>
      <c r="AJ111" s="263"/>
      <c r="AK111" s="263"/>
      <c r="AL111" s="263"/>
      <c r="AM111" s="263"/>
      <c r="AN111" s="263"/>
      <c r="AO111" s="263"/>
      <c r="AP111" s="264"/>
      <c r="AQ111" s="29"/>
      <c r="AR111" s="265"/>
      <c r="AU111" s="208" t="str">
        <f t="shared" si="47"/>
        <v/>
      </c>
      <c r="AW111" s="271">
        <f>AW110</f>
        <v>0</v>
      </c>
      <c r="AX111" s="265"/>
      <c r="AZ111" s="267">
        <v>131</v>
      </c>
      <c r="BA111" s="268">
        <v>1</v>
      </c>
      <c r="BC111" s="269">
        <f t="shared" si="36"/>
        <v>1</v>
      </c>
      <c r="BD111" s="270">
        <f t="shared" si="37"/>
        <v>11</v>
      </c>
      <c r="BE111" s="208">
        <f t="shared" si="52"/>
        <v>110</v>
      </c>
      <c r="BF111" s="208">
        <f t="shared" si="51"/>
        <v>1011110</v>
      </c>
      <c r="BG111" s="208" t="e">
        <f t="shared" si="38"/>
        <v>#N/A</v>
      </c>
    </row>
    <row r="112" spans="1:59" ht="20" x14ac:dyDescent="0.25">
      <c r="A112" s="47" t="s">
        <v>1000</v>
      </c>
      <c r="B112" s="68" t="str">
        <f t="shared" si="48"/>
        <v>064-00</v>
      </c>
      <c r="C112" s="258" t="s">
        <v>1121</v>
      </c>
      <c r="D112" s="259"/>
      <c r="E112" s="271" t="s">
        <v>1684</v>
      </c>
      <c r="F112" s="219"/>
      <c r="G112" s="186"/>
      <c r="H112" s="316"/>
      <c r="I112" s="317"/>
      <c r="J112" s="353" t="s">
        <v>1262</v>
      </c>
      <c r="K112" s="353" t="s">
        <v>212</v>
      </c>
      <c r="L112" s="29" t="s">
        <v>1865</v>
      </c>
      <c r="M112" s="265"/>
      <c r="N112" s="275" t="str">
        <f t="shared" si="49"/>
        <v/>
      </c>
      <c r="O112" s="276" t="str">
        <f t="shared" si="50"/>
        <v>Data</v>
      </c>
      <c r="P112" s="277"/>
      <c r="Q112" s="340" t="s">
        <v>323</v>
      </c>
      <c r="R112" s="261" t="s">
        <v>1331</v>
      </c>
      <c r="S112" s="29">
        <v>155</v>
      </c>
      <c r="T112" s="262"/>
      <c r="U112" s="263" t="s">
        <v>1331</v>
      </c>
      <c r="V112" s="263" t="s">
        <v>1331</v>
      </c>
      <c r="W112" s="263" t="s">
        <v>1331</v>
      </c>
      <c r="X112" s="263" t="s">
        <v>1331</v>
      </c>
      <c r="Y112" s="263" t="s">
        <v>1331</v>
      </c>
      <c r="Z112" s="263" t="s">
        <v>1331</v>
      </c>
      <c r="AA112" s="263"/>
      <c r="AB112" s="263"/>
      <c r="AC112" s="263"/>
      <c r="AD112" s="263"/>
      <c r="AE112" s="263"/>
      <c r="AF112" s="263"/>
      <c r="AG112" s="263"/>
      <c r="AH112" s="263"/>
      <c r="AI112" s="263"/>
      <c r="AJ112" s="263"/>
      <c r="AK112" s="263"/>
      <c r="AL112" s="263"/>
      <c r="AM112" s="263"/>
      <c r="AN112" s="263"/>
      <c r="AO112" s="263"/>
      <c r="AP112" s="264"/>
      <c r="AQ112" s="29" t="s">
        <v>825</v>
      </c>
      <c r="AR112" s="29" t="s">
        <v>491</v>
      </c>
      <c r="AS112" s="29"/>
      <c r="AT112" s="29"/>
      <c r="AU112" s="266">
        <f t="shared" si="47"/>
        <v>3</v>
      </c>
      <c r="AW112" s="208" t="s">
        <v>122</v>
      </c>
      <c r="AX112" s="29" t="s">
        <v>826</v>
      </c>
      <c r="AZ112" s="267">
        <v>64</v>
      </c>
      <c r="BA112" s="268">
        <v>0</v>
      </c>
      <c r="BC112" s="269">
        <f t="shared" si="36"/>
        <v>0</v>
      </c>
      <c r="BD112" s="270" t="e">
        <f t="shared" si="37"/>
        <v>#N/A</v>
      </c>
      <c r="BE112" s="208">
        <f t="shared" si="52"/>
        <v>111</v>
      </c>
      <c r="BF112" s="208" t="e">
        <f t="shared" si="51"/>
        <v>#N/A</v>
      </c>
      <c r="BG112" s="208" t="e">
        <f t="shared" si="38"/>
        <v>#N/A</v>
      </c>
    </row>
    <row r="113" spans="1:59" ht="25" x14ac:dyDescent="0.25">
      <c r="A113" s="47" t="s">
        <v>46</v>
      </c>
      <c r="B113" s="68" t="str">
        <f t="shared" si="48"/>
        <v>064-01</v>
      </c>
      <c r="C113" s="337" t="str">
        <f>C112</f>
        <v>Investment Management System</v>
      </c>
      <c r="D113" s="944" t="s">
        <v>624</v>
      </c>
      <c r="E113" s="271" t="str">
        <f>E112</f>
        <v>DCLG/HCA</v>
      </c>
      <c r="F113" s="947"/>
      <c r="G113" s="558"/>
      <c r="H113" s="558"/>
      <c r="I113" s="948"/>
      <c r="J113" s="353" t="str">
        <f t="shared" ref="J113:K115" si="53">J112</f>
        <v>continuous</v>
      </c>
      <c r="K113" s="353" t="str">
        <f t="shared" si="53"/>
        <v>Single tier &amp; lower tier</v>
      </c>
      <c r="N113" s="258" t="str">
        <f t="shared" si="49"/>
        <v/>
      </c>
      <c r="O113" s="272" t="str">
        <f t="shared" si="50"/>
        <v/>
      </c>
      <c r="R113" s="46" t="str">
        <f>R112</f>
        <v>Y</v>
      </c>
      <c r="T113" s="262"/>
      <c r="U113" s="263"/>
      <c r="V113" s="263"/>
      <c r="W113" s="263"/>
      <c r="X113" s="263"/>
      <c r="Y113" s="263"/>
      <c r="Z113" s="263"/>
      <c r="AA113" s="263"/>
      <c r="AB113" s="263"/>
      <c r="AC113" s="263"/>
      <c r="AD113" s="263"/>
      <c r="AE113" s="263"/>
      <c r="AF113" s="263"/>
      <c r="AG113" s="263"/>
      <c r="AH113" s="263"/>
      <c r="AI113" s="263"/>
      <c r="AJ113" s="263"/>
      <c r="AK113" s="263"/>
      <c r="AL113" s="263"/>
      <c r="AM113" s="263"/>
      <c r="AN113" s="263"/>
      <c r="AO113" s="263"/>
      <c r="AP113" s="264"/>
      <c r="AQ113" s="29"/>
      <c r="AR113" s="29"/>
      <c r="AU113" s="208" t="str">
        <f t="shared" si="47"/>
        <v/>
      </c>
      <c r="AW113" s="271" t="str">
        <f>AW112</f>
        <v>Housing</v>
      </c>
      <c r="AX113" s="265"/>
      <c r="AZ113" s="267">
        <v>64</v>
      </c>
      <c r="BA113" s="268">
        <v>1</v>
      </c>
      <c r="BC113" s="269">
        <f t="shared" si="36"/>
        <v>1</v>
      </c>
      <c r="BD113" s="270" t="e">
        <f t="shared" si="37"/>
        <v>#N/A</v>
      </c>
      <c r="BE113" s="208">
        <f t="shared" si="52"/>
        <v>112</v>
      </c>
      <c r="BF113" s="208" t="e">
        <f t="shared" si="51"/>
        <v>#N/A</v>
      </c>
      <c r="BG113" s="208" t="e">
        <f t="shared" si="38"/>
        <v>#N/A</v>
      </c>
    </row>
    <row r="114" spans="1:59" ht="25" x14ac:dyDescent="0.25">
      <c r="A114" s="47" t="s">
        <v>46</v>
      </c>
      <c r="B114" s="68" t="str">
        <f t="shared" ref="B114:B139" si="54">TEXT(AZ114,"000")&amp;"-"&amp;TEXT(BA114,"00")</f>
        <v>064-02</v>
      </c>
      <c r="C114" s="337" t="str">
        <f>C113</f>
        <v>Investment Management System</v>
      </c>
      <c r="D114" s="944" t="s">
        <v>324</v>
      </c>
      <c r="E114" s="271" t="str">
        <f>E113</f>
        <v>DCLG/HCA</v>
      </c>
      <c r="F114" s="947"/>
      <c r="G114" s="558"/>
      <c r="H114" s="558"/>
      <c r="I114" s="948"/>
      <c r="J114" s="353" t="str">
        <f t="shared" si="53"/>
        <v>continuous</v>
      </c>
      <c r="K114" s="353" t="str">
        <f t="shared" si="53"/>
        <v>Single tier &amp; lower tier</v>
      </c>
      <c r="N114" s="258" t="str">
        <f t="shared" ref="N114:N139" si="55">IF(OR($A114&lt;&gt;"C",P114=""),"",HYPERLINK(P114,"Collection"))</f>
        <v/>
      </c>
      <c r="O114" s="272" t="str">
        <f t="shared" ref="O114:O139" si="56">IF(OR($A114&lt;&gt;"C",Q114=""),"",HYPERLINK(Q114,"Data"))</f>
        <v/>
      </c>
      <c r="R114" s="46" t="str">
        <f>R113</f>
        <v>Y</v>
      </c>
      <c r="T114" s="262"/>
      <c r="U114" s="263"/>
      <c r="V114" s="263"/>
      <c r="W114" s="263"/>
      <c r="X114" s="263"/>
      <c r="Y114" s="263"/>
      <c r="Z114" s="263"/>
      <c r="AA114" s="263"/>
      <c r="AB114" s="263"/>
      <c r="AC114" s="263"/>
      <c r="AD114" s="263"/>
      <c r="AE114" s="263"/>
      <c r="AF114" s="263"/>
      <c r="AG114" s="263"/>
      <c r="AH114" s="263"/>
      <c r="AI114" s="263"/>
      <c r="AJ114" s="263"/>
      <c r="AK114" s="263"/>
      <c r="AL114" s="263"/>
      <c r="AM114" s="263"/>
      <c r="AN114" s="263"/>
      <c r="AO114" s="263"/>
      <c r="AP114" s="264"/>
      <c r="AQ114" s="29"/>
      <c r="AR114" s="29"/>
      <c r="AU114" s="208" t="str">
        <f t="shared" si="47"/>
        <v/>
      </c>
      <c r="AW114" s="271" t="str">
        <f>AW113</f>
        <v>Housing</v>
      </c>
      <c r="AX114" s="265"/>
      <c r="AZ114" s="267">
        <v>64</v>
      </c>
      <c r="BA114" s="268">
        <v>2</v>
      </c>
      <c r="BC114" s="269">
        <f t="shared" si="36"/>
        <v>1</v>
      </c>
      <c r="BD114" s="270" t="e">
        <f t="shared" si="37"/>
        <v>#N/A</v>
      </c>
      <c r="BE114" s="208">
        <f t="shared" si="52"/>
        <v>113</v>
      </c>
      <c r="BF114" s="208" t="e">
        <f t="shared" ref="BF114:BF136" si="57">(BC114*1000000)+(BD114*1000)+BE114</f>
        <v>#N/A</v>
      </c>
      <c r="BG114" s="208" t="e">
        <f t="shared" si="38"/>
        <v>#N/A</v>
      </c>
    </row>
    <row r="115" spans="1:59" ht="25" x14ac:dyDescent="0.25">
      <c r="A115" s="47" t="s">
        <v>46</v>
      </c>
      <c r="B115" s="68" t="str">
        <f t="shared" si="54"/>
        <v>064-03</v>
      </c>
      <c r="C115" s="337" t="str">
        <f>C114</f>
        <v>Investment Management System</v>
      </c>
      <c r="D115" s="944" t="s">
        <v>1866</v>
      </c>
      <c r="E115" s="271" t="str">
        <f>E114</f>
        <v>DCLG/HCA</v>
      </c>
      <c r="F115" s="947"/>
      <c r="G115" s="558"/>
      <c r="H115" s="558"/>
      <c r="I115" s="948"/>
      <c r="J115" s="353" t="str">
        <f t="shared" si="53"/>
        <v>continuous</v>
      </c>
      <c r="K115" s="353" t="str">
        <f t="shared" si="53"/>
        <v>Single tier &amp; lower tier</v>
      </c>
      <c r="N115" s="258" t="str">
        <f t="shared" si="55"/>
        <v/>
      </c>
      <c r="O115" s="272" t="str">
        <f t="shared" si="56"/>
        <v/>
      </c>
      <c r="R115" s="46" t="str">
        <f>R114</f>
        <v>Y</v>
      </c>
      <c r="T115" s="262"/>
      <c r="U115" s="263"/>
      <c r="V115" s="263"/>
      <c r="W115" s="263"/>
      <c r="X115" s="263"/>
      <c r="Y115" s="263"/>
      <c r="Z115" s="263"/>
      <c r="AA115" s="263"/>
      <c r="AB115" s="263"/>
      <c r="AC115" s="263"/>
      <c r="AD115" s="263"/>
      <c r="AE115" s="263"/>
      <c r="AF115" s="263"/>
      <c r="AG115" s="263"/>
      <c r="AH115" s="263"/>
      <c r="AI115" s="263"/>
      <c r="AJ115" s="263"/>
      <c r="AK115" s="263"/>
      <c r="AL115" s="263"/>
      <c r="AM115" s="263"/>
      <c r="AN115" s="263"/>
      <c r="AO115" s="263"/>
      <c r="AP115" s="264"/>
      <c r="AQ115" s="29"/>
      <c r="AR115" s="29"/>
      <c r="AU115" s="208" t="str">
        <f t="shared" si="47"/>
        <v/>
      </c>
      <c r="AW115" s="271" t="str">
        <f>AW114</f>
        <v>Housing</v>
      </c>
      <c r="AX115" s="265"/>
      <c r="AZ115" s="267">
        <v>64</v>
      </c>
      <c r="BA115" s="268">
        <v>3</v>
      </c>
      <c r="BC115" s="269">
        <f t="shared" si="36"/>
        <v>1</v>
      </c>
      <c r="BD115" s="270" t="e">
        <f t="shared" si="37"/>
        <v>#N/A</v>
      </c>
      <c r="BE115" s="208">
        <f t="shared" si="52"/>
        <v>114</v>
      </c>
      <c r="BF115" s="208" t="e">
        <f t="shared" si="57"/>
        <v>#N/A</v>
      </c>
      <c r="BG115" s="208" t="e">
        <f t="shared" si="38"/>
        <v>#N/A</v>
      </c>
    </row>
    <row r="116" spans="1:59" ht="20" x14ac:dyDescent="0.25">
      <c r="A116" s="47" t="s">
        <v>1000</v>
      </c>
      <c r="B116" s="68" t="str">
        <f t="shared" si="54"/>
        <v>178-00</v>
      </c>
      <c r="C116" s="258" t="s">
        <v>993</v>
      </c>
      <c r="D116" s="259"/>
      <c r="E116" s="208" t="s">
        <v>536</v>
      </c>
      <c r="F116" s="219" t="s">
        <v>1331</v>
      </c>
      <c r="G116" s="186" t="s">
        <v>118</v>
      </c>
      <c r="H116" s="186"/>
      <c r="I116" s="220"/>
      <c r="J116" s="353" t="s">
        <v>1783</v>
      </c>
      <c r="K116" s="353" t="s">
        <v>1162</v>
      </c>
      <c r="L116" s="29" t="s">
        <v>994</v>
      </c>
      <c r="M116" s="265" t="s">
        <v>995</v>
      </c>
      <c r="N116" s="275" t="str">
        <f t="shared" si="55"/>
        <v>Collection</v>
      </c>
      <c r="O116" s="276" t="str">
        <f t="shared" si="56"/>
        <v/>
      </c>
      <c r="P116" s="340" t="s">
        <v>996</v>
      </c>
      <c r="Q116" s="265"/>
      <c r="R116" s="261"/>
      <c r="S116" s="29"/>
      <c r="T116" s="262" t="s">
        <v>1331</v>
      </c>
      <c r="U116" s="263"/>
      <c r="V116" s="263" t="s">
        <v>1331</v>
      </c>
      <c r="W116" s="263" t="s">
        <v>1331</v>
      </c>
      <c r="X116" s="263"/>
      <c r="Y116" s="263"/>
      <c r="Z116" s="263" t="s">
        <v>1331</v>
      </c>
      <c r="AA116" s="263"/>
      <c r="AB116" s="263"/>
      <c r="AC116" s="263"/>
      <c r="AD116" s="263"/>
      <c r="AE116" s="263"/>
      <c r="AF116" s="263" t="s">
        <v>1331</v>
      </c>
      <c r="AG116" s="263"/>
      <c r="AH116" s="263"/>
      <c r="AI116" s="263"/>
      <c r="AJ116" s="263"/>
      <c r="AK116" s="263"/>
      <c r="AL116" s="263"/>
      <c r="AM116" s="263"/>
      <c r="AN116" s="263"/>
      <c r="AO116" s="263"/>
      <c r="AP116" s="264"/>
      <c r="AQ116" s="29"/>
      <c r="AR116" s="265" t="s">
        <v>836</v>
      </c>
      <c r="AS116" s="29"/>
      <c r="AT116" s="29"/>
      <c r="AU116" s="266">
        <f t="shared" si="47"/>
        <v>1</v>
      </c>
      <c r="AX116" s="29" t="s">
        <v>831</v>
      </c>
      <c r="AZ116" s="267">
        <v>178</v>
      </c>
      <c r="BA116" s="268">
        <v>0</v>
      </c>
      <c r="BC116" s="269">
        <f t="shared" si="36"/>
        <v>0</v>
      </c>
      <c r="BD116" s="270">
        <f t="shared" si="37"/>
        <v>11</v>
      </c>
      <c r="BE116" s="208">
        <f t="shared" si="52"/>
        <v>115</v>
      </c>
      <c r="BF116" s="208">
        <f t="shared" si="57"/>
        <v>11115</v>
      </c>
      <c r="BG116" s="208" t="e">
        <f t="shared" si="38"/>
        <v>#N/A</v>
      </c>
    </row>
    <row r="117" spans="1:59" ht="25" x14ac:dyDescent="0.25">
      <c r="A117" s="47" t="s">
        <v>46</v>
      </c>
      <c r="B117" s="68" t="str">
        <f t="shared" si="54"/>
        <v>178-01</v>
      </c>
      <c r="C117" s="247" t="str">
        <f>C116</f>
        <v>Local Sustainable Transport Fund</v>
      </c>
      <c r="D117" s="944" t="s">
        <v>1038</v>
      </c>
      <c r="E117" s="271" t="str">
        <f>E116</f>
        <v>DfT</v>
      </c>
      <c r="F117" s="947" t="s">
        <v>1331</v>
      </c>
      <c r="G117" s="558" t="s">
        <v>118</v>
      </c>
      <c r="H117" s="558"/>
      <c r="I117" s="948"/>
      <c r="J117" s="300" t="str">
        <f>J116</f>
        <v>quarterly</v>
      </c>
      <c r="K117" s="300" t="str">
        <f>K116</f>
        <v>Other</v>
      </c>
      <c r="N117" s="258" t="str">
        <f t="shared" si="55"/>
        <v/>
      </c>
      <c r="O117" s="272" t="str">
        <f t="shared" si="56"/>
        <v/>
      </c>
      <c r="R117" s="46">
        <f>R116</f>
        <v>0</v>
      </c>
      <c r="T117" s="262"/>
      <c r="U117" s="263"/>
      <c r="V117" s="263"/>
      <c r="W117" s="263"/>
      <c r="X117" s="263"/>
      <c r="Y117" s="263"/>
      <c r="Z117" s="263"/>
      <c r="AA117" s="263"/>
      <c r="AB117" s="263"/>
      <c r="AC117" s="263"/>
      <c r="AD117" s="263"/>
      <c r="AE117" s="263"/>
      <c r="AF117" s="263"/>
      <c r="AG117" s="263"/>
      <c r="AH117" s="263"/>
      <c r="AI117" s="263"/>
      <c r="AJ117" s="263"/>
      <c r="AK117" s="263"/>
      <c r="AL117" s="263"/>
      <c r="AM117" s="263"/>
      <c r="AN117" s="263"/>
      <c r="AO117" s="263"/>
      <c r="AP117" s="264"/>
      <c r="AQ117" s="29"/>
      <c r="AR117" s="265"/>
      <c r="AU117" s="208" t="str">
        <f t="shared" si="47"/>
        <v/>
      </c>
      <c r="AW117" s="271">
        <f>AW116</f>
        <v>0</v>
      </c>
      <c r="AX117" s="265"/>
      <c r="AZ117" s="267">
        <v>178</v>
      </c>
      <c r="BA117" s="268">
        <v>1</v>
      </c>
      <c r="BC117" s="269">
        <f t="shared" si="36"/>
        <v>1</v>
      </c>
      <c r="BD117" s="270">
        <f t="shared" si="37"/>
        <v>11</v>
      </c>
      <c r="BE117" s="208">
        <f t="shared" si="52"/>
        <v>116</v>
      </c>
      <c r="BF117" s="208">
        <f t="shared" si="57"/>
        <v>1011116</v>
      </c>
      <c r="BG117" s="208" t="e">
        <f t="shared" si="38"/>
        <v>#N/A</v>
      </c>
    </row>
    <row r="118" spans="1:59" x14ac:dyDescent="0.25">
      <c r="A118" s="47" t="s">
        <v>1000</v>
      </c>
      <c r="B118" s="68" t="str">
        <f t="shared" si="54"/>
        <v>110-00</v>
      </c>
      <c r="C118" s="258" t="s">
        <v>1378</v>
      </c>
      <c r="D118" s="259"/>
      <c r="E118" s="208" t="s">
        <v>136</v>
      </c>
      <c r="F118" s="219"/>
      <c r="G118" s="186"/>
      <c r="H118" s="186"/>
      <c r="I118" s="220"/>
      <c r="L118" s="29"/>
      <c r="M118" s="265"/>
      <c r="N118" s="275" t="str">
        <f t="shared" si="55"/>
        <v/>
      </c>
      <c r="O118" s="276" t="str">
        <f t="shared" si="56"/>
        <v/>
      </c>
      <c r="P118" s="265"/>
      <c r="Q118" s="265"/>
      <c r="R118" s="261"/>
      <c r="S118" s="29"/>
      <c r="T118" s="262"/>
      <c r="U118" s="263"/>
      <c r="V118" s="263"/>
      <c r="W118" s="263"/>
      <c r="X118" s="263"/>
      <c r="Y118" s="263"/>
      <c r="Z118" s="263"/>
      <c r="AA118" s="263"/>
      <c r="AB118" s="263"/>
      <c r="AC118" s="263"/>
      <c r="AD118" s="263"/>
      <c r="AE118" s="263"/>
      <c r="AF118" s="263"/>
      <c r="AG118" s="263"/>
      <c r="AH118" s="263"/>
      <c r="AI118" s="263"/>
      <c r="AJ118" s="263"/>
      <c r="AK118" s="263"/>
      <c r="AL118" s="263"/>
      <c r="AM118" s="263"/>
      <c r="AN118" s="263"/>
      <c r="AO118" s="263"/>
      <c r="AP118" s="264"/>
      <c r="AQ118" s="29"/>
      <c r="AR118" s="265"/>
      <c r="AS118" s="29"/>
      <c r="AT118" s="29"/>
      <c r="AU118" s="266">
        <v>1</v>
      </c>
      <c r="AX118" s="29"/>
      <c r="AZ118" s="267">
        <v>110</v>
      </c>
      <c r="BA118" s="268">
        <v>0</v>
      </c>
      <c r="BC118" s="269">
        <f t="shared" si="36"/>
        <v>0</v>
      </c>
      <c r="BD118" s="270">
        <f t="shared" si="37"/>
        <v>9</v>
      </c>
      <c r="BE118" s="208">
        <f t="shared" si="52"/>
        <v>117</v>
      </c>
      <c r="BF118" s="208">
        <f t="shared" si="57"/>
        <v>9117</v>
      </c>
      <c r="BG118" s="208" t="e">
        <f t="shared" si="38"/>
        <v>#N/A</v>
      </c>
    </row>
    <row r="119" spans="1:59" x14ac:dyDescent="0.25">
      <c r="A119" s="47" t="s">
        <v>46</v>
      </c>
      <c r="B119" s="68" t="str">
        <f t="shared" si="54"/>
        <v>110-01</v>
      </c>
      <c r="C119" s="247" t="str">
        <f>C118</f>
        <v>Merged with 111</v>
      </c>
      <c r="D119" s="944" t="s">
        <v>1354</v>
      </c>
      <c r="E119" s="271" t="str">
        <f>E118</f>
        <v>DfE</v>
      </c>
      <c r="F119" s="947"/>
      <c r="G119" s="558"/>
      <c r="H119" s="558"/>
      <c r="I119" s="948"/>
      <c r="J119" s="300">
        <f>J118</f>
        <v>0</v>
      </c>
      <c r="K119" s="300">
        <f>K118</f>
        <v>0</v>
      </c>
      <c r="N119" s="258" t="str">
        <f t="shared" si="55"/>
        <v/>
      </c>
      <c r="O119" s="272" t="str">
        <f t="shared" si="56"/>
        <v/>
      </c>
      <c r="R119" s="46">
        <f>R118</f>
        <v>0</v>
      </c>
      <c r="T119" s="262"/>
      <c r="U119" s="263"/>
      <c r="V119" s="263"/>
      <c r="W119" s="263"/>
      <c r="X119" s="263"/>
      <c r="Y119" s="263"/>
      <c r="Z119" s="263"/>
      <c r="AA119" s="263"/>
      <c r="AB119" s="263"/>
      <c r="AC119" s="263"/>
      <c r="AD119" s="263"/>
      <c r="AE119" s="263"/>
      <c r="AF119" s="263"/>
      <c r="AG119" s="263"/>
      <c r="AH119" s="263"/>
      <c r="AI119" s="263"/>
      <c r="AJ119" s="263"/>
      <c r="AK119" s="263"/>
      <c r="AL119" s="263"/>
      <c r="AM119" s="263"/>
      <c r="AN119" s="263"/>
      <c r="AO119" s="263"/>
      <c r="AP119" s="264"/>
      <c r="AQ119" s="29"/>
      <c r="AR119" s="265"/>
      <c r="AU119" s="208" t="str">
        <f t="shared" ref="AU119:AU150" si="58">IF($A119="C",COUNTIF(C:C,C119)-1,"")</f>
        <v/>
      </c>
      <c r="AW119" s="271">
        <f>AW118</f>
        <v>0</v>
      </c>
      <c r="AX119" s="265"/>
      <c r="AZ119" s="267">
        <v>110</v>
      </c>
      <c r="BA119" s="268">
        <v>1</v>
      </c>
      <c r="BC119" s="269">
        <f t="shared" si="36"/>
        <v>1</v>
      </c>
      <c r="BD119" s="270">
        <f t="shared" si="37"/>
        <v>9</v>
      </c>
      <c r="BE119" s="208">
        <f t="shared" si="52"/>
        <v>118</v>
      </c>
      <c r="BF119" s="208">
        <f t="shared" si="57"/>
        <v>1009118</v>
      </c>
      <c r="BG119" s="208" t="e">
        <f t="shared" si="38"/>
        <v>#N/A</v>
      </c>
    </row>
    <row r="120" spans="1:59" ht="40" x14ac:dyDescent="0.25">
      <c r="A120" s="47" t="s">
        <v>1000</v>
      </c>
      <c r="B120" s="68" t="str">
        <f t="shared" si="54"/>
        <v>014-00</v>
      </c>
      <c r="C120" s="258" t="s">
        <v>1716</v>
      </c>
      <c r="D120" s="259"/>
      <c r="E120" s="208" t="s">
        <v>1782</v>
      </c>
      <c r="F120" s="219"/>
      <c r="G120" s="186" t="s">
        <v>118</v>
      </c>
      <c r="H120" s="186"/>
      <c r="I120" s="220"/>
      <c r="J120" s="353" t="s">
        <v>1332</v>
      </c>
      <c r="K120" s="353" t="s">
        <v>212</v>
      </c>
      <c r="L120" s="29" t="s">
        <v>1806</v>
      </c>
      <c r="M120" s="265"/>
      <c r="N120" s="275" t="str">
        <f t="shared" si="55"/>
        <v/>
      </c>
      <c r="O120" s="276" t="str">
        <f t="shared" si="56"/>
        <v>Data</v>
      </c>
      <c r="P120" s="265"/>
      <c r="Q120" s="277" t="s">
        <v>1807</v>
      </c>
      <c r="R120" s="261"/>
      <c r="S120" s="29"/>
      <c r="T120" s="262"/>
      <c r="U120" s="263" t="s">
        <v>1331</v>
      </c>
      <c r="V120" s="263" t="s">
        <v>1331</v>
      </c>
      <c r="W120" s="263" t="s">
        <v>1331</v>
      </c>
      <c r="X120" s="263" t="s">
        <v>1331</v>
      </c>
      <c r="Y120" s="263" t="s">
        <v>1331</v>
      </c>
      <c r="Z120" s="263" t="s">
        <v>1331</v>
      </c>
      <c r="AA120" s="263"/>
      <c r="AB120" s="263"/>
      <c r="AC120" s="263"/>
      <c r="AD120" s="263"/>
      <c r="AE120" s="263"/>
      <c r="AF120" s="263"/>
      <c r="AG120" s="263"/>
      <c r="AH120" s="263"/>
      <c r="AI120" s="263"/>
      <c r="AJ120" s="263"/>
      <c r="AK120" s="263"/>
      <c r="AL120" s="263"/>
      <c r="AM120" s="263"/>
      <c r="AN120" s="263"/>
      <c r="AO120" s="263"/>
      <c r="AP120" s="264"/>
      <c r="AQ120" s="29"/>
      <c r="AR120" s="265" t="s">
        <v>491</v>
      </c>
      <c r="AS120" s="29"/>
      <c r="AT120" s="29"/>
      <c r="AU120" s="278">
        <f t="shared" si="58"/>
        <v>5</v>
      </c>
      <c r="AW120" s="208" t="s">
        <v>122</v>
      </c>
      <c r="AX120" s="29" t="s">
        <v>1456</v>
      </c>
      <c r="AZ120" s="267">
        <v>14</v>
      </c>
      <c r="BA120" s="268">
        <v>0</v>
      </c>
      <c r="BC120" s="269">
        <f t="shared" si="36"/>
        <v>0</v>
      </c>
      <c r="BD120" s="270">
        <f t="shared" si="37"/>
        <v>5</v>
      </c>
      <c r="BE120" s="208">
        <f t="shared" si="52"/>
        <v>119</v>
      </c>
      <c r="BF120" s="208">
        <f t="shared" si="57"/>
        <v>5119</v>
      </c>
      <c r="BG120" s="208" t="e">
        <f t="shared" si="38"/>
        <v>#N/A</v>
      </c>
    </row>
    <row r="121" spans="1:59" ht="25" x14ac:dyDescent="0.25">
      <c r="A121" s="47" t="s">
        <v>46</v>
      </c>
      <c r="B121" s="68" t="str">
        <f t="shared" si="54"/>
        <v>014-01</v>
      </c>
      <c r="C121" s="247" t="str">
        <f>C120</f>
        <v>Housing Revenue Account Subsidy Claim form - first advance</v>
      </c>
      <c r="D121" s="944" t="s">
        <v>357</v>
      </c>
      <c r="E121" s="271" t="str">
        <f>E120</f>
        <v>DCLG</v>
      </c>
      <c r="F121" s="947"/>
      <c r="G121" s="558" t="s">
        <v>118</v>
      </c>
      <c r="H121" s="558"/>
      <c r="I121" s="948"/>
      <c r="J121" s="300" t="str">
        <f t="shared" ref="J121:K125" si="59">J120</f>
        <v>annual</v>
      </c>
      <c r="K121" s="300" t="str">
        <f t="shared" si="59"/>
        <v>Single tier &amp; lower tier</v>
      </c>
      <c r="N121" s="258" t="str">
        <f t="shared" si="55"/>
        <v/>
      </c>
      <c r="O121" s="272" t="str">
        <f t="shared" si="56"/>
        <v/>
      </c>
      <c r="R121" s="46">
        <f>R120</f>
        <v>0</v>
      </c>
      <c r="T121" s="262"/>
      <c r="U121" s="263"/>
      <c r="V121" s="263"/>
      <c r="W121" s="263"/>
      <c r="X121" s="263"/>
      <c r="Y121" s="263"/>
      <c r="Z121" s="263"/>
      <c r="AA121" s="263"/>
      <c r="AB121" s="263"/>
      <c r="AC121" s="263"/>
      <c r="AD121" s="263"/>
      <c r="AE121" s="263"/>
      <c r="AF121" s="263"/>
      <c r="AG121" s="263"/>
      <c r="AH121" s="263"/>
      <c r="AI121" s="263"/>
      <c r="AJ121" s="263"/>
      <c r="AK121" s="263"/>
      <c r="AL121" s="263"/>
      <c r="AM121" s="263"/>
      <c r="AN121" s="263"/>
      <c r="AO121" s="263"/>
      <c r="AP121" s="264"/>
      <c r="AQ121" s="29"/>
      <c r="AR121" s="265"/>
      <c r="AU121" s="274" t="str">
        <f t="shared" si="58"/>
        <v/>
      </c>
      <c r="AW121" s="271" t="str">
        <f>AW120</f>
        <v>Housing</v>
      </c>
      <c r="AX121" s="265"/>
      <c r="AZ121" s="267">
        <v>14</v>
      </c>
      <c r="BA121" s="268">
        <v>1</v>
      </c>
      <c r="BC121" s="269">
        <f t="shared" si="36"/>
        <v>1</v>
      </c>
      <c r="BD121" s="270">
        <f t="shared" si="37"/>
        <v>5</v>
      </c>
      <c r="BE121" s="208">
        <f t="shared" si="52"/>
        <v>120</v>
      </c>
      <c r="BF121" s="208">
        <f t="shared" si="57"/>
        <v>1005120</v>
      </c>
      <c r="BG121" s="208" t="e">
        <f t="shared" si="38"/>
        <v>#N/A</v>
      </c>
    </row>
    <row r="122" spans="1:59" ht="25" x14ac:dyDescent="0.25">
      <c r="A122" s="47" t="s">
        <v>46</v>
      </c>
      <c r="B122" s="68" t="str">
        <f t="shared" si="54"/>
        <v>014-02</v>
      </c>
      <c r="C122" s="247" t="str">
        <f>C121</f>
        <v>Housing Revenue Account Subsidy Claim form - first advance</v>
      </c>
      <c r="D122" s="944" t="s">
        <v>358</v>
      </c>
      <c r="E122" s="271" t="str">
        <f>E121</f>
        <v>DCLG</v>
      </c>
      <c r="F122" s="947"/>
      <c r="G122" s="558" t="s">
        <v>118</v>
      </c>
      <c r="H122" s="558"/>
      <c r="I122" s="948"/>
      <c r="J122" s="300" t="str">
        <f t="shared" si="59"/>
        <v>annual</v>
      </c>
      <c r="K122" s="300" t="str">
        <f t="shared" si="59"/>
        <v>Single tier &amp; lower tier</v>
      </c>
      <c r="N122" s="258" t="str">
        <f t="shared" si="55"/>
        <v/>
      </c>
      <c r="O122" s="272" t="str">
        <f t="shared" si="56"/>
        <v/>
      </c>
      <c r="R122" s="46">
        <f>R121</f>
        <v>0</v>
      </c>
      <c r="T122" s="262"/>
      <c r="U122" s="263"/>
      <c r="V122" s="263"/>
      <c r="W122" s="263"/>
      <c r="X122" s="263"/>
      <c r="Y122" s="263"/>
      <c r="Z122" s="263"/>
      <c r="AA122" s="263"/>
      <c r="AB122" s="263"/>
      <c r="AC122" s="263"/>
      <c r="AD122" s="263"/>
      <c r="AE122" s="263"/>
      <c r="AF122" s="263"/>
      <c r="AG122" s="263"/>
      <c r="AH122" s="263"/>
      <c r="AI122" s="263"/>
      <c r="AJ122" s="263"/>
      <c r="AK122" s="263"/>
      <c r="AL122" s="263"/>
      <c r="AM122" s="263"/>
      <c r="AN122" s="263"/>
      <c r="AO122" s="263"/>
      <c r="AP122" s="264"/>
      <c r="AQ122" s="29"/>
      <c r="AR122" s="265"/>
      <c r="AU122" s="274" t="str">
        <f t="shared" si="58"/>
        <v/>
      </c>
      <c r="AW122" s="271" t="str">
        <f>AW121</f>
        <v>Housing</v>
      </c>
      <c r="AX122" s="265"/>
      <c r="AZ122" s="267">
        <v>14</v>
      </c>
      <c r="BA122" s="268">
        <v>2</v>
      </c>
      <c r="BC122" s="269">
        <f t="shared" si="36"/>
        <v>1</v>
      </c>
      <c r="BD122" s="270">
        <f t="shared" si="37"/>
        <v>5</v>
      </c>
      <c r="BE122" s="208">
        <f t="shared" si="52"/>
        <v>121</v>
      </c>
      <c r="BF122" s="208">
        <f t="shared" si="57"/>
        <v>1005121</v>
      </c>
      <c r="BG122" s="208" t="e">
        <f t="shared" si="38"/>
        <v>#N/A</v>
      </c>
    </row>
    <row r="123" spans="1:59" ht="25" x14ac:dyDescent="0.25">
      <c r="A123" s="47" t="s">
        <v>46</v>
      </c>
      <c r="B123" s="68" t="str">
        <f t="shared" si="54"/>
        <v>014-03</v>
      </c>
      <c r="C123" s="247" t="str">
        <f>C122</f>
        <v>Housing Revenue Account Subsidy Claim form - first advance</v>
      </c>
      <c r="D123" s="944" t="s">
        <v>359</v>
      </c>
      <c r="E123" s="271" t="str">
        <f>E122</f>
        <v>DCLG</v>
      </c>
      <c r="F123" s="947"/>
      <c r="G123" s="558" t="s">
        <v>118</v>
      </c>
      <c r="H123" s="558"/>
      <c r="I123" s="948"/>
      <c r="J123" s="300" t="str">
        <f t="shared" si="59"/>
        <v>annual</v>
      </c>
      <c r="K123" s="300" t="str">
        <f t="shared" si="59"/>
        <v>Single tier &amp; lower tier</v>
      </c>
      <c r="N123" s="258" t="str">
        <f t="shared" si="55"/>
        <v/>
      </c>
      <c r="O123" s="272" t="str">
        <f t="shared" si="56"/>
        <v/>
      </c>
      <c r="R123" s="46">
        <f>R122</f>
        <v>0</v>
      </c>
      <c r="T123" s="262"/>
      <c r="U123" s="263"/>
      <c r="V123" s="263"/>
      <c r="W123" s="263"/>
      <c r="X123" s="263"/>
      <c r="Y123" s="263"/>
      <c r="Z123" s="263"/>
      <c r="AA123" s="263"/>
      <c r="AB123" s="263"/>
      <c r="AC123" s="263"/>
      <c r="AD123" s="263"/>
      <c r="AE123" s="263"/>
      <c r="AF123" s="263"/>
      <c r="AG123" s="263"/>
      <c r="AH123" s="263"/>
      <c r="AI123" s="263"/>
      <c r="AJ123" s="263"/>
      <c r="AK123" s="263"/>
      <c r="AL123" s="263"/>
      <c r="AM123" s="263"/>
      <c r="AN123" s="263"/>
      <c r="AO123" s="263"/>
      <c r="AP123" s="264"/>
      <c r="AQ123" s="29"/>
      <c r="AR123" s="265"/>
      <c r="AU123" s="274" t="str">
        <f t="shared" si="58"/>
        <v/>
      </c>
      <c r="AW123" s="271" t="str">
        <f>AW122</f>
        <v>Housing</v>
      </c>
      <c r="AX123" s="265"/>
      <c r="AZ123" s="267">
        <v>14</v>
      </c>
      <c r="BA123" s="268">
        <v>3</v>
      </c>
      <c r="BC123" s="269">
        <f t="shared" si="36"/>
        <v>1</v>
      </c>
      <c r="BD123" s="270">
        <f t="shared" si="37"/>
        <v>5</v>
      </c>
      <c r="BE123" s="208">
        <f t="shared" si="52"/>
        <v>122</v>
      </c>
      <c r="BF123" s="208">
        <f t="shared" si="57"/>
        <v>1005122</v>
      </c>
      <c r="BG123" s="208" t="e">
        <f t="shared" si="38"/>
        <v>#N/A</v>
      </c>
    </row>
    <row r="124" spans="1:59" ht="25" x14ac:dyDescent="0.25">
      <c r="A124" s="47" t="s">
        <v>46</v>
      </c>
      <c r="B124" s="68" t="str">
        <f t="shared" si="54"/>
        <v>014-04</v>
      </c>
      <c r="C124" s="247" t="str">
        <f>C123</f>
        <v>Housing Revenue Account Subsidy Claim form - first advance</v>
      </c>
      <c r="D124" s="944" t="s">
        <v>360</v>
      </c>
      <c r="E124" s="271" t="str">
        <f>E123</f>
        <v>DCLG</v>
      </c>
      <c r="F124" s="947"/>
      <c r="G124" s="558" t="s">
        <v>118</v>
      </c>
      <c r="H124" s="558"/>
      <c r="I124" s="948"/>
      <c r="J124" s="300" t="str">
        <f t="shared" si="59"/>
        <v>annual</v>
      </c>
      <c r="K124" s="300" t="str">
        <f t="shared" si="59"/>
        <v>Single tier &amp; lower tier</v>
      </c>
      <c r="N124" s="258" t="str">
        <f t="shared" si="55"/>
        <v/>
      </c>
      <c r="O124" s="272" t="str">
        <f t="shared" si="56"/>
        <v/>
      </c>
      <c r="R124" s="46">
        <f>R123</f>
        <v>0</v>
      </c>
      <c r="T124" s="262"/>
      <c r="U124" s="263"/>
      <c r="V124" s="263"/>
      <c r="W124" s="263"/>
      <c r="X124" s="263"/>
      <c r="Y124" s="263"/>
      <c r="Z124" s="263"/>
      <c r="AA124" s="263"/>
      <c r="AB124" s="263"/>
      <c r="AC124" s="263"/>
      <c r="AD124" s="263"/>
      <c r="AE124" s="263"/>
      <c r="AF124" s="263"/>
      <c r="AG124" s="263"/>
      <c r="AH124" s="263"/>
      <c r="AI124" s="263"/>
      <c r="AJ124" s="263"/>
      <c r="AK124" s="263"/>
      <c r="AL124" s="263"/>
      <c r="AM124" s="263"/>
      <c r="AN124" s="263"/>
      <c r="AO124" s="263"/>
      <c r="AP124" s="264"/>
      <c r="AQ124" s="29"/>
      <c r="AR124" s="265"/>
      <c r="AU124" s="274" t="str">
        <f t="shared" si="58"/>
        <v/>
      </c>
      <c r="AW124" s="271" t="str">
        <f>AW123</f>
        <v>Housing</v>
      </c>
      <c r="AX124" s="265"/>
      <c r="AZ124" s="267">
        <v>14</v>
      </c>
      <c r="BA124" s="268">
        <v>4</v>
      </c>
      <c r="BC124" s="269">
        <f t="shared" si="36"/>
        <v>1</v>
      </c>
      <c r="BD124" s="270">
        <f t="shared" si="37"/>
        <v>5</v>
      </c>
      <c r="BE124" s="208">
        <f t="shared" si="52"/>
        <v>123</v>
      </c>
      <c r="BF124" s="208">
        <f t="shared" si="57"/>
        <v>1005123</v>
      </c>
      <c r="BG124" s="208" t="e">
        <f t="shared" si="38"/>
        <v>#N/A</v>
      </c>
    </row>
    <row r="125" spans="1:59" ht="25" x14ac:dyDescent="0.25">
      <c r="A125" s="47" t="s">
        <v>46</v>
      </c>
      <c r="B125" s="68" t="str">
        <f t="shared" si="54"/>
        <v>014-05</v>
      </c>
      <c r="C125" s="247" t="str">
        <f>C124</f>
        <v>Housing Revenue Account Subsidy Claim form - first advance</v>
      </c>
      <c r="D125" s="944" t="s">
        <v>361</v>
      </c>
      <c r="E125" s="271" t="str">
        <f>E124</f>
        <v>DCLG</v>
      </c>
      <c r="F125" s="947"/>
      <c r="G125" s="558" t="s">
        <v>118</v>
      </c>
      <c r="H125" s="558"/>
      <c r="I125" s="948"/>
      <c r="J125" s="300" t="str">
        <f t="shared" si="59"/>
        <v>annual</v>
      </c>
      <c r="K125" s="300" t="str">
        <f t="shared" si="59"/>
        <v>Single tier &amp; lower tier</v>
      </c>
      <c r="N125" s="258" t="str">
        <f t="shared" si="55"/>
        <v/>
      </c>
      <c r="O125" s="272" t="str">
        <f t="shared" si="56"/>
        <v/>
      </c>
      <c r="R125" s="46">
        <f>R124</f>
        <v>0</v>
      </c>
      <c r="T125" s="262"/>
      <c r="U125" s="263"/>
      <c r="V125" s="263"/>
      <c r="W125" s="263"/>
      <c r="X125" s="263"/>
      <c r="Y125" s="263"/>
      <c r="Z125" s="263"/>
      <c r="AA125" s="263"/>
      <c r="AB125" s="263"/>
      <c r="AC125" s="263"/>
      <c r="AD125" s="263"/>
      <c r="AE125" s="263"/>
      <c r="AF125" s="263"/>
      <c r="AG125" s="263"/>
      <c r="AH125" s="263"/>
      <c r="AI125" s="263"/>
      <c r="AJ125" s="263"/>
      <c r="AK125" s="263"/>
      <c r="AL125" s="263"/>
      <c r="AM125" s="263"/>
      <c r="AN125" s="263"/>
      <c r="AO125" s="263"/>
      <c r="AP125" s="264"/>
      <c r="AQ125" s="29"/>
      <c r="AR125" s="265"/>
      <c r="AU125" s="274" t="str">
        <f t="shared" si="58"/>
        <v/>
      </c>
      <c r="AW125" s="271" t="str">
        <f>AW124</f>
        <v>Housing</v>
      </c>
      <c r="AX125" s="265"/>
      <c r="AZ125" s="267">
        <v>14</v>
      </c>
      <c r="BA125" s="268">
        <v>5</v>
      </c>
      <c r="BC125" s="269">
        <f t="shared" si="36"/>
        <v>1</v>
      </c>
      <c r="BD125" s="270">
        <f t="shared" si="37"/>
        <v>5</v>
      </c>
      <c r="BE125" s="208">
        <f t="shared" si="52"/>
        <v>124</v>
      </c>
      <c r="BF125" s="208">
        <f t="shared" si="57"/>
        <v>1005124</v>
      </c>
      <c r="BG125" s="208" t="e">
        <f t="shared" si="38"/>
        <v>#N/A</v>
      </c>
    </row>
    <row r="126" spans="1:59" ht="30" x14ac:dyDescent="0.25">
      <c r="A126" s="47" t="s">
        <v>1000</v>
      </c>
      <c r="B126" s="68" t="str">
        <f t="shared" si="54"/>
        <v>214-00</v>
      </c>
      <c r="C126" s="258" t="s">
        <v>1024</v>
      </c>
      <c r="D126" s="259"/>
      <c r="E126" s="208" t="s">
        <v>536</v>
      </c>
      <c r="F126" s="219"/>
      <c r="G126" s="186"/>
      <c r="H126" s="186" t="s">
        <v>1331</v>
      </c>
      <c r="I126" s="220" t="s">
        <v>1331</v>
      </c>
      <c r="J126" s="353" t="s">
        <v>1332</v>
      </c>
      <c r="K126" s="353" t="s">
        <v>769</v>
      </c>
      <c r="L126" s="29" t="s">
        <v>1398</v>
      </c>
      <c r="M126" s="265" t="s">
        <v>674</v>
      </c>
      <c r="N126" s="275" t="str">
        <f t="shared" si="55"/>
        <v>Collection</v>
      </c>
      <c r="O126" s="276" t="str">
        <f t="shared" si="56"/>
        <v>Data</v>
      </c>
      <c r="P126" s="340" t="s">
        <v>148</v>
      </c>
      <c r="Q126" s="340" t="s">
        <v>1394</v>
      </c>
      <c r="R126" s="261"/>
      <c r="S126" s="29"/>
      <c r="T126" s="262" t="s">
        <v>1331</v>
      </c>
      <c r="U126" s="263" t="s">
        <v>1331</v>
      </c>
      <c r="V126" s="263" t="s">
        <v>1331</v>
      </c>
      <c r="W126" s="263" t="s">
        <v>1331</v>
      </c>
      <c r="X126" s="263" t="s">
        <v>1331</v>
      </c>
      <c r="Y126" s="263" t="s">
        <v>1331</v>
      </c>
      <c r="Z126" s="263" t="s">
        <v>1331</v>
      </c>
      <c r="AA126" s="263" t="s">
        <v>1331</v>
      </c>
      <c r="AB126" s="263"/>
      <c r="AC126" s="263"/>
      <c r="AD126" s="263"/>
      <c r="AE126" s="263"/>
      <c r="AF126" s="263" t="s">
        <v>1331</v>
      </c>
      <c r="AG126" s="263" t="s">
        <v>1331</v>
      </c>
      <c r="AH126" s="263"/>
      <c r="AI126" s="263"/>
      <c r="AJ126" s="263"/>
      <c r="AK126" s="263"/>
      <c r="AL126" s="263"/>
      <c r="AM126" s="263"/>
      <c r="AN126" s="263" t="s">
        <v>1331</v>
      </c>
      <c r="AO126" s="263"/>
      <c r="AP126" s="264"/>
      <c r="AQ126" s="29"/>
      <c r="AR126" s="265" t="s">
        <v>1395</v>
      </c>
      <c r="AS126" s="29"/>
      <c r="AT126" s="29"/>
      <c r="AU126" s="266">
        <f t="shared" si="58"/>
        <v>2</v>
      </c>
      <c r="AW126" s="208" t="s">
        <v>767</v>
      </c>
      <c r="AX126" s="29" t="s">
        <v>1397</v>
      </c>
      <c r="AZ126" s="267">
        <v>214</v>
      </c>
      <c r="BA126" s="268">
        <v>0</v>
      </c>
      <c r="BC126" s="269">
        <f t="shared" si="36"/>
        <v>0</v>
      </c>
      <c r="BD126" s="270">
        <f t="shared" si="37"/>
        <v>11</v>
      </c>
      <c r="BE126" s="208">
        <f t="shared" si="52"/>
        <v>125</v>
      </c>
      <c r="BF126" s="208">
        <f t="shared" si="57"/>
        <v>11125</v>
      </c>
      <c r="BG126" s="208" t="e">
        <f t="shared" si="38"/>
        <v>#N/A</v>
      </c>
    </row>
    <row r="127" spans="1:59" ht="25" x14ac:dyDescent="0.25">
      <c r="A127" s="47" t="s">
        <v>46</v>
      </c>
      <c r="B127" s="68" t="str">
        <f t="shared" si="54"/>
        <v>214-01</v>
      </c>
      <c r="C127" s="337" t="str">
        <f>C126</f>
        <v>Utilities Contract Regulations 2006</v>
      </c>
      <c r="D127" s="944" t="s">
        <v>1399</v>
      </c>
      <c r="E127" s="271" t="str">
        <f>E126</f>
        <v>DfT</v>
      </c>
      <c r="F127" s="947"/>
      <c r="G127" s="558"/>
      <c r="H127" s="956" t="s">
        <v>1331</v>
      </c>
      <c r="I127" s="948"/>
      <c r="J127" s="300" t="str">
        <f>J126</f>
        <v>annual</v>
      </c>
      <c r="K127" s="300" t="str">
        <f>K126</f>
        <v>All local authorities</v>
      </c>
      <c r="N127" s="258" t="str">
        <f t="shared" si="55"/>
        <v/>
      </c>
      <c r="O127" s="272" t="str">
        <f t="shared" si="56"/>
        <v/>
      </c>
      <c r="R127" s="46">
        <f>R126</f>
        <v>0</v>
      </c>
      <c r="T127" s="262"/>
      <c r="U127" s="263"/>
      <c r="V127" s="263"/>
      <c r="W127" s="263"/>
      <c r="X127" s="263"/>
      <c r="Y127" s="263"/>
      <c r="Z127" s="263"/>
      <c r="AA127" s="263"/>
      <c r="AB127" s="263"/>
      <c r="AC127" s="263"/>
      <c r="AD127" s="263"/>
      <c r="AE127" s="263"/>
      <c r="AF127" s="263"/>
      <c r="AG127" s="263"/>
      <c r="AH127" s="263"/>
      <c r="AI127" s="263"/>
      <c r="AJ127" s="263"/>
      <c r="AK127" s="263"/>
      <c r="AL127" s="263"/>
      <c r="AM127" s="263"/>
      <c r="AN127" s="263"/>
      <c r="AO127" s="263"/>
      <c r="AP127" s="264"/>
      <c r="AQ127" s="29"/>
      <c r="AR127" s="265"/>
      <c r="AU127" s="208" t="str">
        <f t="shared" si="58"/>
        <v/>
      </c>
      <c r="AW127" s="271" t="str">
        <f>AW126</f>
        <v>Local government</v>
      </c>
      <c r="AX127" s="265"/>
      <c r="AZ127" s="267">
        <v>214</v>
      </c>
      <c r="BA127" s="268">
        <v>1</v>
      </c>
      <c r="BC127" s="269">
        <f t="shared" si="36"/>
        <v>1</v>
      </c>
      <c r="BD127" s="270">
        <f t="shared" si="37"/>
        <v>11</v>
      </c>
      <c r="BE127" s="208">
        <f t="shared" si="52"/>
        <v>126</v>
      </c>
      <c r="BF127" s="208">
        <f t="shared" si="57"/>
        <v>1011126</v>
      </c>
      <c r="BG127" s="208" t="e">
        <f t="shared" si="38"/>
        <v>#N/A</v>
      </c>
    </row>
    <row r="128" spans="1:59" ht="25" x14ac:dyDescent="0.25">
      <c r="A128" s="47" t="s">
        <v>46</v>
      </c>
      <c r="B128" s="68" t="str">
        <f t="shared" si="54"/>
        <v>214-02</v>
      </c>
      <c r="C128" s="337" t="str">
        <f>C127</f>
        <v>Utilities Contract Regulations 2006</v>
      </c>
      <c r="D128" s="944" t="s">
        <v>1780</v>
      </c>
      <c r="E128" s="271" t="str">
        <f>E127</f>
        <v>DfT</v>
      </c>
      <c r="F128" s="947"/>
      <c r="G128" s="558"/>
      <c r="H128" s="956" t="s">
        <v>1331</v>
      </c>
      <c r="I128" s="948"/>
      <c r="J128" s="300" t="str">
        <f>J127</f>
        <v>annual</v>
      </c>
      <c r="K128" s="300" t="str">
        <f>K127</f>
        <v>All local authorities</v>
      </c>
      <c r="N128" s="258" t="str">
        <f t="shared" si="55"/>
        <v/>
      </c>
      <c r="O128" s="272" t="str">
        <f t="shared" si="56"/>
        <v/>
      </c>
      <c r="R128" s="46">
        <f>R127</f>
        <v>0</v>
      </c>
      <c r="T128" s="262"/>
      <c r="U128" s="263"/>
      <c r="V128" s="263"/>
      <c r="W128" s="263"/>
      <c r="X128" s="263"/>
      <c r="Y128" s="263"/>
      <c r="Z128" s="263"/>
      <c r="AA128" s="263"/>
      <c r="AB128" s="263"/>
      <c r="AC128" s="263"/>
      <c r="AD128" s="263"/>
      <c r="AE128" s="263"/>
      <c r="AF128" s="263"/>
      <c r="AG128" s="263"/>
      <c r="AH128" s="263"/>
      <c r="AI128" s="263"/>
      <c r="AJ128" s="263"/>
      <c r="AK128" s="263"/>
      <c r="AL128" s="263"/>
      <c r="AM128" s="263"/>
      <c r="AN128" s="263"/>
      <c r="AO128" s="263"/>
      <c r="AP128" s="264"/>
      <c r="AQ128" s="29"/>
      <c r="AR128" s="265"/>
      <c r="AU128" s="208" t="str">
        <f t="shared" si="58"/>
        <v/>
      </c>
      <c r="AW128" s="271" t="str">
        <f>AW127</f>
        <v>Local government</v>
      </c>
      <c r="AX128" s="265"/>
      <c r="AZ128" s="267">
        <v>214</v>
      </c>
      <c r="BA128" s="268">
        <v>2</v>
      </c>
      <c r="BC128" s="269">
        <f t="shared" si="36"/>
        <v>1</v>
      </c>
      <c r="BD128" s="270">
        <f t="shared" si="37"/>
        <v>11</v>
      </c>
      <c r="BE128" s="208">
        <f t="shared" si="52"/>
        <v>127</v>
      </c>
      <c r="BF128" s="208">
        <f t="shared" si="57"/>
        <v>1011127</v>
      </c>
      <c r="BG128" s="208" t="e">
        <f t="shared" si="38"/>
        <v>#N/A</v>
      </c>
    </row>
    <row r="129" spans="1:59" ht="40" x14ac:dyDescent="0.25">
      <c r="A129" s="47" t="s">
        <v>1000</v>
      </c>
      <c r="B129" s="68" t="str">
        <f t="shared" si="54"/>
        <v>205-00</v>
      </c>
      <c r="C129" s="258" t="s">
        <v>1221</v>
      </c>
      <c r="D129" s="259"/>
      <c r="E129" s="208" t="s">
        <v>1219</v>
      </c>
      <c r="F129" s="219"/>
      <c r="G129" s="186"/>
      <c r="H129" s="186"/>
      <c r="I129" s="220" t="s">
        <v>1331</v>
      </c>
      <c r="J129" s="353" t="s">
        <v>1332</v>
      </c>
      <c r="K129" s="353" t="s">
        <v>211</v>
      </c>
      <c r="L129" s="29" t="s">
        <v>1484</v>
      </c>
      <c r="M129" s="279" t="s">
        <v>926</v>
      </c>
      <c r="N129" s="275" t="str">
        <f t="shared" si="55"/>
        <v/>
      </c>
      <c r="O129" s="276" t="str">
        <f t="shared" si="56"/>
        <v/>
      </c>
      <c r="P129" s="340"/>
      <c r="Q129" s="340"/>
      <c r="R129" s="261" t="s">
        <v>1331</v>
      </c>
      <c r="S129" s="29"/>
      <c r="T129" s="280" t="s">
        <v>1331</v>
      </c>
      <c r="U129" s="281"/>
      <c r="V129" s="281" t="s">
        <v>1331</v>
      </c>
      <c r="W129" s="281" t="s">
        <v>1331</v>
      </c>
      <c r="X129" s="281" t="s">
        <v>1331</v>
      </c>
      <c r="Y129" s="281" t="s">
        <v>1331</v>
      </c>
      <c r="Z129" s="281" t="s">
        <v>1331</v>
      </c>
      <c r="AA129" s="281"/>
      <c r="AB129" s="281"/>
      <c r="AC129" s="281"/>
      <c r="AD129" s="281"/>
      <c r="AE129" s="281"/>
      <c r="AF129" s="281"/>
      <c r="AG129" s="281"/>
      <c r="AH129" s="281"/>
      <c r="AI129" s="281"/>
      <c r="AJ129" s="281"/>
      <c r="AK129" s="281"/>
      <c r="AL129" s="281"/>
      <c r="AM129" s="281"/>
      <c r="AN129" s="281"/>
      <c r="AO129" s="281"/>
      <c r="AP129" s="282"/>
      <c r="AQ129" s="29"/>
      <c r="AR129" s="29" t="s">
        <v>293</v>
      </c>
      <c r="AS129" s="29"/>
      <c r="AT129" s="29"/>
      <c r="AU129" s="266">
        <f t="shared" si="58"/>
        <v>1</v>
      </c>
      <c r="AX129" s="208" t="s">
        <v>1434</v>
      </c>
      <c r="AZ129" s="267">
        <v>205</v>
      </c>
      <c r="BA129" s="268">
        <v>0</v>
      </c>
      <c r="BC129" s="269">
        <f t="shared" si="36"/>
        <v>0</v>
      </c>
      <c r="BD129" s="270">
        <f t="shared" si="37"/>
        <v>36</v>
      </c>
      <c r="BE129" s="208">
        <f t="shared" si="52"/>
        <v>128</v>
      </c>
      <c r="BF129" s="208">
        <f t="shared" si="57"/>
        <v>36128</v>
      </c>
      <c r="BG129" s="208" t="e">
        <f t="shared" si="38"/>
        <v>#N/A</v>
      </c>
    </row>
    <row r="130" spans="1:59" ht="25" x14ac:dyDescent="0.25">
      <c r="A130" s="47" t="s">
        <v>46</v>
      </c>
      <c r="B130" s="68" t="str">
        <f t="shared" si="54"/>
        <v>205-01</v>
      </c>
      <c r="C130" s="247" t="str">
        <f>C129</f>
        <v>Education Business Partnership Services (EBPS)</v>
      </c>
      <c r="D130" s="944" t="s">
        <v>1180</v>
      </c>
      <c r="E130" s="271" t="str">
        <f>E129</f>
        <v>DfE/YPLA</v>
      </c>
      <c r="F130" s="947"/>
      <c r="G130" s="956"/>
      <c r="H130" s="956"/>
      <c r="I130" s="949" t="s">
        <v>1331</v>
      </c>
      <c r="J130" s="353" t="str">
        <f>J129</f>
        <v>annual</v>
      </c>
      <c r="K130" s="300" t="str">
        <f>K129</f>
        <v>Upper tier &amp; single tier</v>
      </c>
      <c r="N130" s="258" t="str">
        <f t="shared" si="55"/>
        <v/>
      </c>
      <c r="O130" s="272" t="str">
        <f t="shared" si="56"/>
        <v/>
      </c>
      <c r="R130" s="46" t="str">
        <f>R129</f>
        <v>Y</v>
      </c>
      <c r="AU130" s="208" t="str">
        <f t="shared" si="58"/>
        <v/>
      </c>
      <c r="AW130" s="271">
        <f>AW129</f>
        <v>0</v>
      </c>
      <c r="AZ130" s="267">
        <v>205</v>
      </c>
      <c r="BA130" s="268">
        <v>1</v>
      </c>
      <c r="BC130" s="269">
        <f t="shared" ref="BC130:BC193" si="60">IF(A130="D",1,0)</f>
        <v>1</v>
      </c>
      <c r="BD130" s="270">
        <f t="shared" ref="BD130:BD193" si="61">MATCH(E130,DeptAbbr,0)</f>
        <v>36</v>
      </c>
      <c r="BE130" s="208">
        <f t="shared" si="52"/>
        <v>129</v>
      </c>
      <c r="BF130" s="208">
        <f t="shared" si="57"/>
        <v>1036129</v>
      </c>
      <c r="BG130" s="208" t="e">
        <f t="shared" ref="BG130:BG193" si="62">RANK(BF130,BF:BF,1)</f>
        <v>#N/A</v>
      </c>
    </row>
    <row r="131" spans="1:59" ht="33.75" customHeight="1" x14ac:dyDescent="0.25">
      <c r="A131" s="47" t="s">
        <v>1000</v>
      </c>
      <c r="B131" s="68" t="str">
        <f t="shared" si="54"/>
        <v>066-00</v>
      </c>
      <c r="C131" s="258" t="s">
        <v>676</v>
      </c>
      <c r="D131" s="259"/>
      <c r="E131" s="208" t="s">
        <v>1688</v>
      </c>
      <c r="F131" s="219"/>
      <c r="G131" s="186" t="s">
        <v>118</v>
      </c>
      <c r="H131" s="186"/>
      <c r="I131" s="220"/>
      <c r="J131" s="353" t="s">
        <v>1262</v>
      </c>
      <c r="K131" s="353" t="s">
        <v>212</v>
      </c>
      <c r="L131" s="29" t="s">
        <v>452</v>
      </c>
      <c r="M131" s="265"/>
      <c r="N131" s="275" t="str">
        <f t="shared" si="55"/>
        <v>Collection</v>
      </c>
      <c r="O131" s="276" t="str">
        <f t="shared" si="56"/>
        <v/>
      </c>
      <c r="P131" s="340" t="s">
        <v>1812</v>
      </c>
      <c r="Q131" s="277"/>
      <c r="R131" s="261" t="s">
        <v>1331</v>
      </c>
      <c r="S131" s="29"/>
      <c r="T131" s="262"/>
      <c r="U131" s="263" t="s">
        <v>1331</v>
      </c>
      <c r="V131" s="263" t="s">
        <v>1331</v>
      </c>
      <c r="W131" s="263" t="s">
        <v>1331</v>
      </c>
      <c r="X131" s="263" t="s">
        <v>1331</v>
      </c>
      <c r="Y131" s="263" t="s">
        <v>1331</v>
      </c>
      <c r="Z131" s="263" t="s">
        <v>1331</v>
      </c>
      <c r="AA131" s="263"/>
      <c r="AB131" s="263"/>
      <c r="AC131" s="263"/>
      <c r="AD131" s="263"/>
      <c r="AE131" s="263"/>
      <c r="AF131" s="263"/>
      <c r="AG131" s="263"/>
      <c r="AH131" s="263"/>
      <c r="AI131" s="263"/>
      <c r="AJ131" s="263"/>
      <c r="AK131" s="263"/>
      <c r="AL131" s="263"/>
      <c r="AM131" s="263"/>
      <c r="AN131" s="263"/>
      <c r="AO131" s="263"/>
      <c r="AP131" s="264"/>
      <c r="AQ131" s="29"/>
      <c r="AR131" s="265" t="s">
        <v>491</v>
      </c>
      <c r="AS131" s="29" t="s">
        <v>956</v>
      </c>
      <c r="AT131" s="29"/>
      <c r="AU131" s="266">
        <f t="shared" si="58"/>
        <v>1</v>
      </c>
      <c r="AW131" s="208" t="s">
        <v>122</v>
      </c>
      <c r="AX131" s="29" t="s">
        <v>830</v>
      </c>
      <c r="AZ131" s="267">
        <v>66</v>
      </c>
      <c r="BA131" s="268">
        <v>0</v>
      </c>
      <c r="BC131" s="269">
        <f t="shared" si="60"/>
        <v>0</v>
      </c>
      <c r="BD131" s="270">
        <f t="shared" si="61"/>
        <v>30</v>
      </c>
      <c r="BE131" s="208">
        <f t="shared" si="52"/>
        <v>130</v>
      </c>
      <c r="BF131" s="208">
        <f t="shared" si="57"/>
        <v>30130</v>
      </c>
      <c r="BG131" s="208" t="e">
        <f t="shared" si="62"/>
        <v>#N/A</v>
      </c>
    </row>
    <row r="132" spans="1:59" x14ac:dyDescent="0.25">
      <c r="A132" s="47" t="s">
        <v>46</v>
      </c>
      <c r="B132" s="68" t="str">
        <f t="shared" si="54"/>
        <v>066-01</v>
      </c>
      <c r="C132" s="247" t="str">
        <f>C131</f>
        <v>National Register of Social Housing (NROSH)</v>
      </c>
      <c r="D132" s="944" t="s">
        <v>317</v>
      </c>
      <c r="E132" s="271" t="str">
        <f>E131</f>
        <v>DCLG/TSA</v>
      </c>
      <c r="F132" s="947"/>
      <c r="G132" s="558" t="s">
        <v>118</v>
      </c>
      <c r="H132" s="558"/>
      <c r="I132" s="948"/>
      <c r="J132" s="300" t="str">
        <f>J131</f>
        <v>continuous</v>
      </c>
      <c r="K132" s="300" t="str">
        <f>K131</f>
        <v>Single tier &amp; lower tier</v>
      </c>
      <c r="N132" s="258" t="str">
        <f t="shared" si="55"/>
        <v/>
      </c>
      <c r="O132" s="272" t="str">
        <f t="shared" si="56"/>
        <v/>
      </c>
      <c r="R132" s="46" t="str">
        <f>R131</f>
        <v>Y</v>
      </c>
      <c r="T132" s="262"/>
      <c r="U132" s="263"/>
      <c r="V132" s="263"/>
      <c r="W132" s="263"/>
      <c r="X132" s="263"/>
      <c r="Y132" s="263"/>
      <c r="Z132" s="263"/>
      <c r="AA132" s="263"/>
      <c r="AB132" s="263"/>
      <c r="AC132" s="263"/>
      <c r="AD132" s="263"/>
      <c r="AE132" s="263"/>
      <c r="AF132" s="263"/>
      <c r="AG132" s="263"/>
      <c r="AH132" s="263"/>
      <c r="AI132" s="263"/>
      <c r="AJ132" s="263"/>
      <c r="AK132" s="263"/>
      <c r="AL132" s="263"/>
      <c r="AM132" s="263"/>
      <c r="AN132" s="263"/>
      <c r="AO132" s="263"/>
      <c r="AP132" s="264"/>
      <c r="AQ132" s="29"/>
      <c r="AR132" s="265"/>
      <c r="AU132" s="208" t="str">
        <f t="shared" si="58"/>
        <v/>
      </c>
      <c r="AW132" s="271" t="str">
        <f>AW131</f>
        <v>Housing</v>
      </c>
      <c r="AX132" s="265"/>
      <c r="AZ132" s="267">
        <v>66</v>
      </c>
      <c r="BA132" s="268">
        <v>1</v>
      </c>
      <c r="BC132" s="269">
        <f t="shared" si="60"/>
        <v>1</v>
      </c>
      <c r="BD132" s="270">
        <f t="shared" si="61"/>
        <v>30</v>
      </c>
      <c r="BE132" s="208">
        <f t="shared" si="52"/>
        <v>131</v>
      </c>
      <c r="BF132" s="208">
        <f t="shared" si="57"/>
        <v>1030131</v>
      </c>
      <c r="BG132" s="208" t="e">
        <f t="shared" si="62"/>
        <v>#N/A</v>
      </c>
    </row>
    <row r="133" spans="1:59" ht="30" x14ac:dyDescent="0.25">
      <c r="A133" s="47" t="s">
        <v>1000</v>
      </c>
      <c r="B133" s="68" t="str">
        <f t="shared" si="54"/>
        <v>185-00</v>
      </c>
      <c r="C133" s="258" t="s">
        <v>1666</v>
      </c>
      <c r="D133" s="259"/>
      <c r="E133" s="208" t="s">
        <v>136</v>
      </c>
      <c r="F133" s="219" t="s">
        <v>1331</v>
      </c>
      <c r="G133" s="186"/>
      <c r="H133" s="186"/>
      <c r="I133" s="220"/>
      <c r="J133" s="353" t="s">
        <v>74</v>
      </c>
      <c r="K133" s="353" t="s">
        <v>211</v>
      </c>
      <c r="L133" s="29" t="s">
        <v>1667</v>
      </c>
      <c r="M133" s="265"/>
      <c r="N133" s="275" t="str">
        <f t="shared" si="55"/>
        <v/>
      </c>
      <c r="O133" s="276" t="str">
        <f t="shared" si="56"/>
        <v/>
      </c>
      <c r="P133" s="265"/>
      <c r="Q133" s="265"/>
      <c r="R133" s="261"/>
      <c r="S133" s="29"/>
      <c r="T133" s="262" t="s">
        <v>1331</v>
      </c>
      <c r="U133" s="263"/>
      <c r="V133" s="263" t="s">
        <v>1331</v>
      </c>
      <c r="W133" s="263" t="s">
        <v>1331</v>
      </c>
      <c r="X133" s="263" t="s">
        <v>1331</v>
      </c>
      <c r="Y133" s="263" t="s">
        <v>1331</v>
      </c>
      <c r="Z133" s="263" t="s">
        <v>1331</v>
      </c>
      <c r="AA133" s="263"/>
      <c r="AB133" s="263"/>
      <c r="AC133" s="263"/>
      <c r="AD133" s="263"/>
      <c r="AE133" s="263"/>
      <c r="AF133" s="263"/>
      <c r="AG133" s="263"/>
      <c r="AH133" s="263"/>
      <c r="AI133" s="263"/>
      <c r="AJ133" s="263"/>
      <c r="AK133" s="263"/>
      <c r="AL133" s="263"/>
      <c r="AM133" s="263"/>
      <c r="AN133" s="263"/>
      <c r="AO133" s="263"/>
      <c r="AP133" s="264"/>
      <c r="AQ133" s="29"/>
      <c r="AR133" s="265" t="s">
        <v>293</v>
      </c>
      <c r="AS133" s="29"/>
      <c r="AT133" s="29"/>
      <c r="AU133" s="266">
        <f t="shared" si="58"/>
        <v>1</v>
      </c>
      <c r="AX133" s="29"/>
      <c r="AZ133" s="267">
        <v>185</v>
      </c>
      <c r="BA133" s="268">
        <v>0</v>
      </c>
      <c r="BC133" s="269">
        <f t="shared" si="60"/>
        <v>0</v>
      </c>
      <c r="BD133" s="270">
        <f t="shared" si="61"/>
        <v>9</v>
      </c>
      <c r="BE133" s="208">
        <f t="shared" si="52"/>
        <v>132</v>
      </c>
      <c r="BF133" s="208">
        <f t="shared" si="57"/>
        <v>9132</v>
      </c>
      <c r="BG133" s="208" t="e">
        <f t="shared" si="62"/>
        <v>#N/A</v>
      </c>
    </row>
    <row r="134" spans="1:59" x14ac:dyDescent="0.25">
      <c r="A134" s="47" t="s">
        <v>46</v>
      </c>
      <c r="B134" s="68" t="str">
        <f t="shared" si="54"/>
        <v>185-01</v>
      </c>
      <c r="C134" s="337" t="str">
        <f>C133</f>
        <v>Bullying</v>
      </c>
      <c r="D134" s="944" t="s">
        <v>387</v>
      </c>
      <c r="E134" s="271" t="str">
        <f>E133</f>
        <v>DfE</v>
      </c>
      <c r="F134" s="947" t="s">
        <v>1331</v>
      </c>
      <c r="G134" s="558"/>
      <c r="H134" s="558"/>
      <c r="I134" s="948"/>
      <c r="J134" s="300" t="str">
        <f>J133</f>
        <v>not decided</v>
      </c>
      <c r="K134" s="300" t="str">
        <f>K133</f>
        <v>Upper tier &amp; single tier</v>
      </c>
      <c r="N134" s="258" t="str">
        <f t="shared" si="55"/>
        <v/>
      </c>
      <c r="O134" s="272" t="str">
        <f t="shared" si="56"/>
        <v/>
      </c>
      <c r="R134" s="46">
        <f>R133</f>
        <v>0</v>
      </c>
      <c r="T134" s="262"/>
      <c r="U134" s="263"/>
      <c r="V134" s="263"/>
      <c r="W134" s="263"/>
      <c r="X134" s="263"/>
      <c r="Y134" s="263"/>
      <c r="Z134" s="263"/>
      <c r="AA134" s="263"/>
      <c r="AB134" s="263"/>
      <c r="AC134" s="263"/>
      <c r="AD134" s="263"/>
      <c r="AE134" s="263"/>
      <c r="AF134" s="263"/>
      <c r="AG134" s="263"/>
      <c r="AH134" s="263"/>
      <c r="AI134" s="263"/>
      <c r="AJ134" s="263"/>
      <c r="AK134" s="263"/>
      <c r="AL134" s="263"/>
      <c r="AM134" s="263"/>
      <c r="AN134" s="263"/>
      <c r="AO134" s="263"/>
      <c r="AP134" s="264"/>
      <c r="AQ134" s="29"/>
      <c r="AR134" s="265"/>
      <c r="AU134" s="208" t="str">
        <f t="shared" si="58"/>
        <v/>
      </c>
      <c r="AW134" s="271">
        <f>AW133</f>
        <v>0</v>
      </c>
      <c r="AX134" s="265"/>
      <c r="AZ134" s="267">
        <v>185</v>
      </c>
      <c r="BA134" s="268">
        <v>1</v>
      </c>
      <c r="BC134" s="269">
        <f t="shared" si="60"/>
        <v>1</v>
      </c>
      <c r="BD134" s="270">
        <f t="shared" si="61"/>
        <v>9</v>
      </c>
      <c r="BE134" s="208">
        <f t="shared" si="52"/>
        <v>133</v>
      </c>
      <c r="BF134" s="208">
        <f t="shared" si="57"/>
        <v>1009133</v>
      </c>
      <c r="BG134" s="208" t="e">
        <f t="shared" si="62"/>
        <v>#N/A</v>
      </c>
    </row>
    <row r="135" spans="1:59" ht="20" x14ac:dyDescent="0.25">
      <c r="A135" s="47" t="s">
        <v>1000</v>
      </c>
      <c r="B135" s="68" t="str">
        <f t="shared" si="54"/>
        <v>179-00</v>
      </c>
      <c r="C135" s="258" t="s">
        <v>386</v>
      </c>
      <c r="D135" s="259"/>
      <c r="E135" s="208" t="s">
        <v>536</v>
      </c>
      <c r="F135" s="219" t="s">
        <v>1331</v>
      </c>
      <c r="G135" s="186" t="s">
        <v>118</v>
      </c>
      <c r="H135" s="186"/>
      <c r="I135" s="220"/>
      <c r="J135" s="353" t="s">
        <v>979</v>
      </c>
      <c r="K135" s="353" t="s">
        <v>769</v>
      </c>
      <c r="L135" s="29" t="s">
        <v>998</v>
      </c>
      <c r="M135" s="265"/>
      <c r="N135" s="275" t="str">
        <f t="shared" si="55"/>
        <v/>
      </c>
      <c r="O135" s="276" t="str">
        <f t="shared" si="56"/>
        <v/>
      </c>
      <c r="P135" s="340"/>
      <c r="Q135" s="265"/>
      <c r="R135" s="261"/>
      <c r="S135" s="29"/>
      <c r="T135" s="262" t="s">
        <v>1331</v>
      </c>
      <c r="U135" s="263" t="s">
        <v>1331</v>
      </c>
      <c r="V135" s="263" t="s">
        <v>1331</v>
      </c>
      <c r="W135" s="263" t="s">
        <v>1331</v>
      </c>
      <c r="X135" s="263"/>
      <c r="Y135" s="263"/>
      <c r="Z135" s="263"/>
      <c r="AA135" s="263"/>
      <c r="AB135" s="263"/>
      <c r="AC135" s="263"/>
      <c r="AD135" s="263"/>
      <c r="AE135" s="263"/>
      <c r="AF135" s="263" t="s">
        <v>1331</v>
      </c>
      <c r="AG135" s="263"/>
      <c r="AH135" s="263" t="s">
        <v>1331</v>
      </c>
      <c r="AI135" s="263"/>
      <c r="AJ135" s="263"/>
      <c r="AK135" s="263"/>
      <c r="AL135" s="263"/>
      <c r="AM135" s="263"/>
      <c r="AN135" s="263"/>
      <c r="AO135" s="263"/>
      <c r="AP135" s="264"/>
      <c r="AQ135" s="29"/>
      <c r="AR135" s="265" t="s">
        <v>1867</v>
      </c>
      <c r="AS135" s="29"/>
      <c r="AT135" s="29"/>
      <c r="AU135" s="266">
        <f t="shared" si="58"/>
        <v>1</v>
      </c>
      <c r="AX135" s="29" t="s">
        <v>831</v>
      </c>
      <c r="AZ135" s="267">
        <v>179</v>
      </c>
      <c r="BA135" s="268">
        <v>0</v>
      </c>
      <c r="BC135" s="269">
        <f t="shared" si="60"/>
        <v>0</v>
      </c>
      <c r="BD135" s="270">
        <f t="shared" si="61"/>
        <v>11</v>
      </c>
      <c r="BE135" s="208">
        <f t="shared" si="52"/>
        <v>134</v>
      </c>
      <c r="BF135" s="208">
        <f t="shared" si="57"/>
        <v>11134</v>
      </c>
      <c r="BG135" s="208" t="e">
        <f t="shared" si="62"/>
        <v>#N/A</v>
      </c>
    </row>
    <row r="136" spans="1:59" ht="25" x14ac:dyDescent="0.25">
      <c r="A136" s="47" t="s">
        <v>46</v>
      </c>
      <c r="B136" s="68" t="str">
        <f t="shared" si="54"/>
        <v>179-01</v>
      </c>
      <c r="C136" s="247" t="str">
        <f>C135</f>
        <v>Smart &amp; Integrated Ticketing</v>
      </c>
      <c r="D136" s="944" t="s">
        <v>997</v>
      </c>
      <c r="E136" s="271" t="str">
        <f>E135</f>
        <v>DfT</v>
      </c>
      <c r="F136" s="947" t="s">
        <v>1331</v>
      </c>
      <c r="G136" s="558" t="s">
        <v>118</v>
      </c>
      <c r="H136" s="558"/>
      <c r="I136" s="948"/>
      <c r="J136" s="300" t="str">
        <f>J135</f>
        <v>as required</v>
      </c>
      <c r="K136" s="300" t="str">
        <f>K135</f>
        <v>All local authorities</v>
      </c>
      <c r="N136" s="258" t="str">
        <f t="shared" si="55"/>
        <v/>
      </c>
      <c r="O136" s="272" t="str">
        <f t="shared" si="56"/>
        <v/>
      </c>
      <c r="R136" s="46">
        <f>R135</f>
        <v>0</v>
      </c>
      <c r="T136" s="262"/>
      <c r="U136" s="263"/>
      <c r="V136" s="263"/>
      <c r="W136" s="263"/>
      <c r="X136" s="263"/>
      <c r="Y136" s="263"/>
      <c r="Z136" s="263"/>
      <c r="AA136" s="263"/>
      <c r="AB136" s="263"/>
      <c r="AC136" s="263"/>
      <c r="AD136" s="263"/>
      <c r="AE136" s="263"/>
      <c r="AF136" s="263"/>
      <c r="AG136" s="263"/>
      <c r="AH136" s="263"/>
      <c r="AI136" s="263"/>
      <c r="AJ136" s="263"/>
      <c r="AK136" s="263"/>
      <c r="AL136" s="263"/>
      <c r="AM136" s="263"/>
      <c r="AN136" s="263"/>
      <c r="AO136" s="263"/>
      <c r="AP136" s="264"/>
      <c r="AQ136" s="29"/>
      <c r="AR136" s="265"/>
      <c r="AU136" s="208" t="str">
        <f t="shared" si="58"/>
        <v/>
      </c>
      <c r="AW136" s="271">
        <f>AW135</f>
        <v>0</v>
      </c>
      <c r="AX136" s="265"/>
      <c r="AZ136" s="267">
        <v>179</v>
      </c>
      <c r="BA136" s="268">
        <v>1</v>
      </c>
      <c r="BC136" s="269">
        <f t="shared" si="60"/>
        <v>1</v>
      </c>
      <c r="BD136" s="270">
        <f t="shared" si="61"/>
        <v>11</v>
      </c>
      <c r="BE136" s="208">
        <f t="shared" si="52"/>
        <v>135</v>
      </c>
      <c r="BF136" s="208">
        <f t="shared" si="57"/>
        <v>1011135</v>
      </c>
      <c r="BG136" s="208" t="e">
        <f t="shared" si="62"/>
        <v>#N/A</v>
      </c>
    </row>
    <row r="137" spans="1:59" ht="20" x14ac:dyDescent="0.25">
      <c r="A137" s="47" t="s">
        <v>1000</v>
      </c>
      <c r="B137" s="68" t="str">
        <f t="shared" si="54"/>
        <v>235-00</v>
      </c>
      <c r="C137" s="258" t="s">
        <v>1776</v>
      </c>
      <c r="D137" s="259"/>
      <c r="E137" s="208" t="s">
        <v>1777</v>
      </c>
      <c r="F137" s="219"/>
      <c r="G137" s="186"/>
      <c r="H137" s="186"/>
      <c r="I137" s="220" t="s">
        <v>1331</v>
      </c>
      <c r="J137" s="353" t="s">
        <v>1332</v>
      </c>
      <c r="K137" s="353" t="s">
        <v>211</v>
      </c>
      <c r="L137" s="29" t="s">
        <v>1778</v>
      </c>
      <c r="M137" s="265" t="s">
        <v>1828</v>
      </c>
      <c r="N137" s="275" t="str">
        <f t="shared" si="55"/>
        <v/>
      </c>
      <c r="O137" s="276" t="str">
        <f t="shared" si="56"/>
        <v/>
      </c>
      <c r="P137" s="340"/>
      <c r="Q137" s="340"/>
      <c r="R137" s="261" t="s">
        <v>1331</v>
      </c>
      <c r="S137" s="29"/>
      <c r="T137" s="280" t="s">
        <v>1331</v>
      </c>
      <c r="U137" s="281"/>
      <c r="V137" s="281" t="s">
        <v>1331</v>
      </c>
      <c r="W137" s="281" t="s">
        <v>1331</v>
      </c>
      <c r="X137" s="281" t="s">
        <v>1331</v>
      </c>
      <c r="Y137" s="281" t="s">
        <v>1331</v>
      </c>
      <c r="Z137" s="281" t="s">
        <v>1331</v>
      </c>
      <c r="AA137" s="281"/>
      <c r="AB137" s="281"/>
      <c r="AC137" s="281"/>
      <c r="AD137" s="281"/>
      <c r="AE137" s="281"/>
      <c r="AF137" s="281"/>
      <c r="AG137" s="281"/>
      <c r="AH137" s="281"/>
      <c r="AI137" s="281"/>
      <c r="AJ137" s="281"/>
      <c r="AK137" s="281"/>
      <c r="AL137" s="281"/>
      <c r="AM137" s="281"/>
      <c r="AN137" s="281"/>
      <c r="AO137" s="281"/>
      <c r="AP137" s="282"/>
      <c r="AQ137" s="29"/>
      <c r="AR137" s="29" t="s">
        <v>293</v>
      </c>
      <c r="AS137" s="29" t="s">
        <v>250</v>
      </c>
      <c r="AT137" s="29"/>
      <c r="AU137" s="266">
        <f t="shared" si="58"/>
        <v>1</v>
      </c>
      <c r="AZ137" s="267">
        <v>235</v>
      </c>
      <c r="BA137" s="268">
        <v>0</v>
      </c>
      <c r="BC137" s="269">
        <f t="shared" si="60"/>
        <v>0</v>
      </c>
      <c r="BD137" s="270">
        <f t="shared" si="61"/>
        <v>45</v>
      </c>
      <c r="BE137" s="208">
        <f t="shared" si="52"/>
        <v>136</v>
      </c>
      <c r="BF137" s="208">
        <f t="shared" ref="BF137:BF168" si="63">(BC137*1000000)+(BD137*1000)+BE137</f>
        <v>45136</v>
      </c>
      <c r="BG137" s="208" t="e">
        <f t="shared" si="62"/>
        <v>#N/A</v>
      </c>
    </row>
    <row r="138" spans="1:59" ht="25" x14ac:dyDescent="0.25">
      <c r="A138" s="47" t="s">
        <v>46</v>
      </c>
      <c r="B138" s="68" t="str">
        <f t="shared" si="54"/>
        <v>235-01</v>
      </c>
      <c r="C138" s="337" t="str">
        <f>C137</f>
        <v>Registrar General's annual return</v>
      </c>
      <c r="D138" s="944" t="s">
        <v>586</v>
      </c>
      <c r="E138" s="271" t="str">
        <f>E137</f>
        <v>HO/IPS-GRO</v>
      </c>
      <c r="F138" s="947"/>
      <c r="G138" s="558"/>
      <c r="H138" s="956"/>
      <c r="I138" s="948" t="s">
        <v>1331</v>
      </c>
      <c r="J138" s="353" t="str">
        <f>J137</f>
        <v>annual</v>
      </c>
      <c r="K138" s="300" t="str">
        <f>K137</f>
        <v>Upper tier &amp; single tier</v>
      </c>
      <c r="N138" s="258" t="str">
        <f t="shared" si="55"/>
        <v/>
      </c>
      <c r="O138" s="272" t="str">
        <f t="shared" si="56"/>
        <v/>
      </c>
      <c r="R138" s="46" t="str">
        <f>R137</f>
        <v>Y</v>
      </c>
      <c r="AU138" s="208" t="str">
        <f t="shared" si="58"/>
        <v/>
      </c>
      <c r="AW138" s="271">
        <f>AW137</f>
        <v>0</v>
      </c>
      <c r="AZ138" s="267">
        <v>235</v>
      </c>
      <c r="BA138" s="268">
        <v>1</v>
      </c>
      <c r="BC138" s="269">
        <f t="shared" si="60"/>
        <v>1</v>
      </c>
      <c r="BD138" s="270">
        <f t="shared" si="61"/>
        <v>45</v>
      </c>
      <c r="BE138" s="208">
        <f t="shared" si="52"/>
        <v>137</v>
      </c>
      <c r="BF138" s="208">
        <f t="shared" si="63"/>
        <v>1045137</v>
      </c>
      <c r="BG138" s="208" t="e">
        <f t="shared" si="62"/>
        <v>#N/A</v>
      </c>
    </row>
    <row r="139" spans="1:59" ht="40" x14ac:dyDescent="0.25">
      <c r="A139" s="47" t="s">
        <v>1000</v>
      </c>
      <c r="B139" s="68" t="str">
        <f t="shared" si="54"/>
        <v>015-00</v>
      </c>
      <c r="C139" s="258" t="s">
        <v>1808</v>
      </c>
      <c r="D139" s="259"/>
      <c r="E139" s="208" t="s">
        <v>1782</v>
      </c>
      <c r="F139" s="219"/>
      <c r="G139" s="186" t="s">
        <v>118</v>
      </c>
      <c r="H139" s="186"/>
      <c r="I139" s="220"/>
      <c r="J139" s="353" t="s">
        <v>1332</v>
      </c>
      <c r="K139" s="353" t="s">
        <v>212</v>
      </c>
      <c r="L139" s="29" t="s">
        <v>1806</v>
      </c>
      <c r="M139" s="265" t="s">
        <v>615</v>
      </c>
      <c r="N139" s="275" t="str">
        <f t="shared" si="55"/>
        <v/>
      </c>
      <c r="O139" s="276" t="str">
        <f t="shared" si="56"/>
        <v>Data</v>
      </c>
      <c r="P139" s="265"/>
      <c r="Q139" s="277" t="s">
        <v>1807</v>
      </c>
      <c r="R139" s="261"/>
      <c r="S139" s="29"/>
      <c r="T139" s="262"/>
      <c r="U139" s="263" t="s">
        <v>1331</v>
      </c>
      <c r="V139" s="263" t="s">
        <v>1331</v>
      </c>
      <c r="W139" s="263" t="s">
        <v>1331</v>
      </c>
      <c r="X139" s="263" t="s">
        <v>1331</v>
      </c>
      <c r="Y139" s="263" t="s">
        <v>1331</v>
      </c>
      <c r="Z139" s="263" t="s">
        <v>1331</v>
      </c>
      <c r="AA139" s="263"/>
      <c r="AB139" s="263"/>
      <c r="AC139" s="263"/>
      <c r="AD139" s="263"/>
      <c r="AE139" s="263"/>
      <c r="AF139" s="263"/>
      <c r="AG139" s="263"/>
      <c r="AH139" s="263"/>
      <c r="AI139" s="263"/>
      <c r="AJ139" s="263"/>
      <c r="AK139" s="263"/>
      <c r="AL139" s="263"/>
      <c r="AM139" s="263"/>
      <c r="AN139" s="263"/>
      <c r="AO139" s="263"/>
      <c r="AP139" s="264"/>
      <c r="AQ139" s="29"/>
      <c r="AR139" s="265" t="s">
        <v>491</v>
      </c>
      <c r="AS139" s="29" t="s">
        <v>250</v>
      </c>
      <c r="AT139" s="29"/>
      <c r="AU139" s="278">
        <f t="shared" si="58"/>
        <v>5</v>
      </c>
      <c r="AW139" s="208" t="s">
        <v>122</v>
      </c>
      <c r="AX139" s="29" t="s">
        <v>1456</v>
      </c>
      <c r="AZ139" s="267">
        <v>15</v>
      </c>
      <c r="BA139" s="268">
        <v>0</v>
      </c>
      <c r="BC139" s="269">
        <f t="shared" si="60"/>
        <v>0</v>
      </c>
      <c r="BD139" s="270">
        <f t="shared" si="61"/>
        <v>5</v>
      </c>
      <c r="BE139" s="208">
        <f t="shared" si="52"/>
        <v>138</v>
      </c>
      <c r="BF139" s="208">
        <f t="shared" si="63"/>
        <v>5138</v>
      </c>
      <c r="BG139" s="208" t="e">
        <f t="shared" si="62"/>
        <v>#N/A</v>
      </c>
    </row>
    <row r="140" spans="1:59" ht="25" x14ac:dyDescent="0.25">
      <c r="A140" s="47" t="s">
        <v>46</v>
      </c>
      <c r="B140" s="68" t="str">
        <f t="shared" ref="B140:B151" si="64">TEXT(AZ140,"000")&amp;"-"&amp;TEXT(BA140,"00")</f>
        <v>015-01</v>
      </c>
      <c r="C140" s="247" t="str">
        <f>C139</f>
        <v>Housing Revenue Account Subsidy Claim form - second advance</v>
      </c>
      <c r="D140" s="944" t="s">
        <v>357</v>
      </c>
      <c r="E140" s="271" t="str">
        <f>E139</f>
        <v>DCLG</v>
      </c>
      <c r="F140" s="947"/>
      <c r="G140" s="558" t="s">
        <v>118</v>
      </c>
      <c r="H140" s="558"/>
      <c r="I140" s="948"/>
      <c r="J140" s="300" t="str">
        <f t="shared" ref="J140:K144" si="65">J139</f>
        <v>annual</v>
      </c>
      <c r="K140" s="300" t="str">
        <f t="shared" si="65"/>
        <v>Single tier &amp; lower tier</v>
      </c>
      <c r="N140" s="258" t="str">
        <f t="shared" ref="N140:N168" si="66">IF(OR($A140&lt;&gt;"C",P140=""),"",HYPERLINK(P140,"Collection"))</f>
        <v/>
      </c>
      <c r="O140" s="272" t="str">
        <f t="shared" ref="O140:O168" si="67">IF(OR($A140&lt;&gt;"C",Q140=""),"",HYPERLINK(Q140,"Data"))</f>
        <v/>
      </c>
      <c r="R140" s="46">
        <f>R139</f>
        <v>0</v>
      </c>
      <c r="T140" s="262"/>
      <c r="U140" s="263"/>
      <c r="V140" s="263"/>
      <c r="W140" s="263"/>
      <c r="X140" s="263"/>
      <c r="Y140" s="263"/>
      <c r="Z140" s="263"/>
      <c r="AA140" s="263"/>
      <c r="AB140" s="263"/>
      <c r="AC140" s="263"/>
      <c r="AD140" s="263"/>
      <c r="AE140" s="263"/>
      <c r="AF140" s="263"/>
      <c r="AG140" s="263"/>
      <c r="AH140" s="263"/>
      <c r="AI140" s="263"/>
      <c r="AJ140" s="263"/>
      <c r="AK140" s="263"/>
      <c r="AL140" s="263"/>
      <c r="AM140" s="263"/>
      <c r="AN140" s="263"/>
      <c r="AO140" s="263"/>
      <c r="AP140" s="264"/>
      <c r="AQ140" s="29"/>
      <c r="AR140" s="265"/>
      <c r="AU140" s="274" t="str">
        <f t="shared" si="58"/>
        <v/>
      </c>
      <c r="AW140" s="271" t="str">
        <f>AW139</f>
        <v>Housing</v>
      </c>
      <c r="AX140" s="265"/>
      <c r="AZ140" s="267">
        <v>15</v>
      </c>
      <c r="BA140" s="268">
        <v>1</v>
      </c>
      <c r="BC140" s="269">
        <f t="shared" si="60"/>
        <v>1</v>
      </c>
      <c r="BD140" s="270">
        <f t="shared" si="61"/>
        <v>5</v>
      </c>
      <c r="BE140" s="208">
        <f t="shared" si="52"/>
        <v>139</v>
      </c>
      <c r="BF140" s="208">
        <f t="shared" si="63"/>
        <v>1005139</v>
      </c>
      <c r="BG140" s="208" t="e">
        <f t="shared" si="62"/>
        <v>#N/A</v>
      </c>
    </row>
    <row r="141" spans="1:59" ht="25" x14ac:dyDescent="0.25">
      <c r="A141" s="47" t="s">
        <v>46</v>
      </c>
      <c r="B141" s="68" t="str">
        <f t="shared" si="64"/>
        <v>015-02</v>
      </c>
      <c r="C141" s="247" t="str">
        <f>C140</f>
        <v>Housing Revenue Account Subsidy Claim form - second advance</v>
      </c>
      <c r="D141" s="944" t="s">
        <v>358</v>
      </c>
      <c r="E141" s="271" t="str">
        <f>E140</f>
        <v>DCLG</v>
      </c>
      <c r="F141" s="947"/>
      <c r="G141" s="558" t="s">
        <v>118</v>
      </c>
      <c r="H141" s="558"/>
      <c r="I141" s="948"/>
      <c r="J141" s="300" t="str">
        <f t="shared" si="65"/>
        <v>annual</v>
      </c>
      <c r="K141" s="300" t="str">
        <f t="shared" si="65"/>
        <v>Single tier &amp; lower tier</v>
      </c>
      <c r="N141" s="258" t="str">
        <f t="shared" si="66"/>
        <v/>
      </c>
      <c r="O141" s="272" t="str">
        <f t="shared" si="67"/>
        <v/>
      </c>
      <c r="R141" s="46">
        <f>R140</f>
        <v>0</v>
      </c>
      <c r="T141" s="262"/>
      <c r="U141" s="263"/>
      <c r="V141" s="263"/>
      <c r="W141" s="263"/>
      <c r="X141" s="263"/>
      <c r="Y141" s="263"/>
      <c r="Z141" s="263"/>
      <c r="AA141" s="263"/>
      <c r="AB141" s="263"/>
      <c r="AC141" s="263"/>
      <c r="AD141" s="263"/>
      <c r="AE141" s="263"/>
      <c r="AF141" s="263"/>
      <c r="AG141" s="263"/>
      <c r="AH141" s="263"/>
      <c r="AI141" s="263"/>
      <c r="AJ141" s="263"/>
      <c r="AK141" s="263"/>
      <c r="AL141" s="263"/>
      <c r="AM141" s="263"/>
      <c r="AN141" s="263"/>
      <c r="AO141" s="263"/>
      <c r="AP141" s="264"/>
      <c r="AQ141" s="29"/>
      <c r="AR141" s="265"/>
      <c r="AU141" s="274" t="str">
        <f t="shared" si="58"/>
        <v/>
      </c>
      <c r="AW141" s="271" t="str">
        <f>AW140</f>
        <v>Housing</v>
      </c>
      <c r="AX141" s="265"/>
      <c r="AZ141" s="267">
        <v>15</v>
      </c>
      <c r="BA141" s="268">
        <v>2</v>
      </c>
      <c r="BC141" s="269">
        <f t="shared" si="60"/>
        <v>1</v>
      </c>
      <c r="BD141" s="270">
        <f t="shared" si="61"/>
        <v>5</v>
      </c>
      <c r="BE141" s="208">
        <f t="shared" si="52"/>
        <v>140</v>
      </c>
      <c r="BF141" s="208">
        <f t="shared" si="63"/>
        <v>1005140</v>
      </c>
      <c r="BG141" s="208" t="e">
        <f t="shared" si="62"/>
        <v>#N/A</v>
      </c>
    </row>
    <row r="142" spans="1:59" ht="25" x14ac:dyDescent="0.25">
      <c r="A142" s="47" t="s">
        <v>46</v>
      </c>
      <c r="B142" s="68" t="str">
        <f t="shared" si="64"/>
        <v>015-03</v>
      </c>
      <c r="C142" s="247" t="str">
        <f>C141</f>
        <v>Housing Revenue Account Subsidy Claim form - second advance</v>
      </c>
      <c r="D142" s="944" t="s">
        <v>359</v>
      </c>
      <c r="E142" s="271" t="str">
        <f>E141</f>
        <v>DCLG</v>
      </c>
      <c r="F142" s="947"/>
      <c r="G142" s="558" t="s">
        <v>118</v>
      </c>
      <c r="H142" s="558"/>
      <c r="I142" s="948"/>
      <c r="J142" s="300" t="str">
        <f t="shared" si="65"/>
        <v>annual</v>
      </c>
      <c r="K142" s="300" t="str">
        <f t="shared" si="65"/>
        <v>Single tier &amp; lower tier</v>
      </c>
      <c r="N142" s="258" t="str">
        <f t="shared" si="66"/>
        <v/>
      </c>
      <c r="O142" s="272" t="str">
        <f t="shared" si="67"/>
        <v/>
      </c>
      <c r="R142" s="46">
        <f>R141</f>
        <v>0</v>
      </c>
      <c r="T142" s="262"/>
      <c r="U142" s="263"/>
      <c r="V142" s="263"/>
      <c r="W142" s="263"/>
      <c r="X142" s="263"/>
      <c r="Y142" s="263"/>
      <c r="Z142" s="263"/>
      <c r="AA142" s="263"/>
      <c r="AB142" s="263"/>
      <c r="AC142" s="263"/>
      <c r="AD142" s="263"/>
      <c r="AE142" s="263"/>
      <c r="AF142" s="263"/>
      <c r="AG142" s="263"/>
      <c r="AH142" s="263"/>
      <c r="AI142" s="263"/>
      <c r="AJ142" s="263"/>
      <c r="AK142" s="263"/>
      <c r="AL142" s="263"/>
      <c r="AM142" s="263"/>
      <c r="AN142" s="263"/>
      <c r="AO142" s="263"/>
      <c r="AP142" s="264"/>
      <c r="AQ142" s="29"/>
      <c r="AR142" s="265"/>
      <c r="AU142" s="274" t="str">
        <f t="shared" si="58"/>
        <v/>
      </c>
      <c r="AW142" s="271" t="str">
        <f>AW141</f>
        <v>Housing</v>
      </c>
      <c r="AX142" s="265"/>
      <c r="AZ142" s="267">
        <v>15</v>
      </c>
      <c r="BA142" s="268">
        <v>3</v>
      </c>
      <c r="BC142" s="269">
        <f t="shared" si="60"/>
        <v>1</v>
      </c>
      <c r="BD142" s="270">
        <f t="shared" si="61"/>
        <v>5</v>
      </c>
      <c r="BE142" s="208">
        <f t="shared" si="52"/>
        <v>141</v>
      </c>
      <c r="BF142" s="208">
        <f t="shared" si="63"/>
        <v>1005141</v>
      </c>
      <c r="BG142" s="208" t="e">
        <f t="shared" si="62"/>
        <v>#N/A</v>
      </c>
    </row>
    <row r="143" spans="1:59" ht="25" x14ac:dyDescent="0.25">
      <c r="A143" s="47" t="s">
        <v>46</v>
      </c>
      <c r="B143" s="68" t="str">
        <f t="shared" si="64"/>
        <v>015-04</v>
      </c>
      <c r="C143" s="247" t="str">
        <f>C142</f>
        <v>Housing Revenue Account Subsidy Claim form - second advance</v>
      </c>
      <c r="D143" s="944" t="s">
        <v>360</v>
      </c>
      <c r="E143" s="271" t="str">
        <f>E142</f>
        <v>DCLG</v>
      </c>
      <c r="F143" s="947"/>
      <c r="G143" s="558" t="s">
        <v>118</v>
      </c>
      <c r="H143" s="558"/>
      <c r="I143" s="948"/>
      <c r="J143" s="300" t="str">
        <f t="shared" si="65"/>
        <v>annual</v>
      </c>
      <c r="K143" s="300" t="str">
        <f t="shared" si="65"/>
        <v>Single tier &amp; lower tier</v>
      </c>
      <c r="N143" s="258" t="str">
        <f t="shared" si="66"/>
        <v/>
      </c>
      <c r="O143" s="272" t="str">
        <f t="shared" si="67"/>
        <v/>
      </c>
      <c r="R143" s="46">
        <f>R142</f>
        <v>0</v>
      </c>
      <c r="T143" s="262"/>
      <c r="U143" s="263"/>
      <c r="V143" s="263"/>
      <c r="W143" s="263"/>
      <c r="X143" s="263"/>
      <c r="Y143" s="263"/>
      <c r="Z143" s="263"/>
      <c r="AA143" s="263"/>
      <c r="AB143" s="263"/>
      <c r="AC143" s="263"/>
      <c r="AD143" s="263"/>
      <c r="AE143" s="263"/>
      <c r="AF143" s="263"/>
      <c r="AG143" s="263"/>
      <c r="AH143" s="263"/>
      <c r="AI143" s="263"/>
      <c r="AJ143" s="263"/>
      <c r="AK143" s="263"/>
      <c r="AL143" s="263"/>
      <c r="AM143" s="263"/>
      <c r="AN143" s="263"/>
      <c r="AO143" s="263"/>
      <c r="AP143" s="264"/>
      <c r="AQ143" s="29"/>
      <c r="AR143" s="265"/>
      <c r="AU143" s="274" t="str">
        <f t="shared" si="58"/>
        <v/>
      </c>
      <c r="AW143" s="271" t="str">
        <f>AW142</f>
        <v>Housing</v>
      </c>
      <c r="AX143" s="265"/>
      <c r="AZ143" s="267">
        <v>15</v>
      </c>
      <c r="BA143" s="268">
        <v>4</v>
      </c>
      <c r="BC143" s="269">
        <f t="shared" si="60"/>
        <v>1</v>
      </c>
      <c r="BD143" s="270">
        <f t="shared" si="61"/>
        <v>5</v>
      </c>
      <c r="BE143" s="208">
        <f t="shared" si="52"/>
        <v>142</v>
      </c>
      <c r="BF143" s="208">
        <f t="shared" si="63"/>
        <v>1005142</v>
      </c>
      <c r="BG143" s="208" t="e">
        <f t="shared" si="62"/>
        <v>#N/A</v>
      </c>
    </row>
    <row r="144" spans="1:59" ht="25" x14ac:dyDescent="0.25">
      <c r="A144" s="47" t="s">
        <v>46</v>
      </c>
      <c r="B144" s="68" t="str">
        <f t="shared" si="64"/>
        <v>015-05</v>
      </c>
      <c r="C144" s="247" t="str">
        <f>C143</f>
        <v>Housing Revenue Account Subsidy Claim form - second advance</v>
      </c>
      <c r="D144" s="944" t="s">
        <v>361</v>
      </c>
      <c r="E144" s="271" t="str">
        <f>E143</f>
        <v>DCLG</v>
      </c>
      <c r="F144" s="947"/>
      <c r="G144" s="558" t="s">
        <v>118</v>
      </c>
      <c r="H144" s="558"/>
      <c r="I144" s="948"/>
      <c r="J144" s="300" t="str">
        <f t="shared" si="65"/>
        <v>annual</v>
      </c>
      <c r="K144" s="300" t="str">
        <f t="shared" si="65"/>
        <v>Single tier &amp; lower tier</v>
      </c>
      <c r="N144" s="258" t="str">
        <f t="shared" si="66"/>
        <v/>
      </c>
      <c r="O144" s="272" t="str">
        <f t="shared" si="67"/>
        <v/>
      </c>
      <c r="R144" s="46">
        <f>R143</f>
        <v>0</v>
      </c>
      <c r="T144" s="262"/>
      <c r="U144" s="263"/>
      <c r="V144" s="263"/>
      <c r="W144" s="263"/>
      <c r="X144" s="263"/>
      <c r="Y144" s="263"/>
      <c r="Z144" s="263"/>
      <c r="AA144" s="263"/>
      <c r="AB144" s="263"/>
      <c r="AC144" s="263"/>
      <c r="AD144" s="263"/>
      <c r="AE144" s="263"/>
      <c r="AF144" s="263"/>
      <c r="AG144" s="263"/>
      <c r="AH144" s="263"/>
      <c r="AI144" s="263"/>
      <c r="AJ144" s="263"/>
      <c r="AK144" s="263"/>
      <c r="AL144" s="263"/>
      <c r="AM144" s="263"/>
      <c r="AN144" s="263"/>
      <c r="AO144" s="263"/>
      <c r="AP144" s="264"/>
      <c r="AQ144" s="29"/>
      <c r="AR144" s="265"/>
      <c r="AU144" s="274" t="str">
        <f t="shared" si="58"/>
        <v/>
      </c>
      <c r="AW144" s="271" t="str">
        <f>AW143</f>
        <v>Housing</v>
      </c>
      <c r="AX144" s="265"/>
      <c r="AZ144" s="267">
        <v>15</v>
      </c>
      <c r="BA144" s="268">
        <v>5</v>
      </c>
      <c r="BC144" s="269">
        <f t="shared" si="60"/>
        <v>1</v>
      </c>
      <c r="BD144" s="270">
        <f t="shared" si="61"/>
        <v>5</v>
      </c>
      <c r="BE144" s="208">
        <f t="shared" si="52"/>
        <v>143</v>
      </c>
      <c r="BF144" s="208">
        <f t="shared" si="63"/>
        <v>1005143</v>
      </c>
      <c r="BG144" s="208" t="e">
        <f t="shared" si="62"/>
        <v>#N/A</v>
      </c>
    </row>
    <row r="145" spans="1:59" ht="40" x14ac:dyDescent="0.25">
      <c r="A145" s="47" t="s">
        <v>1000</v>
      </c>
      <c r="B145" s="68" t="str">
        <f t="shared" si="64"/>
        <v>018-00</v>
      </c>
      <c r="C145" s="258" t="s">
        <v>1809</v>
      </c>
      <c r="D145" s="259"/>
      <c r="E145" s="208" t="s">
        <v>1782</v>
      </c>
      <c r="F145" s="219"/>
      <c r="G145" s="186" t="s">
        <v>118</v>
      </c>
      <c r="H145" s="186"/>
      <c r="I145" s="220"/>
      <c r="J145" s="353" t="s">
        <v>1332</v>
      </c>
      <c r="K145" s="353" t="s">
        <v>212</v>
      </c>
      <c r="L145" s="29" t="s">
        <v>1806</v>
      </c>
      <c r="M145" s="265" t="s">
        <v>1237</v>
      </c>
      <c r="N145" s="275" t="str">
        <f t="shared" si="66"/>
        <v/>
      </c>
      <c r="O145" s="276" t="str">
        <f t="shared" si="67"/>
        <v>Data</v>
      </c>
      <c r="P145" s="265"/>
      <c r="Q145" s="277" t="s">
        <v>1807</v>
      </c>
      <c r="R145" s="261"/>
      <c r="S145" s="29"/>
      <c r="T145" s="262"/>
      <c r="U145" s="263" t="s">
        <v>1331</v>
      </c>
      <c r="V145" s="263" t="s">
        <v>1331</v>
      </c>
      <c r="W145" s="263" t="s">
        <v>1331</v>
      </c>
      <c r="X145" s="263" t="s">
        <v>1331</v>
      </c>
      <c r="Y145" s="263" t="s">
        <v>1331</v>
      </c>
      <c r="Z145" s="263" t="s">
        <v>1331</v>
      </c>
      <c r="AA145" s="263"/>
      <c r="AB145" s="263"/>
      <c r="AC145" s="263"/>
      <c r="AD145" s="263"/>
      <c r="AE145" s="263"/>
      <c r="AF145" s="263"/>
      <c r="AG145" s="263"/>
      <c r="AH145" s="263"/>
      <c r="AI145" s="263"/>
      <c r="AJ145" s="263"/>
      <c r="AK145" s="263"/>
      <c r="AL145" s="263"/>
      <c r="AM145" s="263"/>
      <c r="AN145" s="263"/>
      <c r="AO145" s="263"/>
      <c r="AP145" s="264"/>
      <c r="AQ145" s="29"/>
      <c r="AR145" s="265" t="s">
        <v>491</v>
      </c>
      <c r="AS145" s="29" t="s">
        <v>250</v>
      </c>
      <c r="AT145" s="29"/>
      <c r="AU145" s="278">
        <f t="shared" si="58"/>
        <v>1</v>
      </c>
      <c r="AW145" s="208" t="s">
        <v>122</v>
      </c>
      <c r="AX145" s="29" t="s">
        <v>1456</v>
      </c>
      <c r="AZ145" s="267">
        <v>18</v>
      </c>
      <c r="BA145" s="268">
        <v>0</v>
      </c>
      <c r="BC145" s="269">
        <f t="shared" si="60"/>
        <v>0</v>
      </c>
      <c r="BD145" s="270">
        <f t="shared" si="61"/>
        <v>5</v>
      </c>
      <c r="BE145" s="208">
        <f t="shared" si="52"/>
        <v>144</v>
      </c>
      <c r="BF145" s="208">
        <f t="shared" si="63"/>
        <v>5144</v>
      </c>
      <c r="BG145" s="208" t="e">
        <f t="shared" si="62"/>
        <v>#N/A</v>
      </c>
    </row>
    <row r="146" spans="1:59" x14ac:dyDescent="0.25">
      <c r="A146" s="47" t="s">
        <v>46</v>
      </c>
      <c r="B146" s="68" t="str">
        <f t="shared" si="64"/>
        <v>018-01</v>
      </c>
      <c r="C146" s="247" t="str">
        <f>C145</f>
        <v>Housing Revenue Account Subsidy base data forms</v>
      </c>
      <c r="D146" s="944" t="s">
        <v>1326</v>
      </c>
      <c r="E146" s="271" t="str">
        <f>E145</f>
        <v>DCLG</v>
      </c>
      <c r="F146" s="947"/>
      <c r="G146" s="558" t="s">
        <v>118</v>
      </c>
      <c r="H146" s="558"/>
      <c r="I146" s="948"/>
      <c r="J146" s="300" t="str">
        <f>J145</f>
        <v>annual</v>
      </c>
      <c r="K146" s="300" t="str">
        <f>K145</f>
        <v>Single tier &amp; lower tier</v>
      </c>
      <c r="N146" s="258" t="str">
        <f t="shared" si="66"/>
        <v/>
      </c>
      <c r="O146" s="272" t="str">
        <f t="shared" si="67"/>
        <v/>
      </c>
      <c r="R146" s="46">
        <f>R145</f>
        <v>0</v>
      </c>
      <c r="T146" s="262"/>
      <c r="U146" s="263"/>
      <c r="V146" s="263"/>
      <c r="W146" s="263"/>
      <c r="X146" s="263"/>
      <c r="Y146" s="263"/>
      <c r="Z146" s="263"/>
      <c r="AA146" s="263"/>
      <c r="AB146" s="263"/>
      <c r="AC146" s="263"/>
      <c r="AD146" s="263"/>
      <c r="AE146" s="263"/>
      <c r="AF146" s="263"/>
      <c r="AG146" s="263"/>
      <c r="AH146" s="263"/>
      <c r="AI146" s="263"/>
      <c r="AJ146" s="263"/>
      <c r="AK146" s="263"/>
      <c r="AL146" s="263"/>
      <c r="AM146" s="263"/>
      <c r="AN146" s="263"/>
      <c r="AO146" s="263"/>
      <c r="AP146" s="264"/>
      <c r="AQ146" s="29"/>
      <c r="AR146" s="265"/>
      <c r="AU146" s="274" t="str">
        <f t="shared" si="58"/>
        <v/>
      </c>
      <c r="AW146" s="271" t="str">
        <f>AW145</f>
        <v>Housing</v>
      </c>
      <c r="AX146" s="265"/>
      <c r="AZ146" s="267">
        <v>18</v>
      </c>
      <c r="BA146" s="268">
        <v>1</v>
      </c>
      <c r="BC146" s="269">
        <f t="shared" si="60"/>
        <v>1</v>
      </c>
      <c r="BD146" s="270">
        <f t="shared" si="61"/>
        <v>5</v>
      </c>
      <c r="BE146" s="208">
        <f t="shared" si="52"/>
        <v>145</v>
      </c>
      <c r="BF146" s="208">
        <f t="shared" si="63"/>
        <v>1005145</v>
      </c>
      <c r="BG146" s="208" t="e">
        <f t="shared" si="62"/>
        <v>#N/A</v>
      </c>
    </row>
    <row r="147" spans="1:59" x14ac:dyDescent="0.25">
      <c r="A147" s="47" t="s">
        <v>1000</v>
      </c>
      <c r="B147" s="68" t="str">
        <f t="shared" si="64"/>
        <v>247-00</v>
      </c>
      <c r="C147" s="258" t="s">
        <v>1843</v>
      </c>
      <c r="D147" s="259"/>
      <c r="E147" s="271" t="s">
        <v>1258</v>
      </c>
      <c r="F147" s="219"/>
      <c r="G147" s="186"/>
      <c r="H147" s="186"/>
      <c r="I147" s="220"/>
      <c r="L147" s="29"/>
      <c r="M147" s="265"/>
      <c r="N147" s="275" t="str">
        <f t="shared" si="66"/>
        <v/>
      </c>
      <c r="O147" s="276" t="str">
        <f t="shared" si="67"/>
        <v/>
      </c>
      <c r="P147" s="265"/>
      <c r="Q147" s="277"/>
      <c r="R147" s="261"/>
      <c r="S147" s="29"/>
      <c r="T147" s="262"/>
      <c r="U147" s="263"/>
      <c r="V147" s="263"/>
      <c r="W147" s="263"/>
      <c r="X147" s="263"/>
      <c r="Y147" s="263"/>
      <c r="Z147" s="263"/>
      <c r="AA147" s="263"/>
      <c r="AB147" s="263"/>
      <c r="AC147" s="263"/>
      <c r="AD147" s="263"/>
      <c r="AE147" s="263"/>
      <c r="AF147" s="263"/>
      <c r="AG147" s="263"/>
      <c r="AH147" s="263"/>
      <c r="AI147" s="263"/>
      <c r="AJ147" s="263"/>
      <c r="AK147" s="263"/>
      <c r="AL147" s="263"/>
      <c r="AM147" s="263"/>
      <c r="AN147" s="263"/>
      <c r="AO147" s="263"/>
      <c r="AP147" s="264"/>
      <c r="AQ147" s="29"/>
      <c r="AR147" s="29"/>
      <c r="AS147" s="29"/>
      <c r="AT147" s="29"/>
      <c r="AU147" s="266">
        <f t="shared" si="58"/>
        <v>1</v>
      </c>
      <c r="AX147" s="29"/>
      <c r="AZ147" s="267">
        <v>247</v>
      </c>
      <c r="BA147" s="268">
        <v>0</v>
      </c>
      <c r="BC147" s="269">
        <f t="shared" si="60"/>
        <v>0</v>
      </c>
      <c r="BD147" s="270">
        <f t="shared" si="61"/>
        <v>32</v>
      </c>
      <c r="BE147" s="208">
        <f t="shared" si="52"/>
        <v>146</v>
      </c>
      <c r="BF147" s="208">
        <f t="shared" si="63"/>
        <v>32146</v>
      </c>
      <c r="BG147" s="208" t="e">
        <f t="shared" si="62"/>
        <v>#N/A</v>
      </c>
    </row>
    <row r="148" spans="1:59" x14ac:dyDescent="0.25">
      <c r="A148" s="47" t="s">
        <v>46</v>
      </c>
      <c r="B148" s="68" t="str">
        <f t="shared" si="64"/>
        <v>247-01</v>
      </c>
      <c r="C148" s="283" t="str">
        <f>C147</f>
        <v>Merged with 246 (along with 248)</v>
      </c>
      <c r="D148" s="944" t="s">
        <v>1354</v>
      </c>
      <c r="E148" s="271" t="str">
        <f>E147</f>
        <v>DEFRA/EA</v>
      </c>
      <c r="F148" s="947"/>
      <c r="G148" s="558"/>
      <c r="H148" s="558"/>
      <c r="I148" s="948"/>
      <c r="J148" s="353">
        <f>J147</f>
        <v>0</v>
      </c>
      <c r="K148" s="353">
        <f>K147</f>
        <v>0</v>
      </c>
      <c r="N148" s="258" t="str">
        <f t="shared" si="66"/>
        <v/>
      </c>
      <c r="O148" s="272" t="str">
        <f t="shared" si="67"/>
        <v/>
      </c>
      <c r="R148" s="46">
        <f>R147</f>
        <v>0</v>
      </c>
      <c r="T148" s="262"/>
      <c r="U148" s="263"/>
      <c r="V148" s="263"/>
      <c r="W148" s="263"/>
      <c r="X148" s="263"/>
      <c r="Y148" s="263"/>
      <c r="Z148" s="263"/>
      <c r="AA148" s="263"/>
      <c r="AB148" s="263"/>
      <c r="AC148" s="263"/>
      <c r="AD148" s="263"/>
      <c r="AE148" s="263"/>
      <c r="AF148" s="263"/>
      <c r="AG148" s="263"/>
      <c r="AH148" s="263"/>
      <c r="AI148" s="263"/>
      <c r="AJ148" s="263"/>
      <c r="AK148" s="263"/>
      <c r="AL148" s="263"/>
      <c r="AM148" s="263"/>
      <c r="AN148" s="263"/>
      <c r="AO148" s="263"/>
      <c r="AP148" s="264"/>
      <c r="AQ148" s="29"/>
      <c r="AR148" s="29"/>
      <c r="AU148" s="208" t="str">
        <f t="shared" si="58"/>
        <v/>
      </c>
      <c r="AW148" s="271">
        <f>AW147</f>
        <v>0</v>
      </c>
      <c r="AX148" s="265"/>
      <c r="AZ148" s="267">
        <v>247</v>
      </c>
      <c r="BA148" s="268">
        <v>1</v>
      </c>
      <c r="BC148" s="269">
        <f t="shared" si="60"/>
        <v>1</v>
      </c>
      <c r="BD148" s="270">
        <f t="shared" si="61"/>
        <v>32</v>
      </c>
      <c r="BE148" s="208">
        <f t="shared" si="52"/>
        <v>147</v>
      </c>
      <c r="BF148" s="208">
        <f t="shared" si="63"/>
        <v>1032147</v>
      </c>
      <c r="BG148" s="208" t="e">
        <f t="shared" si="62"/>
        <v>#N/A</v>
      </c>
    </row>
    <row r="149" spans="1:59" x14ac:dyDescent="0.25">
      <c r="A149" s="47" t="s">
        <v>1000</v>
      </c>
      <c r="B149" s="68" t="str">
        <f t="shared" si="64"/>
        <v>248-00</v>
      </c>
      <c r="C149" s="258" t="s">
        <v>1844</v>
      </c>
      <c r="D149" s="259"/>
      <c r="E149" s="271" t="s">
        <v>1258</v>
      </c>
      <c r="F149" s="219"/>
      <c r="G149" s="186"/>
      <c r="H149" s="186"/>
      <c r="I149" s="220"/>
      <c r="L149" s="29"/>
      <c r="M149" s="265"/>
      <c r="N149" s="275" t="str">
        <f t="shared" si="66"/>
        <v/>
      </c>
      <c r="O149" s="276" t="str">
        <f t="shared" si="67"/>
        <v/>
      </c>
      <c r="P149" s="265"/>
      <c r="Q149" s="277"/>
      <c r="R149" s="261"/>
      <c r="S149" s="29"/>
      <c r="T149" s="262"/>
      <c r="U149" s="263"/>
      <c r="V149" s="263"/>
      <c r="W149" s="263"/>
      <c r="X149" s="263"/>
      <c r="Y149" s="263"/>
      <c r="Z149" s="263"/>
      <c r="AA149" s="263"/>
      <c r="AB149" s="263"/>
      <c r="AC149" s="263"/>
      <c r="AD149" s="263"/>
      <c r="AE149" s="263"/>
      <c r="AF149" s="263"/>
      <c r="AG149" s="263"/>
      <c r="AH149" s="263"/>
      <c r="AI149" s="263"/>
      <c r="AJ149" s="263"/>
      <c r="AK149" s="263"/>
      <c r="AL149" s="263"/>
      <c r="AM149" s="263"/>
      <c r="AN149" s="263"/>
      <c r="AO149" s="263"/>
      <c r="AP149" s="264"/>
      <c r="AQ149" s="29"/>
      <c r="AR149" s="29"/>
      <c r="AS149" s="29"/>
      <c r="AT149" s="29"/>
      <c r="AU149" s="266">
        <f t="shared" si="58"/>
        <v>1</v>
      </c>
      <c r="AX149" s="29"/>
      <c r="AZ149" s="267">
        <v>248</v>
      </c>
      <c r="BA149" s="268">
        <v>0</v>
      </c>
      <c r="BC149" s="269">
        <f t="shared" si="60"/>
        <v>0</v>
      </c>
      <c r="BD149" s="270">
        <f t="shared" si="61"/>
        <v>32</v>
      </c>
      <c r="BE149" s="208">
        <f t="shared" si="52"/>
        <v>148</v>
      </c>
      <c r="BF149" s="208">
        <f t="shared" si="63"/>
        <v>32148</v>
      </c>
      <c r="BG149" s="208" t="e">
        <f t="shared" si="62"/>
        <v>#N/A</v>
      </c>
    </row>
    <row r="150" spans="1:59" x14ac:dyDescent="0.25">
      <c r="A150" s="47" t="s">
        <v>46</v>
      </c>
      <c r="B150" s="68" t="str">
        <f t="shared" si="64"/>
        <v>248-01</v>
      </c>
      <c r="C150" s="283" t="str">
        <f>C149</f>
        <v>Merged with 246 (along with 247)</v>
      </c>
      <c r="D150" s="944" t="s">
        <v>1354</v>
      </c>
      <c r="E150" s="271" t="str">
        <f>E149</f>
        <v>DEFRA/EA</v>
      </c>
      <c r="F150" s="947"/>
      <c r="G150" s="558"/>
      <c r="H150" s="558"/>
      <c r="I150" s="948"/>
      <c r="J150" s="353">
        <f>J149</f>
        <v>0</v>
      </c>
      <c r="K150" s="353">
        <f>K149</f>
        <v>0</v>
      </c>
      <c r="N150" s="258" t="str">
        <f t="shared" si="66"/>
        <v/>
      </c>
      <c r="O150" s="272" t="str">
        <f t="shared" si="67"/>
        <v/>
      </c>
      <c r="R150" s="46">
        <f>R149</f>
        <v>0</v>
      </c>
      <c r="T150" s="262"/>
      <c r="U150" s="263"/>
      <c r="V150" s="263"/>
      <c r="W150" s="263"/>
      <c r="X150" s="263"/>
      <c r="Y150" s="263"/>
      <c r="Z150" s="263"/>
      <c r="AA150" s="263"/>
      <c r="AB150" s="263"/>
      <c r="AC150" s="263"/>
      <c r="AD150" s="263"/>
      <c r="AE150" s="263"/>
      <c r="AF150" s="263"/>
      <c r="AG150" s="263"/>
      <c r="AH150" s="263"/>
      <c r="AI150" s="263"/>
      <c r="AJ150" s="263"/>
      <c r="AK150" s="263"/>
      <c r="AL150" s="263"/>
      <c r="AM150" s="263"/>
      <c r="AN150" s="263"/>
      <c r="AO150" s="263"/>
      <c r="AP150" s="264"/>
      <c r="AQ150" s="29"/>
      <c r="AR150" s="29"/>
      <c r="AU150" s="208" t="str">
        <f t="shared" si="58"/>
        <v/>
      </c>
      <c r="AW150" s="271">
        <f>AW149</f>
        <v>0</v>
      </c>
      <c r="AX150" s="265"/>
      <c r="AZ150" s="267">
        <v>248</v>
      </c>
      <c r="BA150" s="268">
        <v>1</v>
      </c>
      <c r="BC150" s="269">
        <f t="shared" si="60"/>
        <v>1</v>
      </c>
      <c r="BD150" s="270">
        <f t="shared" si="61"/>
        <v>32</v>
      </c>
      <c r="BE150" s="208">
        <f t="shared" si="52"/>
        <v>149</v>
      </c>
      <c r="BF150" s="208">
        <f t="shared" si="63"/>
        <v>1032149</v>
      </c>
      <c r="BG150" s="208" t="e">
        <f t="shared" si="62"/>
        <v>#N/A</v>
      </c>
    </row>
    <row r="151" spans="1:59" ht="20" x14ac:dyDescent="0.25">
      <c r="A151" s="47" t="s">
        <v>1000</v>
      </c>
      <c r="B151" s="68" t="str">
        <f t="shared" si="64"/>
        <v>024-00</v>
      </c>
      <c r="C151" s="258" t="s">
        <v>522</v>
      </c>
      <c r="D151" s="259"/>
      <c r="E151" s="208" t="s">
        <v>1782</v>
      </c>
      <c r="F151" s="219"/>
      <c r="G151" s="186" t="s">
        <v>118</v>
      </c>
      <c r="H151" s="186"/>
      <c r="I151" s="220"/>
      <c r="J151" s="353" t="s">
        <v>1332</v>
      </c>
      <c r="K151" s="353" t="s">
        <v>212</v>
      </c>
      <c r="L151" s="29" t="s">
        <v>547</v>
      </c>
      <c r="M151" s="265" t="s">
        <v>422</v>
      </c>
      <c r="N151" s="275" t="str">
        <f t="shared" si="66"/>
        <v/>
      </c>
      <c r="O151" s="276" t="str">
        <f t="shared" si="67"/>
        <v/>
      </c>
      <c r="P151" s="277"/>
      <c r="Q151" s="265"/>
      <c r="R151" s="261"/>
      <c r="S151" s="29"/>
      <c r="T151" s="262"/>
      <c r="U151" s="263" t="s">
        <v>1331</v>
      </c>
      <c r="V151" s="263" t="s">
        <v>1331</v>
      </c>
      <c r="W151" s="263" t="s">
        <v>1331</v>
      </c>
      <c r="X151" s="263" t="s">
        <v>1331</v>
      </c>
      <c r="Y151" s="263" t="s">
        <v>1331</v>
      </c>
      <c r="Z151" s="263" t="s">
        <v>1331</v>
      </c>
      <c r="AA151" s="263"/>
      <c r="AB151" s="263"/>
      <c r="AC151" s="263"/>
      <c r="AD151" s="263"/>
      <c r="AE151" s="263"/>
      <c r="AF151" s="263"/>
      <c r="AG151" s="263"/>
      <c r="AH151" s="263"/>
      <c r="AI151" s="263"/>
      <c r="AJ151" s="263"/>
      <c r="AK151" s="263"/>
      <c r="AL151" s="263"/>
      <c r="AM151" s="263"/>
      <c r="AN151" s="263"/>
      <c r="AO151" s="263"/>
      <c r="AP151" s="264"/>
      <c r="AQ151" s="29"/>
      <c r="AR151" s="265" t="s">
        <v>491</v>
      </c>
      <c r="AS151" s="29" t="s">
        <v>250</v>
      </c>
      <c r="AT151" s="29"/>
      <c r="AU151" s="278">
        <f t="shared" ref="AU151:AU182" si="68">IF($A151="C",COUNTIF(C:C,C151)-1,"")</f>
        <v>1</v>
      </c>
      <c r="AW151" s="208" t="s">
        <v>168</v>
      </c>
      <c r="AX151" s="29" t="s">
        <v>1459</v>
      </c>
      <c r="AZ151" s="267">
        <v>24</v>
      </c>
      <c r="BA151" s="268">
        <v>0</v>
      </c>
      <c r="BC151" s="269">
        <f t="shared" si="60"/>
        <v>0</v>
      </c>
      <c r="BD151" s="270">
        <f t="shared" si="61"/>
        <v>5</v>
      </c>
      <c r="BE151" s="208">
        <f t="shared" si="52"/>
        <v>150</v>
      </c>
      <c r="BF151" s="208">
        <f t="shared" si="63"/>
        <v>5150</v>
      </c>
      <c r="BG151" s="208" t="e">
        <f t="shared" si="62"/>
        <v>#N/A</v>
      </c>
    </row>
    <row r="152" spans="1:59" x14ac:dyDescent="0.25">
      <c r="A152" s="47" t="s">
        <v>46</v>
      </c>
      <c r="B152" s="68" t="str">
        <f>TEXT(AZ152,"000")&amp;"-"&amp;TEXT(BA152,"00")</f>
        <v>024-21</v>
      </c>
      <c r="C152" s="247" t="str">
        <f>C151</f>
        <v>Annual Monitoring Reports (AMR)</v>
      </c>
      <c r="D152" s="944" t="s">
        <v>1841</v>
      </c>
      <c r="E152" s="271" t="str">
        <f>E151</f>
        <v>DCLG</v>
      </c>
      <c r="F152" s="947"/>
      <c r="G152" s="558" t="s">
        <v>118</v>
      </c>
      <c r="H152" s="558"/>
      <c r="I152" s="948"/>
      <c r="J152" s="300" t="str">
        <f>J151</f>
        <v>annual</v>
      </c>
      <c r="K152" s="300" t="str">
        <f>K151</f>
        <v>Single tier &amp; lower tier</v>
      </c>
      <c r="N152" s="258" t="str">
        <f t="shared" si="66"/>
        <v/>
      </c>
      <c r="O152" s="272" t="str">
        <f t="shared" si="67"/>
        <v/>
      </c>
      <c r="R152" s="46">
        <f>R151</f>
        <v>0</v>
      </c>
      <c r="T152" s="262"/>
      <c r="U152" s="263"/>
      <c r="V152" s="263"/>
      <c r="W152" s="263"/>
      <c r="X152" s="263"/>
      <c r="Y152" s="263"/>
      <c r="Z152" s="263"/>
      <c r="AA152" s="263"/>
      <c r="AB152" s="263"/>
      <c r="AC152" s="263"/>
      <c r="AD152" s="263"/>
      <c r="AE152" s="263"/>
      <c r="AF152" s="263"/>
      <c r="AG152" s="263"/>
      <c r="AH152" s="263"/>
      <c r="AI152" s="263"/>
      <c r="AJ152" s="263"/>
      <c r="AK152" s="263"/>
      <c r="AL152" s="263"/>
      <c r="AM152" s="263"/>
      <c r="AN152" s="263"/>
      <c r="AO152" s="263"/>
      <c r="AP152" s="264"/>
      <c r="AQ152" s="29"/>
      <c r="AR152" s="265"/>
      <c r="AU152" s="274" t="str">
        <f t="shared" si="68"/>
        <v/>
      </c>
      <c r="AW152" s="271" t="str">
        <f>AW151</f>
        <v>Planning</v>
      </c>
      <c r="AX152" s="265"/>
      <c r="AZ152" s="267">
        <v>24</v>
      </c>
      <c r="BA152" s="268">
        <v>21</v>
      </c>
      <c r="BC152" s="269">
        <f t="shared" si="60"/>
        <v>1</v>
      </c>
      <c r="BD152" s="270">
        <f t="shared" si="61"/>
        <v>5</v>
      </c>
      <c r="BE152" s="208">
        <f t="shared" si="52"/>
        <v>151</v>
      </c>
      <c r="BF152" s="208">
        <f t="shared" si="63"/>
        <v>1005151</v>
      </c>
      <c r="BG152" s="208" t="e">
        <f t="shared" si="62"/>
        <v>#N/A</v>
      </c>
    </row>
    <row r="153" spans="1:59" ht="40" x14ac:dyDescent="0.25">
      <c r="A153" s="47" t="s">
        <v>1000</v>
      </c>
      <c r="B153" s="68" t="str">
        <f t="shared" ref="B153:B168" si="69">TEXT(AZ153,"000")&amp;"-"&amp;TEXT(BA153,"00")</f>
        <v>063-00</v>
      </c>
      <c r="C153" s="258" t="s">
        <v>1683</v>
      </c>
      <c r="D153" s="259"/>
      <c r="E153" s="208" t="s">
        <v>1684</v>
      </c>
      <c r="F153" s="219"/>
      <c r="G153" s="186" t="s">
        <v>118</v>
      </c>
      <c r="H153" s="186"/>
      <c r="I153" s="220"/>
      <c r="J153" s="353" t="s">
        <v>1332</v>
      </c>
      <c r="K153" s="353" t="s">
        <v>212</v>
      </c>
      <c r="L153" s="29" t="s">
        <v>1685</v>
      </c>
      <c r="M153" s="265"/>
      <c r="N153" s="275" t="str">
        <f t="shared" si="66"/>
        <v>Collection</v>
      </c>
      <c r="O153" s="276" t="str">
        <f t="shared" si="67"/>
        <v>Data</v>
      </c>
      <c r="P153" s="277" t="s">
        <v>1686</v>
      </c>
      <c r="Q153" s="277" t="s">
        <v>1687</v>
      </c>
      <c r="R153" s="261" t="s">
        <v>1331</v>
      </c>
      <c r="S153" s="29"/>
      <c r="T153" s="262"/>
      <c r="U153" s="263" t="s">
        <v>1331</v>
      </c>
      <c r="V153" s="263" t="s">
        <v>1331</v>
      </c>
      <c r="W153" s="263" t="s">
        <v>1331</v>
      </c>
      <c r="X153" s="263" t="s">
        <v>1331</v>
      </c>
      <c r="Y153" s="263" t="s">
        <v>1331</v>
      </c>
      <c r="Z153" s="263"/>
      <c r="AA153" s="263"/>
      <c r="AB153" s="263"/>
      <c r="AC153" s="263"/>
      <c r="AD153" s="263"/>
      <c r="AE153" s="263"/>
      <c r="AF153" s="263"/>
      <c r="AG153" s="263"/>
      <c r="AH153" s="263"/>
      <c r="AI153" s="263"/>
      <c r="AJ153" s="263"/>
      <c r="AK153" s="263"/>
      <c r="AL153" s="263"/>
      <c r="AM153" s="263"/>
      <c r="AN153" s="263"/>
      <c r="AO153" s="263"/>
      <c r="AP153" s="264"/>
      <c r="AQ153" s="29"/>
      <c r="AR153" s="265" t="s">
        <v>1801</v>
      </c>
      <c r="AS153" s="29" t="s">
        <v>305</v>
      </c>
      <c r="AT153" s="29"/>
      <c r="AU153" s="266">
        <f t="shared" si="68"/>
        <v>4</v>
      </c>
      <c r="AW153" s="208" t="s">
        <v>168</v>
      </c>
      <c r="AX153" s="29" t="s">
        <v>824</v>
      </c>
      <c r="AZ153" s="267">
        <v>63</v>
      </c>
      <c r="BA153" s="268">
        <v>0</v>
      </c>
      <c r="BC153" s="269">
        <f t="shared" si="60"/>
        <v>0</v>
      </c>
      <c r="BD153" s="270" t="e">
        <f t="shared" si="61"/>
        <v>#N/A</v>
      </c>
      <c r="BE153" s="208">
        <f t="shared" si="52"/>
        <v>152</v>
      </c>
      <c r="BF153" s="208" t="e">
        <f t="shared" si="63"/>
        <v>#N/A</v>
      </c>
      <c r="BG153" s="208" t="e">
        <f t="shared" si="62"/>
        <v>#N/A</v>
      </c>
    </row>
    <row r="154" spans="1:59" ht="25" x14ac:dyDescent="0.25">
      <c r="A154" s="47" t="s">
        <v>46</v>
      </c>
      <c r="B154" s="68" t="str">
        <f t="shared" si="69"/>
        <v>063-01</v>
      </c>
      <c r="C154" s="247" t="str">
        <f>C153</f>
        <v>National land use database of previously-developed brownfield land (NLUD-PDL)</v>
      </c>
      <c r="D154" s="944" t="s">
        <v>313</v>
      </c>
      <c r="E154" s="271" t="str">
        <f>E153</f>
        <v>DCLG/HCA</v>
      </c>
      <c r="F154" s="947"/>
      <c r="G154" s="558" t="s">
        <v>118</v>
      </c>
      <c r="H154" s="558"/>
      <c r="I154" s="948"/>
      <c r="J154" s="300" t="str">
        <f t="shared" ref="J154:K157" si="70">J153</f>
        <v>annual</v>
      </c>
      <c r="K154" s="300" t="str">
        <f t="shared" si="70"/>
        <v>Single tier &amp; lower tier</v>
      </c>
      <c r="N154" s="258" t="str">
        <f t="shared" si="66"/>
        <v/>
      </c>
      <c r="O154" s="272" t="str">
        <f t="shared" si="67"/>
        <v/>
      </c>
      <c r="R154" s="46" t="str">
        <f>R153</f>
        <v>Y</v>
      </c>
      <c r="T154" s="262"/>
      <c r="U154" s="263"/>
      <c r="V154" s="263"/>
      <c r="W154" s="263"/>
      <c r="X154" s="263"/>
      <c r="Y154" s="263"/>
      <c r="Z154" s="263"/>
      <c r="AA154" s="263"/>
      <c r="AB154" s="263"/>
      <c r="AC154" s="263"/>
      <c r="AD154" s="263"/>
      <c r="AE154" s="263"/>
      <c r="AF154" s="263"/>
      <c r="AG154" s="263"/>
      <c r="AH154" s="263"/>
      <c r="AI154" s="263"/>
      <c r="AJ154" s="263"/>
      <c r="AK154" s="263"/>
      <c r="AL154" s="263"/>
      <c r="AM154" s="263"/>
      <c r="AN154" s="263"/>
      <c r="AO154" s="263"/>
      <c r="AP154" s="264"/>
      <c r="AQ154" s="29"/>
      <c r="AR154" s="265"/>
      <c r="AU154" s="208" t="str">
        <f t="shared" si="68"/>
        <v/>
      </c>
      <c r="AW154" s="271" t="str">
        <f>AW153</f>
        <v>Planning</v>
      </c>
      <c r="AX154" s="265"/>
      <c r="AZ154" s="267">
        <v>63</v>
      </c>
      <c r="BA154" s="268">
        <v>1</v>
      </c>
      <c r="BC154" s="269">
        <f t="shared" si="60"/>
        <v>1</v>
      </c>
      <c r="BD154" s="270" t="e">
        <f t="shared" si="61"/>
        <v>#N/A</v>
      </c>
      <c r="BE154" s="208">
        <f t="shared" si="52"/>
        <v>153</v>
      </c>
      <c r="BF154" s="208" t="e">
        <f t="shared" si="63"/>
        <v>#N/A</v>
      </c>
      <c r="BG154" s="208" t="e">
        <f t="shared" si="62"/>
        <v>#N/A</v>
      </c>
    </row>
    <row r="155" spans="1:59" ht="25" x14ac:dyDescent="0.25">
      <c r="A155" s="47" t="s">
        <v>46</v>
      </c>
      <c r="B155" s="68" t="str">
        <f t="shared" si="69"/>
        <v>063-02</v>
      </c>
      <c r="C155" s="247" t="str">
        <f>C154</f>
        <v>National land use database of previously-developed brownfield land (NLUD-PDL)</v>
      </c>
      <c r="D155" s="944" t="s">
        <v>314</v>
      </c>
      <c r="E155" s="271" t="str">
        <f>E154</f>
        <v>DCLG/HCA</v>
      </c>
      <c r="F155" s="947"/>
      <c r="G155" s="558" t="s">
        <v>118</v>
      </c>
      <c r="H155" s="558"/>
      <c r="I155" s="948"/>
      <c r="J155" s="300" t="str">
        <f t="shared" si="70"/>
        <v>annual</v>
      </c>
      <c r="K155" s="300" t="str">
        <f t="shared" si="70"/>
        <v>Single tier &amp; lower tier</v>
      </c>
      <c r="N155" s="258" t="str">
        <f t="shared" si="66"/>
        <v/>
      </c>
      <c r="O155" s="272" t="str">
        <f t="shared" si="67"/>
        <v/>
      </c>
      <c r="R155" s="46" t="str">
        <f>R154</f>
        <v>Y</v>
      </c>
      <c r="T155" s="262"/>
      <c r="U155" s="263"/>
      <c r="V155" s="263"/>
      <c r="W155" s="263"/>
      <c r="X155" s="263"/>
      <c r="Y155" s="263"/>
      <c r="Z155" s="263"/>
      <c r="AA155" s="263"/>
      <c r="AB155" s="263"/>
      <c r="AC155" s="263"/>
      <c r="AD155" s="263"/>
      <c r="AE155" s="263"/>
      <c r="AF155" s="263"/>
      <c r="AG155" s="263"/>
      <c r="AH155" s="263"/>
      <c r="AI155" s="263"/>
      <c r="AJ155" s="263"/>
      <c r="AK155" s="263"/>
      <c r="AL155" s="263"/>
      <c r="AM155" s="263"/>
      <c r="AN155" s="263"/>
      <c r="AO155" s="263"/>
      <c r="AP155" s="264"/>
      <c r="AQ155" s="29"/>
      <c r="AR155" s="265"/>
      <c r="AU155" s="208" t="str">
        <f t="shared" si="68"/>
        <v/>
      </c>
      <c r="AW155" s="271" t="str">
        <f>AW154</f>
        <v>Planning</v>
      </c>
      <c r="AX155" s="265"/>
      <c r="AZ155" s="267">
        <v>63</v>
      </c>
      <c r="BA155" s="268">
        <v>2</v>
      </c>
      <c r="BC155" s="269">
        <f t="shared" si="60"/>
        <v>1</v>
      </c>
      <c r="BD155" s="270" t="e">
        <f t="shared" si="61"/>
        <v>#N/A</v>
      </c>
      <c r="BE155" s="208">
        <f t="shared" si="52"/>
        <v>154</v>
      </c>
      <c r="BF155" s="208" t="e">
        <f t="shared" si="63"/>
        <v>#N/A</v>
      </c>
      <c r="BG155" s="208" t="e">
        <f t="shared" si="62"/>
        <v>#N/A</v>
      </c>
    </row>
    <row r="156" spans="1:59" ht="25" x14ac:dyDescent="0.25">
      <c r="A156" s="47" t="s">
        <v>46</v>
      </c>
      <c r="B156" s="68" t="str">
        <f t="shared" si="69"/>
        <v>063-03</v>
      </c>
      <c r="C156" s="247" t="str">
        <f>C155</f>
        <v>National land use database of previously-developed brownfield land (NLUD-PDL)</v>
      </c>
      <c r="D156" s="944" t="s">
        <v>315</v>
      </c>
      <c r="E156" s="271" t="str">
        <f>E155</f>
        <v>DCLG/HCA</v>
      </c>
      <c r="F156" s="947"/>
      <c r="G156" s="558" t="s">
        <v>118</v>
      </c>
      <c r="H156" s="558"/>
      <c r="I156" s="948"/>
      <c r="J156" s="300" t="str">
        <f t="shared" si="70"/>
        <v>annual</v>
      </c>
      <c r="K156" s="300" t="str">
        <f t="shared" si="70"/>
        <v>Single tier &amp; lower tier</v>
      </c>
      <c r="N156" s="258" t="str">
        <f t="shared" si="66"/>
        <v/>
      </c>
      <c r="O156" s="272" t="str">
        <f t="shared" si="67"/>
        <v/>
      </c>
      <c r="R156" s="46" t="str">
        <f>R155</f>
        <v>Y</v>
      </c>
      <c r="T156" s="262"/>
      <c r="U156" s="263"/>
      <c r="V156" s="263"/>
      <c r="W156" s="263"/>
      <c r="X156" s="263"/>
      <c r="Y156" s="263"/>
      <c r="Z156" s="263"/>
      <c r="AA156" s="263"/>
      <c r="AB156" s="263"/>
      <c r="AC156" s="263"/>
      <c r="AD156" s="263"/>
      <c r="AE156" s="263"/>
      <c r="AF156" s="263"/>
      <c r="AG156" s="263"/>
      <c r="AH156" s="263"/>
      <c r="AI156" s="263"/>
      <c r="AJ156" s="263"/>
      <c r="AK156" s="263"/>
      <c r="AL156" s="263"/>
      <c r="AM156" s="263"/>
      <c r="AN156" s="263"/>
      <c r="AO156" s="263"/>
      <c r="AP156" s="264"/>
      <c r="AQ156" s="29"/>
      <c r="AR156" s="265"/>
      <c r="AU156" s="208" t="str">
        <f t="shared" si="68"/>
        <v/>
      </c>
      <c r="AW156" s="271" t="str">
        <f>AW155</f>
        <v>Planning</v>
      </c>
      <c r="AX156" s="265"/>
      <c r="AZ156" s="267">
        <v>63</v>
      </c>
      <c r="BA156" s="268">
        <v>3</v>
      </c>
      <c r="BC156" s="269">
        <f t="shared" si="60"/>
        <v>1</v>
      </c>
      <c r="BD156" s="270" t="e">
        <f t="shared" si="61"/>
        <v>#N/A</v>
      </c>
      <c r="BE156" s="208">
        <f t="shared" si="52"/>
        <v>155</v>
      </c>
      <c r="BF156" s="208" t="e">
        <f t="shared" si="63"/>
        <v>#N/A</v>
      </c>
      <c r="BG156" s="208" t="e">
        <f t="shared" si="62"/>
        <v>#N/A</v>
      </c>
    </row>
    <row r="157" spans="1:59" ht="25" x14ac:dyDescent="0.25">
      <c r="A157" s="47" t="s">
        <v>46</v>
      </c>
      <c r="B157" s="68" t="str">
        <f t="shared" si="69"/>
        <v>063-04</v>
      </c>
      <c r="C157" s="247" t="str">
        <f>C156</f>
        <v>National land use database of previously-developed brownfield land (NLUD-PDL)</v>
      </c>
      <c r="D157" s="944" t="s">
        <v>316</v>
      </c>
      <c r="E157" s="271" t="str">
        <f>E156</f>
        <v>DCLG/HCA</v>
      </c>
      <c r="F157" s="947"/>
      <c r="G157" s="558" t="s">
        <v>118</v>
      </c>
      <c r="H157" s="558"/>
      <c r="I157" s="948"/>
      <c r="J157" s="300" t="str">
        <f t="shared" si="70"/>
        <v>annual</v>
      </c>
      <c r="K157" s="300" t="str">
        <f t="shared" si="70"/>
        <v>Single tier &amp; lower tier</v>
      </c>
      <c r="N157" s="258" t="str">
        <f t="shared" si="66"/>
        <v/>
      </c>
      <c r="O157" s="272" t="str">
        <f t="shared" si="67"/>
        <v/>
      </c>
      <c r="R157" s="46" t="str">
        <f>R156</f>
        <v>Y</v>
      </c>
      <c r="T157" s="262"/>
      <c r="U157" s="263"/>
      <c r="V157" s="263"/>
      <c r="W157" s="263"/>
      <c r="X157" s="263"/>
      <c r="Y157" s="263"/>
      <c r="Z157" s="263"/>
      <c r="AA157" s="263"/>
      <c r="AB157" s="263"/>
      <c r="AC157" s="263"/>
      <c r="AD157" s="263"/>
      <c r="AE157" s="263"/>
      <c r="AF157" s="263"/>
      <c r="AG157" s="263"/>
      <c r="AH157" s="263"/>
      <c r="AI157" s="263"/>
      <c r="AJ157" s="263"/>
      <c r="AK157" s="263"/>
      <c r="AL157" s="263"/>
      <c r="AM157" s="263"/>
      <c r="AN157" s="263"/>
      <c r="AO157" s="263"/>
      <c r="AP157" s="264"/>
      <c r="AQ157" s="29"/>
      <c r="AR157" s="265"/>
      <c r="AU157" s="208" t="str">
        <f t="shared" si="68"/>
        <v/>
      </c>
      <c r="AW157" s="271" t="str">
        <f>AW156</f>
        <v>Planning</v>
      </c>
      <c r="AX157" s="265"/>
      <c r="AZ157" s="267">
        <v>63</v>
      </c>
      <c r="BA157" s="268">
        <v>4</v>
      </c>
      <c r="BC157" s="269">
        <f t="shared" si="60"/>
        <v>1</v>
      </c>
      <c r="BD157" s="270" t="e">
        <f t="shared" si="61"/>
        <v>#N/A</v>
      </c>
      <c r="BE157" s="208">
        <f t="shared" si="52"/>
        <v>156</v>
      </c>
      <c r="BF157" s="208" t="e">
        <f t="shared" si="63"/>
        <v>#N/A</v>
      </c>
      <c r="BG157" s="208" t="e">
        <f t="shared" si="62"/>
        <v>#N/A</v>
      </c>
    </row>
    <row r="158" spans="1:59" ht="56.25" customHeight="1" x14ac:dyDescent="0.25">
      <c r="A158" s="47" t="s">
        <v>1000</v>
      </c>
      <c r="B158" s="68" t="str">
        <f t="shared" si="69"/>
        <v>072-00</v>
      </c>
      <c r="C158" s="258" t="s">
        <v>1300</v>
      </c>
      <c r="D158" s="259"/>
      <c r="E158" s="208" t="s">
        <v>1349</v>
      </c>
      <c r="F158" s="219"/>
      <c r="G158" s="186"/>
      <c r="H158" s="186" t="s">
        <v>1331</v>
      </c>
      <c r="I158" s="220" t="s">
        <v>1331</v>
      </c>
      <c r="J158" s="353" t="s">
        <v>1262</v>
      </c>
      <c r="K158" s="353" t="s">
        <v>769</v>
      </c>
      <c r="L158" s="29" t="s">
        <v>1299</v>
      </c>
      <c r="M158" s="265" t="s">
        <v>476</v>
      </c>
      <c r="N158" s="275" t="str">
        <f t="shared" si="66"/>
        <v/>
      </c>
      <c r="O158" s="276" t="str">
        <f t="shared" si="67"/>
        <v/>
      </c>
      <c r="P158" s="265"/>
      <c r="Q158" s="265"/>
      <c r="R158" s="261"/>
      <c r="S158" s="29"/>
      <c r="T158" s="262" t="s">
        <v>1331</v>
      </c>
      <c r="U158" s="263" t="s">
        <v>1331</v>
      </c>
      <c r="V158" s="263" t="s">
        <v>1331</v>
      </c>
      <c r="W158" s="263" t="s">
        <v>1331</v>
      </c>
      <c r="X158" s="263" t="s">
        <v>1331</v>
      </c>
      <c r="Y158" s="263" t="s">
        <v>1331</v>
      </c>
      <c r="Z158" s="263" t="s">
        <v>1331</v>
      </c>
      <c r="AA158" s="263"/>
      <c r="AB158" s="263"/>
      <c r="AC158" s="263"/>
      <c r="AD158" s="263"/>
      <c r="AE158" s="263"/>
      <c r="AF158" s="263"/>
      <c r="AG158" s="263"/>
      <c r="AH158" s="263"/>
      <c r="AI158" s="263"/>
      <c r="AJ158" s="263"/>
      <c r="AK158" s="263"/>
      <c r="AL158" s="263"/>
      <c r="AM158" s="263"/>
      <c r="AN158" s="263"/>
      <c r="AO158" s="263"/>
      <c r="AP158" s="264"/>
      <c r="AQ158" s="29"/>
      <c r="AR158" s="265" t="s">
        <v>960</v>
      </c>
      <c r="AS158" s="29"/>
      <c r="AT158" s="29"/>
      <c r="AU158" s="266">
        <f t="shared" si="68"/>
        <v>1</v>
      </c>
      <c r="AW158" s="208" t="s">
        <v>576</v>
      </c>
      <c r="AX158" s="29"/>
      <c r="AZ158" s="267">
        <v>72</v>
      </c>
      <c r="BA158" s="268">
        <v>0</v>
      </c>
      <c r="BC158" s="269">
        <f t="shared" si="60"/>
        <v>0</v>
      </c>
      <c r="BD158" s="270">
        <f t="shared" si="61"/>
        <v>8</v>
      </c>
      <c r="BE158" s="208">
        <f t="shared" si="52"/>
        <v>157</v>
      </c>
      <c r="BF158" s="208">
        <f t="shared" si="63"/>
        <v>8157</v>
      </c>
      <c r="BG158" s="208" t="e">
        <f t="shared" si="62"/>
        <v>#N/A</v>
      </c>
    </row>
    <row r="159" spans="1:59" ht="75" x14ac:dyDescent="0.25">
      <c r="A159" s="47" t="s">
        <v>46</v>
      </c>
      <c r="B159" s="68" t="str">
        <f t="shared" si="69"/>
        <v>072-01</v>
      </c>
      <c r="C159" s="247" t="str">
        <f>C158</f>
        <v>Contingency Planning/Capability for disease outbreak</v>
      </c>
      <c r="D159" s="944" t="s">
        <v>1058</v>
      </c>
      <c r="E159" s="271" t="str">
        <f>E158</f>
        <v>DEFRA</v>
      </c>
      <c r="F159" s="947"/>
      <c r="G159" s="558"/>
      <c r="H159" s="558" t="s">
        <v>1331</v>
      </c>
      <c r="I159" s="948"/>
      <c r="J159" s="300" t="str">
        <f>J158</f>
        <v>continuous</v>
      </c>
      <c r="K159" s="300" t="str">
        <f>K158</f>
        <v>All local authorities</v>
      </c>
      <c r="N159" s="258" t="str">
        <f t="shared" si="66"/>
        <v/>
      </c>
      <c r="O159" s="272" t="str">
        <f t="shared" si="67"/>
        <v/>
      </c>
      <c r="R159" s="46">
        <f>R158</f>
        <v>0</v>
      </c>
      <c r="T159" s="262"/>
      <c r="U159" s="263"/>
      <c r="V159" s="263"/>
      <c r="W159" s="263"/>
      <c r="X159" s="263"/>
      <c r="Y159" s="263"/>
      <c r="Z159" s="263"/>
      <c r="AA159" s="263"/>
      <c r="AB159" s="263"/>
      <c r="AC159" s="263"/>
      <c r="AD159" s="263"/>
      <c r="AE159" s="263"/>
      <c r="AF159" s="263"/>
      <c r="AG159" s="263"/>
      <c r="AH159" s="263"/>
      <c r="AI159" s="263"/>
      <c r="AJ159" s="263"/>
      <c r="AK159" s="263"/>
      <c r="AL159" s="263"/>
      <c r="AM159" s="263"/>
      <c r="AN159" s="263"/>
      <c r="AO159" s="263"/>
      <c r="AP159" s="264"/>
      <c r="AQ159" s="29"/>
      <c r="AR159" s="265"/>
      <c r="AU159" s="208" t="str">
        <f t="shared" si="68"/>
        <v/>
      </c>
      <c r="AW159" s="271" t="str">
        <f>AW158</f>
        <v>Animal health/welfare</v>
      </c>
      <c r="AX159" s="265"/>
      <c r="AZ159" s="267">
        <v>72</v>
      </c>
      <c r="BA159" s="268">
        <v>1</v>
      </c>
      <c r="BC159" s="269">
        <f t="shared" si="60"/>
        <v>1</v>
      </c>
      <c r="BD159" s="270">
        <f t="shared" si="61"/>
        <v>8</v>
      </c>
      <c r="BE159" s="208">
        <f t="shared" si="52"/>
        <v>158</v>
      </c>
      <c r="BF159" s="208">
        <f t="shared" si="63"/>
        <v>1008158</v>
      </c>
      <c r="BG159" s="208" t="e">
        <f t="shared" si="62"/>
        <v>#N/A</v>
      </c>
    </row>
    <row r="160" spans="1:59" x14ac:dyDescent="0.25">
      <c r="A160" s="47" t="s">
        <v>1000</v>
      </c>
      <c r="B160" s="68" t="str">
        <f t="shared" si="69"/>
        <v>074-00</v>
      </c>
      <c r="C160" s="258" t="s">
        <v>1409</v>
      </c>
      <c r="D160" s="259"/>
      <c r="E160" s="208" t="s">
        <v>1349</v>
      </c>
      <c r="F160" s="219"/>
      <c r="G160" s="186"/>
      <c r="H160" s="186"/>
      <c r="I160" s="220" t="s">
        <v>1331</v>
      </c>
      <c r="J160" s="353" t="s">
        <v>1332</v>
      </c>
      <c r="K160" s="353" t="s">
        <v>212</v>
      </c>
      <c r="L160" s="29" t="s">
        <v>1410</v>
      </c>
      <c r="M160" s="265" t="s">
        <v>1594</v>
      </c>
      <c r="N160" s="275" t="str">
        <f t="shared" si="66"/>
        <v/>
      </c>
      <c r="O160" s="276" t="str">
        <f t="shared" si="67"/>
        <v/>
      </c>
      <c r="P160" s="340"/>
      <c r="Q160" s="265"/>
      <c r="R160" s="261"/>
      <c r="S160" s="29"/>
      <c r="T160" s="262"/>
      <c r="U160" s="263" t="s">
        <v>1331</v>
      </c>
      <c r="V160" s="263" t="s">
        <v>1331</v>
      </c>
      <c r="W160" s="263" t="s">
        <v>1331</v>
      </c>
      <c r="X160" s="263" t="s">
        <v>1331</v>
      </c>
      <c r="Y160" s="263" t="s">
        <v>1331</v>
      </c>
      <c r="Z160" s="263" t="s">
        <v>1331</v>
      </c>
      <c r="AA160" s="263"/>
      <c r="AB160" s="263"/>
      <c r="AC160" s="263"/>
      <c r="AD160" s="263"/>
      <c r="AE160" s="263"/>
      <c r="AF160" s="263"/>
      <c r="AG160" s="263"/>
      <c r="AH160" s="263"/>
      <c r="AI160" s="263"/>
      <c r="AJ160" s="263"/>
      <c r="AK160" s="263"/>
      <c r="AL160" s="263"/>
      <c r="AM160" s="263"/>
      <c r="AN160" s="263"/>
      <c r="AO160" s="263"/>
      <c r="AP160" s="264"/>
      <c r="AQ160" s="29"/>
      <c r="AR160" s="265" t="s">
        <v>491</v>
      </c>
      <c r="AS160" s="29" t="s">
        <v>250</v>
      </c>
      <c r="AT160" s="29"/>
      <c r="AU160" s="266">
        <f t="shared" si="68"/>
        <v>1</v>
      </c>
      <c r="AW160" s="208" t="s">
        <v>576</v>
      </c>
      <c r="AX160" s="29"/>
      <c r="AZ160" s="267">
        <v>74</v>
      </c>
      <c r="BA160" s="268">
        <v>0</v>
      </c>
      <c r="BC160" s="269">
        <f t="shared" si="60"/>
        <v>0</v>
      </c>
      <c r="BD160" s="270">
        <f t="shared" si="61"/>
        <v>8</v>
      </c>
      <c r="BE160" s="208">
        <f t="shared" si="52"/>
        <v>159</v>
      </c>
      <c r="BF160" s="208">
        <f t="shared" si="63"/>
        <v>8159</v>
      </c>
      <c r="BG160" s="208" t="e">
        <f t="shared" si="62"/>
        <v>#N/A</v>
      </c>
    </row>
    <row r="161" spans="1:59" ht="87.5" x14ac:dyDescent="0.25">
      <c r="A161" s="47" t="s">
        <v>46</v>
      </c>
      <c r="B161" s="68" t="str">
        <f t="shared" si="69"/>
        <v>074-01</v>
      </c>
      <c r="C161" s="247" t="str">
        <f>C160</f>
        <v>Stray dogs</v>
      </c>
      <c r="D161" s="944" t="s">
        <v>1595</v>
      </c>
      <c r="E161" s="271" t="str">
        <f>E160</f>
        <v>DEFRA</v>
      </c>
      <c r="F161" s="947"/>
      <c r="G161" s="558"/>
      <c r="H161" s="558"/>
      <c r="I161" s="948" t="s">
        <v>1331</v>
      </c>
      <c r="J161" s="300" t="str">
        <f>J160</f>
        <v>annual</v>
      </c>
      <c r="K161" s="300" t="str">
        <f>K160</f>
        <v>Single tier &amp; lower tier</v>
      </c>
      <c r="N161" s="258" t="str">
        <f t="shared" si="66"/>
        <v/>
      </c>
      <c r="O161" s="272" t="str">
        <f t="shared" si="67"/>
        <v/>
      </c>
      <c r="R161" s="46">
        <f>R160</f>
        <v>0</v>
      </c>
      <c r="T161" s="262"/>
      <c r="U161" s="263"/>
      <c r="V161" s="263"/>
      <c r="W161" s="263"/>
      <c r="X161" s="263"/>
      <c r="Y161" s="263"/>
      <c r="Z161" s="263"/>
      <c r="AA161" s="263"/>
      <c r="AB161" s="263"/>
      <c r="AC161" s="263"/>
      <c r="AD161" s="263"/>
      <c r="AE161" s="263"/>
      <c r="AF161" s="263"/>
      <c r="AG161" s="263"/>
      <c r="AH161" s="263"/>
      <c r="AI161" s="263"/>
      <c r="AJ161" s="263"/>
      <c r="AK161" s="263"/>
      <c r="AL161" s="263"/>
      <c r="AM161" s="263"/>
      <c r="AN161" s="263"/>
      <c r="AO161" s="263"/>
      <c r="AP161" s="264"/>
      <c r="AQ161" s="29"/>
      <c r="AR161" s="265"/>
      <c r="AU161" s="208" t="str">
        <f t="shared" si="68"/>
        <v/>
      </c>
      <c r="AW161" s="271" t="str">
        <f>AW160</f>
        <v>Animal health/welfare</v>
      </c>
      <c r="AX161" s="265"/>
      <c r="AZ161" s="267">
        <v>74</v>
      </c>
      <c r="BA161" s="268">
        <v>1</v>
      </c>
      <c r="BC161" s="269">
        <f t="shared" si="60"/>
        <v>1</v>
      </c>
      <c r="BD161" s="270">
        <f t="shared" si="61"/>
        <v>8</v>
      </c>
      <c r="BE161" s="208">
        <f t="shared" si="52"/>
        <v>160</v>
      </c>
      <c r="BF161" s="208">
        <f t="shared" si="63"/>
        <v>1008160</v>
      </c>
      <c r="BG161" s="208" t="e">
        <f t="shared" si="62"/>
        <v>#N/A</v>
      </c>
    </row>
    <row r="162" spans="1:59" ht="20" x14ac:dyDescent="0.25">
      <c r="A162" s="47" t="s">
        <v>1000</v>
      </c>
      <c r="B162" s="68" t="str">
        <f t="shared" si="69"/>
        <v>124-00</v>
      </c>
      <c r="C162" s="258" t="s">
        <v>1617</v>
      </c>
      <c r="D162" s="259"/>
      <c r="E162" s="208" t="s">
        <v>1619</v>
      </c>
      <c r="F162" s="219"/>
      <c r="G162" s="186" t="s">
        <v>118</v>
      </c>
      <c r="H162" s="186"/>
      <c r="I162" s="220" t="s">
        <v>1331</v>
      </c>
      <c r="J162" s="353" t="s">
        <v>1475</v>
      </c>
      <c r="K162" s="353" t="s">
        <v>212</v>
      </c>
      <c r="L162" s="29" t="s">
        <v>33</v>
      </c>
      <c r="M162" s="265"/>
      <c r="N162" s="275" t="str">
        <f t="shared" si="66"/>
        <v/>
      </c>
      <c r="O162" s="276" t="str">
        <f t="shared" si="67"/>
        <v/>
      </c>
      <c r="P162" s="265"/>
      <c r="Q162" s="265"/>
      <c r="R162" s="261" t="s">
        <v>1331</v>
      </c>
      <c r="S162" s="29"/>
      <c r="T162" s="280"/>
      <c r="U162" s="281"/>
      <c r="V162" s="281"/>
      <c r="W162" s="281"/>
      <c r="X162" s="281"/>
      <c r="Y162" s="281"/>
      <c r="Z162" s="281"/>
      <c r="AA162" s="281"/>
      <c r="AB162" s="281"/>
      <c r="AC162" s="281"/>
      <c r="AD162" s="281"/>
      <c r="AE162" s="281"/>
      <c r="AF162" s="281"/>
      <c r="AG162" s="281"/>
      <c r="AH162" s="281"/>
      <c r="AI162" s="281"/>
      <c r="AJ162" s="281"/>
      <c r="AK162" s="281"/>
      <c r="AL162" s="281"/>
      <c r="AM162" s="281"/>
      <c r="AN162" s="281"/>
      <c r="AO162" s="281"/>
      <c r="AP162" s="282"/>
      <c r="AQ162" s="29"/>
      <c r="AR162" s="29"/>
      <c r="AS162" s="29" t="s">
        <v>319</v>
      </c>
      <c r="AT162" s="29"/>
      <c r="AU162" s="266">
        <f t="shared" si="68"/>
        <v>1</v>
      </c>
      <c r="AX162" s="208" t="s">
        <v>831</v>
      </c>
      <c r="AZ162" s="267">
        <v>124</v>
      </c>
      <c r="BA162" s="268">
        <v>0</v>
      </c>
      <c r="BC162" s="269">
        <f t="shared" si="60"/>
        <v>0</v>
      </c>
      <c r="BD162" s="270">
        <f t="shared" si="61"/>
        <v>37</v>
      </c>
      <c r="BE162" s="208">
        <f t="shared" si="52"/>
        <v>161</v>
      </c>
      <c r="BF162" s="208">
        <f t="shared" si="63"/>
        <v>37161</v>
      </c>
      <c r="BG162" s="208" t="e">
        <f t="shared" si="62"/>
        <v>#N/A</v>
      </c>
    </row>
    <row r="163" spans="1:59" x14ac:dyDescent="0.25">
      <c r="A163" s="47" t="s">
        <v>46</v>
      </c>
      <c r="B163" s="68" t="str">
        <f t="shared" si="69"/>
        <v>124-01</v>
      </c>
      <c r="C163" s="247" t="str">
        <f>C162</f>
        <v>Standard bus permits</v>
      </c>
      <c r="D163" s="944" t="s">
        <v>723</v>
      </c>
      <c r="E163" s="271" t="str">
        <f>E162</f>
        <v>DfT/TC</v>
      </c>
      <c r="F163" s="947"/>
      <c r="G163" s="558" t="s">
        <v>118</v>
      </c>
      <c r="H163" s="558"/>
      <c r="I163" s="948" t="s">
        <v>1331</v>
      </c>
      <c r="J163" s="353" t="str">
        <f>J162</f>
        <v>monthly</v>
      </c>
      <c r="K163" s="300" t="str">
        <f>K162</f>
        <v>Single tier &amp; lower tier</v>
      </c>
      <c r="N163" s="258" t="str">
        <f t="shared" si="66"/>
        <v/>
      </c>
      <c r="O163" s="272" t="str">
        <f t="shared" si="67"/>
        <v/>
      </c>
      <c r="R163" s="46" t="str">
        <f>R162</f>
        <v>Y</v>
      </c>
      <c r="AU163" s="208" t="str">
        <f t="shared" si="68"/>
        <v/>
      </c>
      <c r="AW163" s="271">
        <f>AW162</f>
        <v>0</v>
      </c>
      <c r="AZ163" s="267">
        <v>124</v>
      </c>
      <c r="BA163" s="268">
        <v>1</v>
      </c>
      <c r="BC163" s="269">
        <f t="shared" si="60"/>
        <v>1</v>
      </c>
      <c r="BD163" s="270">
        <f t="shared" si="61"/>
        <v>37</v>
      </c>
      <c r="BE163" s="208">
        <f t="shared" si="52"/>
        <v>162</v>
      </c>
      <c r="BF163" s="208">
        <f t="shared" si="63"/>
        <v>1037162</v>
      </c>
      <c r="BG163" s="208" t="e">
        <f t="shared" si="62"/>
        <v>#N/A</v>
      </c>
    </row>
    <row r="164" spans="1:59" ht="40" x14ac:dyDescent="0.25">
      <c r="A164" s="47" t="s">
        <v>1000</v>
      </c>
      <c r="B164" s="68" t="str">
        <f t="shared" si="69"/>
        <v>181-00</v>
      </c>
      <c r="C164" s="258" t="s">
        <v>707</v>
      </c>
      <c r="D164" s="259"/>
      <c r="E164" s="208" t="s">
        <v>706</v>
      </c>
      <c r="F164" s="219"/>
      <c r="G164" s="186" t="s">
        <v>118</v>
      </c>
      <c r="H164" s="186"/>
      <c r="I164" s="220"/>
      <c r="J164" s="353" t="s">
        <v>1332</v>
      </c>
      <c r="K164" s="353" t="s">
        <v>1162</v>
      </c>
      <c r="L164" s="29" t="s">
        <v>702</v>
      </c>
      <c r="M164" s="265" t="s">
        <v>1483</v>
      </c>
      <c r="N164" s="275" t="str">
        <f t="shared" si="66"/>
        <v/>
      </c>
      <c r="O164" s="276" t="str">
        <f t="shared" si="67"/>
        <v>Data</v>
      </c>
      <c r="P164" s="340"/>
      <c r="Q164" s="340" t="s">
        <v>703</v>
      </c>
      <c r="R164" s="261" t="s">
        <v>1331</v>
      </c>
      <c r="S164" s="29"/>
      <c r="T164" s="280"/>
      <c r="U164" s="281"/>
      <c r="V164" s="281"/>
      <c r="W164" s="281"/>
      <c r="X164" s="281"/>
      <c r="Y164" s="281"/>
      <c r="Z164" s="281"/>
      <c r="AA164" s="281"/>
      <c r="AB164" s="281"/>
      <c r="AC164" s="281"/>
      <c r="AD164" s="281"/>
      <c r="AE164" s="281"/>
      <c r="AF164" s="341" t="s">
        <v>1331</v>
      </c>
      <c r="AG164" s="281"/>
      <c r="AH164" s="281"/>
      <c r="AI164" s="281"/>
      <c r="AJ164" s="281"/>
      <c r="AK164" s="281"/>
      <c r="AL164" s="281"/>
      <c r="AM164" s="281"/>
      <c r="AN164" s="281"/>
      <c r="AO164" s="281"/>
      <c r="AP164" s="282"/>
      <c r="AQ164" s="29"/>
      <c r="AR164" s="29"/>
      <c r="AS164" s="29" t="s">
        <v>250</v>
      </c>
      <c r="AT164" s="29"/>
      <c r="AU164" s="266">
        <f t="shared" si="68"/>
        <v>2</v>
      </c>
      <c r="AX164" s="208" t="s">
        <v>831</v>
      </c>
      <c r="AZ164" s="267">
        <v>181</v>
      </c>
      <c r="BA164" s="268">
        <v>0</v>
      </c>
      <c r="BC164" s="269">
        <f t="shared" si="60"/>
        <v>0</v>
      </c>
      <c r="BD164" s="270">
        <f t="shared" si="61"/>
        <v>38</v>
      </c>
      <c r="BE164" s="208">
        <f t="shared" si="52"/>
        <v>163</v>
      </c>
      <c r="BF164" s="208">
        <f t="shared" si="63"/>
        <v>38163</v>
      </c>
      <c r="BG164" s="208" t="e">
        <f t="shared" si="62"/>
        <v>#N/A</v>
      </c>
    </row>
    <row r="165" spans="1:59" ht="37.5" x14ac:dyDescent="0.25">
      <c r="A165" s="47" t="s">
        <v>46</v>
      </c>
      <c r="B165" s="68" t="str">
        <f t="shared" si="69"/>
        <v>181-01</v>
      </c>
      <c r="C165" s="247" t="str">
        <f>C164</f>
        <v>PTE/ITA Rail data</v>
      </c>
      <c r="D165" s="944" t="s">
        <v>1621</v>
      </c>
      <c r="E165" s="271" t="str">
        <f>E164</f>
        <v>DfT/ORR</v>
      </c>
      <c r="F165" s="947"/>
      <c r="G165" s="558" t="s">
        <v>118</v>
      </c>
      <c r="H165" s="558"/>
      <c r="I165" s="948"/>
      <c r="J165" s="353" t="str">
        <f>J164</f>
        <v>annual</v>
      </c>
      <c r="K165" s="300" t="str">
        <f>K164</f>
        <v>Other</v>
      </c>
      <c r="N165" s="258" t="str">
        <f t="shared" si="66"/>
        <v/>
      </c>
      <c r="O165" s="272" t="str">
        <f t="shared" si="67"/>
        <v/>
      </c>
      <c r="R165" s="46" t="str">
        <f>R164</f>
        <v>Y</v>
      </c>
      <c r="AU165" s="208" t="str">
        <f t="shared" si="68"/>
        <v/>
      </c>
      <c r="AW165" s="271">
        <f>AW164</f>
        <v>0</v>
      </c>
      <c r="AZ165" s="267">
        <v>181</v>
      </c>
      <c r="BA165" s="268">
        <v>1</v>
      </c>
      <c r="BC165" s="269">
        <f t="shared" si="60"/>
        <v>1</v>
      </c>
      <c r="BD165" s="270">
        <f t="shared" si="61"/>
        <v>38</v>
      </c>
      <c r="BE165" s="208">
        <f t="shared" si="52"/>
        <v>164</v>
      </c>
      <c r="BF165" s="208">
        <f t="shared" si="63"/>
        <v>1038164</v>
      </c>
      <c r="BG165" s="208" t="e">
        <f t="shared" si="62"/>
        <v>#N/A</v>
      </c>
    </row>
    <row r="166" spans="1:59" ht="37.5" x14ac:dyDescent="0.25">
      <c r="A166" s="47" t="s">
        <v>46</v>
      </c>
      <c r="B166" s="68" t="str">
        <f t="shared" si="69"/>
        <v>181-02</v>
      </c>
      <c r="C166" s="247" t="str">
        <f>C165</f>
        <v>PTE/ITA Rail data</v>
      </c>
      <c r="D166" s="944" t="s">
        <v>1622</v>
      </c>
      <c r="E166" s="271" t="str">
        <f>E165</f>
        <v>DfT/ORR</v>
      </c>
      <c r="F166" s="947"/>
      <c r="G166" s="558" t="s">
        <v>118</v>
      </c>
      <c r="H166" s="558"/>
      <c r="I166" s="948"/>
      <c r="J166" s="353" t="str">
        <f>J165</f>
        <v>annual</v>
      </c>
      <c r="K166" s="300" t="str">
        <f>K165</f>
        <v>Other</v>
      </c>
      <c r="N166" s="258" t="str">
        <f t="shared" si="66"/>
        <v/>
      </c>
      <c r="O166" s="272" t="str">
        <f t="shared" si="67"/>
        <v/>
      </c>
      <c r="R166" s="46" t="str">
        <f>R165</f>
        <v>Y</v>
      </c>
      <c r="AU166" s="208" t="str">
        <f t="shared" si="68"/>
        <v/>
      </c>
      <c r="AW166" s="271">
        <f>AW165</f>
        <v>0</v>
      </c>
      <c r="AZ166" s="267">
        <v>181</v>
      </c>
      <c r="BA166" s="268">
        <v>2</v>
      </c>
      <c r="BC166" s="269">
        <f t="shared" si="60"/>
        <v>1</v>
      </c>
      <c r="BD166" s="270">
        <f t="shared" si="61"/>
        <v>38</v>
      </c>
      <c r="BE166" s="208">
        <f t="shared" si="52"/>
        <v>165</v>
      </c>
      <c r="BF166" s="208">
        <f t="shared" si="63"/>
        <v>1038165</v>
      </c>
      <c r="BG166" s="208" t="e">
        <f t="shared" si="62"/>
        <v>#N/A</v>
      </c>
    </row>
    <row r="167" spans="1:59" ht="30" x14ac:dyDescent="0.25">
      <c r="A167" s="47" t="s">
        <v>1000</v>
      </c>
      <c r="B167" s="68" t="str">
        <f t="shared" si="69"/>
        <v>143-00</v>
      </c>
      <c r="C167" s="258" t="s">
        <v>355</v>
      </c>
      <c r="D167" s="259"/>
      <c r="E167" s="208" t="s">
        <v>145</v>
      </c>
      <c r="F167" s="219"/>
      <c r="G167" s="186"/>
      <c r="H167" s="186"/>
      <c r="I167" s="220" t="s">
        <v>1331</v>
      </c>
      <c r="J167" s="353" t="s">
        <v>979</v>
      </c>
      <c r="K167" s="353" t="s">
        <v>212</v>
      </c>
      <c r="L167" s="29" t="s">
        <v>356</v>
      </c>
      <c r="M167" s="265" t="s">
        <v>961</v>
      </c>
      <c r="N167" s="275" t="str">
        <f t="shared" si="66"/>
        <v>Collection</v>
      </c>
      <c r="O167" s="276" t="str">
        <f t="shared" si="67"/>
        <v/>
      </c>
      <c r="P167" s="340" t="s">
        <v>1432</v>
      </c>
      <c r="Q167" s="265"/>
      <c r="R167" s="261" t="s">
        <v>1331</v>
      </c>
      <c r="S167" s="29"/>
      <c r="T167" s="262"/>
      <c r="U167" s="263" t="s">
        <v>1331</v>
      </c>
      <c r="V167" s="263" t="s">
        <v>1331</v>
      </c>
      <c r="W167" s="263" t="s">
        <v>1331</v>
      </c>
      <c r="X167" s="263" t="s">
        <v>1331</v>
      </c>
      <c r="Y167" s="263" t="s">
        <v>1331</v>
      </c>
      <c r="Z167" s="263" t="s">
        <v>1331</v>
      </c>
      <c r="AA167" s="263"/>
      <c r="AB167" s="263"/>
      <c r="AC167" s="263"/>
      <c r="AD167" s="263"/>
      <c r="AE167" s="263"/>
      <c r="AF167" s="263"/>
      <c r="AG167" s="263"/>
      <c r="AH167" s="263"/>
      <c r="AI167" s="263"/>
      <c r="AJ167" s="263"/>
      <c r="AK167" s="263"/>
      <c r="AL167" s="263"/>
      <c r="AM167" s="263"/>
      <c r="AN167" s="263"/>
      <c r="AO167" s="263"/>
      <c r="AP167" s="264"/>
      <c r="AQ167" s="29"/>
      <c r="AR167" s="265" t="s">
        <v>491</v>
      </c>
      <c r="AS167" s="29" t="s">
        <v>305</v>
      </c>
      <c r="AT167" s="29"/>
      <c r="AU167" s="266">
        <f t="shared" si="68"/>
        <v>1</v>
      </c>
      <c r="AX167" s="29"/>
      <c r="AZ167" s="267">
        <v>143</v>
      </c>
      <c r="BA167" s="268">
        <v>0</v>
      </c>
      <c r="BC167" s="269">
        <f t="shared" si="60"/>
        <v>0</v>
      </c>
      <c r="BD167" s="270" t="e">
        <f t="shared" si="61"/>
        <v>#N/A</v>
      </c>
      <c r="BE167" s="208">
        <f t="shared" si="52"/>
        <v>166</v>
      </c>
      <c r="BF167" s="208" t="e">
        <f t="shared" si="63"/>
        <v>#N/A</v>
      </c>
      <c r="BG167" s="208" t="e">
        <f t="shared" si="62"/>
        <v>#N/A</v>
      </c>
    </row>
    <row r="168" spans="1:59" x14ac:dyDescent="0.25">
      <c r="A168" s="47" t="s">
        <v>46</v>
      </c>
      <c r="B168" s="68" t="str">
        <f t="shared" si="69"/>
        <v>143-01</v>
      </c>
      <c r="C168" s="247" t="str">
        <f>C167</f>
        <v>Health protection Part 2A Order notifications</v>
      </c>
      <c r="D168" s="944" t="s">
        <v>1431</v>
      </c>
      <c r="E168" s="271" t="str">
        <f>E167</f>
        <v>DH/HPA</v>
      </c>
      <c r="F168" s="947"/>
      <c r="G168" s="558"/>
      <c r="H168" s="558"/>
      <c r="I168" s="948" t="s">
        <v>1331</v>
      </c>
      <c r="J168" s="300" t="str">
        <f>J167</f>
        <v>as required</v>
      </c>
      <c r="K168" s="300" t="str">
        <f>K167</f>
        <v>Single tier &amp; lower tier</v>
      </c>
      <c r="N168" s="258" t="str">
        <f t="shared" si="66"/>
        <v/>
      </c>
      <c r="O168" s="272" t="str">
        <f t="shared" si="67"/>
        <v/>
      </c>
      <c r="R168" s="46" t="str">
        <f>R167</f>
        <v>Y</v>
      </c>
      <c r="T168" s="262"/>
      <c r="U168" s="263"/>
      <c r="V168" s="263"/>
      <c r="W168" s="263"/>
      <c r="X168" s="263"/>
      <c r="Y168" s="263"/>
      <c r="Z168" s="263"/>
      <c r="AA168" s="263"/>
      <c r="AB168" s="263"/>
      <c r="AC168" s="263"/>
      <c r="AD168" s="263"/>
      <c r="AE168" s="263"/>
      <c r="AF168" s="263"/>
      <c r="AG168" s="263"/>
      <c r="AH168" s="263"/>
      <c r="AI168" s="263"/>
      <c r="AJ168" s="263"/>
      <c r="AK168" s="263"/>
      <c r="AL168" s="263"/>
      <c r="AM168" s="263"/>
      <c r="AN168" s="263"/>
      <c r="AO168" s="263"/>
      <c r="AP168" s="264"/>
      <c r="AQ168" s="29"/>
      <c r="AR168" s="265"/>
      <c r="AU168" s="208" t="str">
        <f t="shared" si="68"/>
        <v/>
      </c>
      <c r="AW168" s="271">
        <f>AW167</f>
        <v>0</v>
      </c>
      <c r="AX168" s="265"/>
      <c r="AZ168" s="267">
        <v>143</v>
      </c>
      <c r="BA168" s="268">
        <v>1</v>
      </c>
      <c r="BC168" s="269">
        <f t="shared" si="60"/>
        <v>1</v>
      </c>
      <c r="BD168" s="270" t="e">
        <f t="shared" si="61"/>
        <v>#N/A</v>
      </c>
      <c r="BE168" s="208">
        <f t="shared" si="52"/>
        <v>167</v>
      </c>
      <c r="BF168" s="208" t="e">
        <f t="shared" si="63"/>
        <v>#N/A</v>
      </c>
      <c r="BG168" s="208" t="e">
        <f t="shared" si="62"/>
        <v>#N/A</v>
      </c>
    </row>
    <row r="169" spans="1:59" ht="50" x14ac:dyDescent="0.25">
      <c r="A169" s="47" t="s">
        <v>1000</v>
      </c>
      <c r="B169" s="68" t="str">
        <f t="shared" ref="B169:B177" si="71">TEXT(AZ169,"000")&amp;"-"&amp;TEXT(BA169,"00")</f>
        <v>233-00</v>
      </c>
      <c r="C169" s="258" t="s">
        <v>962</v>
      </c>
      <c r="D169" s="259"/>
      <c r="E169" s="208" t="s">
        <v>145</v>
      </c>
      <c r="F169" s="219"/>
      <c r="G169" s="186"/>
      <c r="H169" s="186"/>
      <c r="I169" s="220" t="s">
        <v>1331</v>
      </c>
      <c r="J169" s="353" t="s">
        <v>979</v>
      </c>
      <c r="K169" s="353" t="s">
        <v>212</v>
      </c>
      <c r="L169" s="29" t="s">
        <v>963</v>
      </c>
      <c r="M169" s="265" t="s">
        <v>964</v>
      </c>
      <c r="N169" s="275" t="str">
        <f t="shared" ref="N169:N179" si="72">IF(OR($A169&lt;&gt;"C",P169=""),"",HYPERLINK(P169,"Collection"))</f>
        <v>Collection</v>
      </c>
      <c r="O169" s="276" t="str">
        <f t="shared" ref="O169:O179" si="73">IF(OR($A169&lt;&gt;"C",Q169=""),"",HYPERLINK(Q169,"Data"))</f>
        <v>Data</v>
      </c>
      <c r="P169" s="340" t="s">
        <v>1104</v>
      </c>
      <c r="Q169" s="340" t="s">
        <v>744</v>
      </c>
      <c r="R169" s="261" t="s">
        <v>1331</v>
      </c>
      <c r="S169" s="29"/>
      <c r="T169" s="262"/>
      <c r="U169" s="263" t="s">
        <v>1331</v>
      </c>
      <c r="V169" s="263" t="s">
        <v>1331</v>
      </c>
      <c r="W169" s="263" t="s">
        <v>1331</v>
      </c>
      <c r="X169" s="263" t="s">
        <v>1331</v>
      </c>
      <c r="Y169" s="263" t="s">
        <v>1331</v>
      </c>
      <c r="Z169" s="263" t="s">
        <v>1331</v>
      </c>
      <c r="AA169" s="263"/>
      <c r="AB169" s="263"/>
      <c r="AC169" s="263"/>
      <c r="AD169" s="263"/>
      <c r="AE169" s="263"/>
      <c r="AF169" s="263"/>
      <c r="AG169" s="263"/>
      <c r="AH169" s="263"/>
      <c r="AI169" s="263"/>
      <c r="AJ169" s="263"/>
      <c r="AK169" s="263"/>
      <c r="AL169" s="263"/>
      <c r="AM169" s="263"/>
      <c r="AN169" s="263"/>
      <c r="AO169" s="263"/>
      <c r="AP169" s="264"/>
      <c r="AQ169" s="29"/>
      <c r="AR169" s="265" t="s">
        <v>491</v>
      </c>
      <c r="AS169" s="29" t="s">
        <v>305</v>
      </c>
      <c r="AT169" s="29"/>
      <c r="AU169" s="266">
        <f t="shared" si="68"/>
        <v>1</v>
      </c>
      <c r="AX169" s="29"/>
      <c r="AZ169" s="267">
        <v>233</v>
      </c>
      <c r="BA169" s="268">
        <v>0</v>
      </c>
      <c r="BC169" s="269">
        <f t="shared" si="60"/>
        <v>0</v>
      </c>
      <c r="BD169" s="270" t="e">
        <f t="shared" si="61"/>
        <v>#N/A</v>
      </c>
      <c r="BE169" s="208">
        <f t="shared" si="52"/>
        <v>168</v>
      </c>
      <c r="BF169" s="208" t="e">
        <f>(BC169*1000000)+(BD169*1000)+BE169</f>
        <v>#N/A</v>
      </c>
      <c r="BG169" s="208" t="e">
        <f t="shared" si="62"/>
        <v>#N/A</v>
      </c>
    </row>
    <row r="170" spans="1:59" x14ac:dyDescent="0.25">
      <c r="A170" s="47" t="s">
        <v>46</v>
      </c>
      <c r="B170" s="68" t="str">
        <f t="shared" si="71"/>
        <v>233-01</v>
      </c>
      <c r="C170" s="247" t="str">
        <f>C169</f>
        <v>Notification of Infectious Diseases (NOIDs)</v>
      </c>
      <c r="D170" s="944" t="s">
        <v>146</v>
      </c>
      <c r="E170" s="271" t="str">
        <f>E169</f>
        <v>DH/HPA</v>
      </c>
      <c r="F170" s="947"/>
      <c r="G170" s="558"/>
      <c r="H170" s="558"/>
      <c r="I170" s="948" t="s">
        <v>1331</v>
      </c>
      <c r="J170" s="300" t="str">
        <f>J169</f>
        <v>as required</v>
      </c>
      <c r="K170" s="300" t="str">
        <f>K169</f>
        <v>Single tier &amp; lower tier</v>
      </c>
      <c r="N170" s="258" t="str">
        <f t="shared" si="72"/>
        <v/>
      </c>
      <c r="O170" s="272" t="str">
        <f t="shared" si="73"/>
        <v/>
      </c>
      <c r="R170" s="46" t="str">
        <f>R169</f>
        <v>Y</v>
      </c>
      <c r="T170" s="262"/>
      <c r="U170" s="263"/>
      <c r="V170" s="263"/>
      <c r="W170" s="263"/>
      <c r="X170" s="263"/>
      <c r="Y170" s="263"/>
      <c r="Z170" s="263"/>
      <c r="AA170" s="263"/>
      <c r="AB170" s="263"/>
      <c r="AC170" s="263"/>
      <c r="AD170" s="263"/>
      <c r="AE170" s="263"/>
      <c r="AF170" s="263"/>
      <c r="AG170" s="263"/>
      <c r="AH170" s="263"/>
      <c r="AI170" s="263"/>
      <c r="AJ170" s="263"/>
      <c r="AK170" s="263"/>
      <c r="AL170" s="263"/>
      <c r="AM170" s="263"/>
      <c r="AN170" s="263"/>
      <c r="AO170" s="263"/>
      <c r="AP170" s="264"/>
      <c r="AQ170" s="29"/>
      <c r="AR170" s="265"/>
      <c r="AU170" s="208" t="str">
        <f t="shared" si="68"/>
        <v/>
      </c>
      <c r="AW170" s="271">
        <f>AW169</f>
        <v>0</v>
      </c>
      <c r="AX170" s="265"/>
      <c r="AZ170" s="267">
        <v>233</v>
      </c>
      <c r="BA170" s="268">
        <v>1</v>
      </c>
      <c r="BC170" s="269">
        <f t="shared" si="60"/>
        <v>1</v>
      </c>
      <c r="BD170" s="270" t="e">
        <f t="shared" si="61"/>
        <v>#N/A</v>
      </c>
      <c r="BE170" s="208">
        <f t="shared" si="52"/>
        <v>169</v>
      </c>
      <c r="BF170" s="208" t="e">
        <f>(BC170*1000000)+(BD170*1000)+BE170</f>
        <v>#N/A</v>
      </c>
      <c r="BG170" s="208" t="e">
        <f t="shared" si="62"/>
        <v>#N/A</v>
      </c>
    </row>
    <row r="171" spans="1:59" ht="60" x14ac:dyDescent="0.25">
      <c r="A171" s="47" t="s">
        <v>1000</v>
      </c>
      <c r="B171" s="68" t="str">
        <f t="shared" si="71"/>
        <v>152-00</v>
      </c>
      <c r="C171" s="258" t="s">
        <v>1506</v>
      </c>
      <c r="D171" s="259"/>
      <c r="E171" s="208" t="s">
        <v>1134</v>
      </c>
      <c r="F171" s="219"/>
      <c r="G171" s="186"/>
      <c r="H171" s="186"/>
      <c r="I171" s="220"/>
      <c r="J171" s="353" t="s">
        <v>1262</v>
      </c>
      <c r="K171" s="353" t="s">
        <v>769</v>
      </c>
      <c r="L171" s="29" t="s">
        <v>443</v>
      </c>
      <c r="M171" s="265" t="s">
        <v>500</v>
      </c>
      <c r="N171" s="275" t="str">
        <f t="shared" si="72"/>
        <v/>
      </c>
      <c r="O171" s="276" t="str">
        <f t="shared" si="73"/>
        <v/>
      </c>
      <c r="P171" s="265"/>
      <c r="Q171" s="265"/>
      <c r="R171" s="261" t="s">
        <v>1331</v>
      </c>
      <c r="S171" s="29"/>
      <c r="T171" s="280" t="s">
        <v>1331</v>
      </c>
      <c r="U171" s="281" t="s">
        <v>1331</v>
      </c>
      <c r="V171" s="281" t="s">
        <v>1331</v>
      </c>
      <c r="W171" s="281" t="s">
        <v>1331</v>
      </c>
      <c r="X171" s="281" t="s">
        <v>1331</v>
      </c>
      <c r="Y171" s="281" t="s">
        <v>1331</v>
      </c>
      <c r="Z171" s="281" t="s">
        <v>1331</v>
      </c>
      <c r="AA171" s="281"/>
      <c r="AB171" s="281"/>
      <c r="AC171" s="281"/>
      <c r="AD171" s="281"/>
      <c r="AE171" s="281"/>
      <c r="AF171" s="281"/>
      <c r="AG171" s="281"/>
      <c r="AH171" s="281"/>
      <c r="AI171" s="281"/>
      <c r="AJ171" s="281"/>
      <c r="AK171" s="281"/>
      <c r="AL171" s="281"/>
      <c r="AM171" s="281"/>
      <c r="AN171" s="281"/>
      <c r="AO171" s="281"/>
      <c r="AP171" s="282"/>
      <c r="AQ171" s="29"/>
      <c r="AR171" s="29" t="s">
        <v>960</v>
      </c>
      <c r="AS171" s="29" t="s">
        <v>305</v>
      </c>
      <c r="AT171" s="29"/>
      <c r="AU171" s="266">
        <f t="shared" si="68"/>
        <v>1</v>
      </c>
      <c r="AZ171" s="267">
        <v>152</v>
      </c>
      <c r="BA171" s="268">
        <v>0</v>
      </c>
      <c r="BC171" s="269">
        <f t="shared" si="60"/>
        <v>0</v>
      </c>
      <c r="BD171" s="270">
        <f t="shared" si="61"/>
        <v>42</v>
      </c>
      <c r="BE171" s="208">
        <f t="shared" si="52"/>
        <v>170</v>
      </c>
      <c r="BF171" s="208">
        <f t="shared" ref="BF171:BF187" si="74">(BC171*1000000)+(BD171*1000)+BE171</f>
        <v>42170</v>
      </c>
      <c r="BG171" s="208" t="e">
        <f t="shared" si="62"/>
        <v>#N/A</v>
      </c>
    </row>
    <row r="172" spans="1:59" x14ac:dyDescent="0.25">
      <c r="A172" s="47" t="s">
        <v>46</v>
      </c>
      <c r="B172" s="68" t="str">
        <f t="shared" si="71"/>
        <v>152-01</v>
      </c>
      <c r="C172" s="247" t="str">
        <f>C171</f>
        <v>Circus database</v>
      </c>
      <c r="D172" s="944" t="s">
        <v>1507</v>
      </c>
      <c r="E172" s="271" t="str">
        <f>E171</f>
        <v>DWP/HSE</v>
      </c>
      <c r="F172" s="947"/>
      <c r="G172" s="558"/>
      <c r="H172" s="558"/>
      <c r="I172" s="948"/>
      <c r="J172" s="353" t="str">
        <f>J171</f>
        <v>continuous</v>
      </c>
      <c r="K172" s="300" t="str">
        <f>K171</f>
        <v>All local authorities</v>
      </c>
      <c r="N172" s="258" t="str">
        <f t="shared" si="72"/>
        <v/>
      </c>
      <c r="O172" s="272" t="str">
        <f t="shared" si="73"/>
        <v/>
      </c>
      <c r="R172" s="46" t="str">
        <f>R171</f>
        <v>Y</v>
      </c>
      <c r="AU172" s="208" t="str">
        <f t="shared" si="68"/>
        <v/>
      </c>
      <c r="AW172" s="271">
        <f>AW171</f>
        <v>0</v>
      </c>
      <c r="AZ172" s="267">
        <v>152</v>
      </c>
      <c r="BA172" s="268">
        <v>1</v>
      </c>
      <c r="BC172" s="269">
        <f t="shared" si="60"/>
        <v>1</v>
      </c>
      <c r="BD172" s="270">
        <f t="shared" si="61"/>
        <v>42</v>
      </c>
      <c r="BE172" s="208">
        <f t="shared" si="52"/>
        <v>171</v>
      </c>
      <c r="BF172" s="208">
        <f t="shared" si="74"/>
        <v>1042171</v>
      </c>
      <c r="BG172" s="208" t="e">
        <f t="shared" si="62"/>
        <v>#N/A</v>
      </c>
    </row>
    <row r="173" spans="1:59" ht="40" x14ac:dyDescent="0.25">
      <c r="A173" s="47" t="s">
        <v>1000</v>
      </c>
      <c r="B173" s="68" t="str">
        <f t="shared" si="71"/>
        <v>174-00</v>
      </c>
      <c r="C173" s="258" t="s">
        <v>1590</v>
      </c>
      <c r="D173" s="259"/>
      <c r="E173" s="208" t="s">
        <v>1127</v>
      </c>
      <c r="F173" s="219"/>
      <c r="G173" s="186" t="s">
        <v>1331</v>
      </c>
      <c r="H173" s="186"/>
      <c r="I173" s="220"/>
      <c r="J173" s="353" t="s">
        <v>972</v>
      </c>
      <c r="K173" s="353" t="s">
        <v>211</v>
      </c>
      <c r="L173" s="29" t="s">
        <v>1209</v>
      </c>
      <c r="M173" s="265" t="s">
        <v>1093</v>
      </c>
      <c r="N173" s="275" t="str">
        <f t="shared" si="72"/>
        <v>Collection</v>
      </c>
      <c r="O173" s="276" t="str">
        <f t="shared" si="73"/>
        <v>Data</v>
      </c>
      <c r="P173" s="340" t="s">
        <v>1323</v>
      </c>
      <c r="Q173" s="340" t="s">
        <v>889</v>
      </c>
      <c r="R173" s="261"/>
      <c r="S173" s="29"/>
      <c r="T173" s="262" t="s">
        <v>1331</v>
      </c>
      <c r="U173" s="263"/>
      <c r="V173" s="263" t="s">
        <v>1331</v>
      </c>
      <c r="W173" s="263" t="s">
        <v>1331</v>
      </c>
      <c r="X173" s="263" t="s">
        <v>1331</v>
      </c>
      <c r="Y173" s="263" t="s">
        <v>1331</v>
      </c>
      <c r="Z173" s="263" t="s">
        <v>1331</v>
      </c>
      <c r="AA173" s="263"/>
      <c r="AB173" s="263"/>
      <c r="AC173" s="263"/>
      <c r="AD173" s="263"/>
      <c r="AE173" s="263"/>
      <c r="AF173" s="263"/>
      <c r="AG173" s="263"/>
      <c r="AH173" s="263"/>
      <c r="AI173" s="263"/>
      <c r="AJ173" s="263"/>
      <c r="AK173" s="263"/>
      <c r="AL173" s="263"/>
      <c r="AM173" s="263"/>
      <c r="AN173" s="263"/>
      <c r="AO173" s="263"/>
      <c r="AP173" s="264"/>
      <c r="AQ173" s="29"/>
      <c r="AR173" s="265" t="s">
        <v>293</v>
      </c>
      <c r="AS173" s="29" t="s">
        <v>250</v>
      </c>
      <c r="AT173" s="29"/>
      <c r="AU173" s="266">
        <f t="shared" si="68"/>
        <v>1</v>
      </c>
      <c r="AX173" s="29"/>
      <c r="AZ173" s="267">
        <v>174</v>
      </c>
      <c r="BA173" s="268">
        <v>0</v>
      </c>
      <c r="BC173" s="269">
        <f t="shared" si="60"/>
        <v>0</v>
      </c>
      <c r="BD173" s="270" t="e">
        <f t="shared" si="61"/>
        <v>#N/A</v>
      </c>
      <c r="BE173" s="208">
        <f t="shared" si="52"/>
        <v>172</v>
      </c>
      <c r="BF173" s="208" t="e">
        <f t="shared" si="74"/>
        <v>#N/A</v>
      </c>
      <c r="BG173" s="208" t="e">
        <f t="shared" si="62"/>
        <v>#N/A</v>
      </c>
    </row>
    <row r="174" spans="1:59" ht="25" x14ac:dyDescent="0.25">
      <c r="A174" s="47" t="s">
        <v>46</v>
      </c>
      <c r="B174" s="68" t="str">
        <f t="shared" si="71"/>
        <v>174-01</v>
      </c>
      <c r="C174" s="247" t="str">
        <f>C173</f>
        <v>Register of deaf or hard of hearing people (SSDA910) (DELETED)</v>
      </c>
      <c r="D174" s="944" t="s">
        <v>249</v>
      </c>
      <c r="E174" s="271" t="str">
        <f>E173</f>
        <v>DH/HSCIC</v>
      </c>
      <c r="F174" s="947"/>
      <c r="G174" s="558" t="s">
        <v>1331</v>
      </c>
      <c r="H174" s="558"/>
      <c r="I174" s="948"/>
      <c r="J174" s="300" t="str">
        <f>J173</f>
        <v>every 3 years</v>
      </c>
      <c r="K174" s="300" t="str">
        <f>K173</f>
        <v>Upper tier &amp; single tier</v>
      </c>
      <c r="N174" s="258" t="str">
        <f t="shared" si="72"/>
        <v/>
      </c>
      <c r="O174" s="272" t="str">
        <f t="shared" si="73"/>
        <v/>
      </c>
      <c r="R174" s="46">
        <f>R173</f>
        <v>0</v>
      </c>
      <c r="T174" s="262"/>
      <c r="U174" s="263"/>
      <c r="V174" s="263"/>
      <c r="W174" s="263"/>
      <c r="X174" s="263"/>
      <c r="Y174" s="263"/>
      <c r="Z174" s="263"/>
      <c r="AA174" s="263"/>
      <c r="AB174" s="263"/>
      <c r="AC174" s="263"/>
      <c r="AD174" s="263"/>
      <c r="AE174" s="263"/>
      <c r="AF174" s="263"/>
      <c r="AG174" s="263"/>
      <c r="AH174" s="263"/>
      <c r="AI174" s="263"/>
      <c r="AJ174" s="263"/>
      <c r="AK174" s="263"/>
      <c r="AL174" s="263"/>
      <c r="AM174" s="263"/>
      <c r="AN174" s="263"/>
      <c r="AO174" s="263"/>
      <c r="AP174" s="264"/>
      <c r="AQ174" s="29"/>
      <c r="AR174" s="265"/>
      <c r="AU174" s="208" t="str">
        <f t="shared" si="68"/>
        <v/>
      </c>
      <c r="AW174" s="271">
        <f>AW173</f>
        <v>0</v>
      </c>
      <c r="AX174" s="265"/>
      <c r="AZ174" s="267">
        <v>174</v>
      </c>
      <c r="BA174" s="268">
        <v>1</v>
      </c>
      <c r="BC174" s="269">
        <f t="shared" si="60"/>
        <v>1</v>
      </c>
      <c r="BD174" s="270" t="e">
        <f t="shared" si="61"/>
        <v>#N/A</v>
      </c>
      <c r="BE174" s="208">
        <f t="shared" ref="BE174:BE207" si="75">ROW()-1</f>
        <v>173</v>
      </c>
      <c r="BF174" s="208" t="e">
        <f t="shared" si="74"/>
        <v>#N/A</v>
      </c>
      <c r="BG174" s="208" t="e">
        <f t="shared" si="62"/>
        <v>#N/A</v>
      </c>
    </row>
    <row r="175" spans="1:59" ht="70" x14ac:dyDescent="0.25">
      <c r="A175" s="47" t="s">
        <v>1000</v>
      </c>
      <c r="B175" s="68" t="str">
        <f t="shared" si="71"/>
        <v>175-00</v>
      </c>
      <c r="C175" s="258" t="s">
        <v>818</v>
      </c>
      <c r="D175" s="259"/>
      <c r="E175" s="208" t="s">
        <v>1127</v>
      </c>
      <c r="F175" s="219"/>
      <c r="G175" s="186"/>
      <c r="H175" s="186"/>
      <c r="I175" s="220"/>
      <c r="J175" s="353" t="s">
        <v>1332</v>
      </c>
      <c r="K175" s="353" t="s">
        <v>211</v>
      </c>
      <c r="L175" s="29" t="s">
        <v>1142</v>
      </c>
      <c r="M175" s="265" t="s">
        <v>1282</v>
      </c>
      <c r="N175" s="275" t="str">
        <f t="shared" si="72"/>
        <v>Collection</v>
      </c>
      <c r="O175" s="276" t="str">
        <f t="shared" si="73"/>
        <v>Data</v>
      </c>
      <c r="P175" s="340" t="s">
        <v>626</v>
      </c>
      <c r="Q175" s="340" t="s">
        <v>627</v>
      </c>
      <c r="R175" s="261"/>
      <c r="S175" s="29"/>
      <c r="T175" s="262" t="s">
        <v>1331</v>
      </c>
      <c r="U175" s="263"/>
      <c r="V175" s="263" t="s">
        <v>1331</v>
      </c>
      <c r="W175" s="263" t="s">
        <v>1331</v>
      </c>
      <c r="X175" s="263" t="s">
        <v>1331</v>
      </c>
      <c r="Y175" s="263" t="s">
        <v>1331</v>
      </c>
      <c r="Z175" s="263" t="s">
        <v>1331</v>
      </c>
      <c r="AA175" s="263"/>
      <c r="AB175" s="263"/>
      <c r="AC175" s="263"/>
      <c r="AD175" s="263"/>
      <c r="AE175" s="263"/>
      <c r="AF175" s="263"/>
      <c r="AG175" s="263"/>
      <c r="AH175" s="263"/>
      <c r="AI175" s="263"/>
      <c r="AJ175" s="263"/>
      <c r="AK175" s="263"/>
      <c r="AL175" s="263"/>
      <c r="AM175" s="263"/>
      <c r="AN175" s="263"/>
      <c r="AO175" s="263"/>
      <c r="AP175" s="264"/>
      <c r="AQ175" s="29"/>
      <c r="AR175" s="265" t="s">
        <v>293</v>
      </c>
      <c r="AS175" s="29" t="s">
        <v>305</v>
      </c>
      <c r="AT175" s="29"/>
      <c r="AU175" s="266">
        <f t="shared" si="68"/>
        <v>2</v>
      </c>
      <c r="AX175" s="29"/>
      <c r="AZ175" s="267">
        <v>175</v>
      </c>
      <c r="BA175" s="268">
        <v>0</v>
      </c>
      <c r="BC175" s="269">
        <f t="shared" si="60"/>
        <v>0</v>
      </c>
      <c r="BD175" s="270" t="e">
        <f t="shared" si="61"/>
        <v>#N/A</v>
      </c>
      <c r="BE175" s="208">
        <f t="shared" si="75"/>
        <v>174</v>
      </c>
      <c r="BF175" s="208" t="e">
        <f t="shared" si="74"/>
        <v>#N/A</v>
      </c>
      <c r="BG175" s="208" t="e">
        <f t="shared" si="62"/>
        <v>#N/A</v>
      </c>
    </row>
    <row r="176" spans="1:59" ht="62.5" x14ac:dyDescent="0.25">
      <c r="A176" s="47" t="s">
        <v>46</v>
      </c>
      <c r="B176" s="68" t="str">
        <f t="shared" si="71"/>
        <v>175-01</v>
      </c>
      <c r="C176" s="247" t="str">
        <f>C175</f>
        <v>Grant Funded Services (GFS1) return DELETED - Collection Ceased final data collected in November 2010</v>
      </c>
      <c r="D176" s="944" t="s">
        <v>1324</v>
      </c>
      <c r="E176" s="271" t="str">
        <f>E175</f>
        <v>DH/HSCIC</v>
      </c>
      <c r="F176" s="947"/>
      <c r="G176" s="558"/>
      <c r="H176" s="558"/>
      <c r="I176" s="948"/>
      <c r="J176" s="300" t="str">
        <f>J175</f>
        <v>annual</v>
      </c>
      <c r="K176" s="300" t="str">
        <f>K175</f>
        <v>Upper tier &amp; single tier</v>
      </c>
      <c r="N176" s="258" t="str">
        <f t="shared" si="72"/>
        <v/>
      </c>
      <c r="O176" s="272" t="str">
        <f t="shared" si="73"/>
        <v/>
      </c>
      <c r="R176" s="46">
        <f>R175</f>
        <v>0</v>
      </c>
      <c r="T176" s="262"/>
      <c r="U176" s="263"/>
      <c r="V176" s="263"/>
      <c r="W176" s="263"/>
      <c r="X176" s="263"/>
      <c r="Y176" s="263"/>
      <c r="Z176" s="263"/>
      <c r="AA176" s="263"/>
      <c r="AB176" s="263"/>
      <c r="AC176" s="263"/>
      <c r="AD176" s="263"/>
      <c r="AE176" s="263"/>
      <c r="AF176" s="263"/>
      <c r="AG176" s="263"/>
      <c r="AH176" s="263"/>
      <c r="AI176" s="263"/>
      <c r="AJ176" s="263"/>
      <c r="AK176" s="263"/>
      <c r="AL176" s="263"/>
      <c r="AM176" s="263"/>
      <c r="AN176" s="263"/>
      <c r="AO176" s="263"/>
      <c r="AP176" s="264"/>
      <c r="AQ176" s="29"/>
      <c r="AR176" s="265"/>
      <c r="AU176" s="208" t="str">
        <f t="shared" si="68"/>
        <v/>
      </c>
      <c r="AW176" s="271">
        <f>AW175</f>
        <v>0</v>
      </c>
      <c r="AX176" s="265"/>
      <c r="AZ176" s="267">
        <v>175</v>
      </c>
      <c r="BA176" s="268">
        <v>1</v>
      </c>
      <c r="BC176" s="269">
        <f t="shared" si="60"/>
        <v>1</v>
      </c>
      <c r="BD176" s="270" t="e">
        <f t="shared" si="61"/>
        <v>#N/A</v>
      </c>
      <c r="BE176" s="208">
        <f t="shared" si="75"/>
        <v>175</v>
      </c>
      <c r="BF176" s="208" t="e">
        <f t="shared" si="74"/>
        <v>#N/A</v>
      </c>
      <c r="BG176" s="208" t="e">
        <f t="shared" si="62"/>
        <v>#N/A</v>
      </c>
    </row>
    <row r="177" spans="1:59" ht="25.5" customHeight="1" x14ac:dyDescent="0.25">
      <c r="A177" s="47" t="s">
        <v>46</v>
      </c>
      <c r="B177" s="68" t="str">
        <f t="shared" si="71"/>
        <v>175-02</v>
      </c>
      <c r="C177" s="247" t="str">
        <f>C176</f>
        <v>Grant Funded Services (GFS1) return DELETED - Collection Ceased final data collected in November 2010</v>
      </c>
      <c r="D177" s="944" t="s">
        <v>1325</v>
      </c>
      <c r="E177" s="271" t="str">
        <f>E176</f>
        <v>DH/HSCIC</v>
      </c>
      <c r="F177" s="947"/>
      <c r="G177" s="558"/>
      <c r="H177" s="558"/>
      <c r="I177" s="948"/>
      <c r="J177" s="300" t="str">
        <f>J176</f>
        <v>annual</v>
      </c>
      <c r="K177" s="300" t="str">
        <f>K176</f>
        <v>Upper tier &amp; single tier</v>
      </c>
      <c r="N177" s="258" t="str">
        <f t="shared" si="72"/>
        <v/>
      </c>
      <c r="O177" s="272" t="str">
        <f t="shared" si="73"/>
        <v/>
      </c>
      <c r="R177" s="46">
        <f>R176</f>
        <v>0</v>
      </c>
      <c r="T177" s="262"/>
      <c r="U177" s="263"/>
      <c r="V177" s="263"/>
      <c r="W177" s="263"/>
      <c r="X177" s="263"/>
      <c r="Y177" s="263"/>
      <c r="Z177" s="263"/>
      <c r="AA177" s="263"/>
      <c r="AB177" s="263"/>
      <c r="AC177" s="263"/>
      <c r="AD177" s="263"/>
      <c r="AE177" s="263"/>
      <c r="AF177" s="263"/>
      <c r="AG177" s="263"/>
      <c r="AH177" s="263"/>
      <c r="AI177" s="263"/>
      <c r="AJ177" s="263"/>
      <c r="AK177" s="263"/>
      <c r="AL177" s="263"/>
      <c r="AM177" s="263"/>
      <c r="AN177" s="263"/>
      <c r="AO177" s="263"/>
      <c r="AP177" s="264"/>
      <c r="AQ177" s="29"/>
      <c r="AR177" s="265"/>
      <c r="AU177" s="208" t="str">
        <f t="shared" si="68"/>
        <v/>
      </c>
      <c r="AW177" s="271">
        <f>AW176</f>
        <v>0</v>
      </c>
      <c r="AX177" s="265"/>
      <c r="AZ177" s="267">
        <v>175</v>
      </c>
      <c r="BA177" s="268">
        <v>2</v>
      </c>
      <c r="BC177" s="269">
        <f t="shared" si="60"/>
        <v>1</v>
      </c>
      <c r="BD177" s="270" t="e">
        <f t="shared" si="61"/>
        <v>#N/A</v>
      </c>
      <c r="BE177" s="208">
        <f t="shared" si="75"/>
        <v>176</v>
      </c>
      <c r="BF177" s="208" t="e">
        <f t="shared" si="74"/>
        <v>#N/A</v>
      </c>
      <c r="BG177" s="208" t="e">
        <f t="shared" si="62"/>
        <v>#N/A</v>
      </c>
    </row>
    <row r="178" spans="1:59" ht="20" x14ac:dyDescent="0.25">
      <c r="A178" s="47" t="s">
        <v>1000</v>
      </c>
      <c r="B178" s="68" t="str">
        <f t="shared" ref="B178:B187" si="76">TEXT(AZ178,"000")&amp;"-"&amp;TEXT(BA178,"00")</f>
        <v>176-00</v>
      </c>
      <c r="C178" s="258" t="s">
        <v>819</v>
      </c>
      <c r="D178" s="259"/>
      <c r="E178" s="208" t="s">
        <v>1127</v>
      </c>
      <c r="F178" s="219"/>
      <c r="G178" s="186" t="s">
        <v>1331</v>
      </c>
      <c r="H178" s="186"/>
      <c r="I178" s="220"/>
      <c r="J178" s="353" t="s">
        <v>1332</v>
      </c>
      <c r="K178" s="353" t="s">
        <v>211</v>
      </c>
      <c r="L178" s="29" t="s">
        <v>629</v>
      </c>
      <c r="M178" s="265" t="s">
        <v>1094</v>
      </c>
      <c r="N178" s="275" t="str">
        <f t="shared" si="72"/>
        <v>Collection</v>
      </c>
      <c r="O178" s="276" t="str">
        <f t="shared" si="73"/>
        <v>Data</v>
      </c>
      <c r="P178" s="340" t="s">
        <v>1577</v>
      </c>
      <c r="Q178" s="340" t="s">
        <v>1578</v>
      </c>
      <c r="R178" s="261"/>
      <c r="S178" s="29"/>
      <c r="T178" s="262" t="s">
        <v>1331</v>
      </c>
      <c r="U178" s="263"/>
      <c r="V178" s="263" t="s">
        <v>1331</v>
      </c>
      <c r="W178" s="263" t="s">
        <v>1331</v>
      </c>
      <c r="X178" s="263" t="s">
        <v>1331</v>
      </c>
      <c r="Y178" s="263" t="s">
        <v>1331</v>
      </c>
      <c r="Z178" s="263" t="s">
        <v>1331</v>
      </c>
      <c r="AA178" s="263"/>
      <c r="AB178" s="263"/>
      <c r="AC178" s="263"/>
      <c r="AD178" s="263"/>
      <c r="AE178" s="263"/>
      <c r="AF178" s="263"/>
      <c r="AG178" s="263"/>
      <c r="AH178" s="263"/>
      <c r="AI178" s="263"/>
      <c r="AJ178" s="263"/>
      <c r="AK178" s="263"/>
      <c r="AL178" s="263"/>
      <c r="AM178" s="263"/>
      <c r="AN178" s="263"/>
      <c r="AO178" s="263"/>
      <c r="AP178" s="264"/>
      <c r="AQ178" s="29"/>
      <c r="AR178" s="265" t="s">
        <v>293</v>
      </c>
      <c r="AS178" s="29" t="s">
        <v>956</v>
      </c>
      <c r="AT178" s="29"/>
      <c r="AU178" s="266">
        <f t="shared" si="68"/>
        <v>1</v>
      </c>
      <c r="AX178" s="29"/>
      <c r="AZ178" s="267">
        <v>176</v>
      </c>
      <c r="BA178" s="268">
        <v>0</v>
      </c>
      <c r="BC178" s="269">
        <f t="shared" si="60"/>
        <v>0</v>
      </c>
      <c r="BD178" s="270" t="e">
        <f t="shared" si="61"/>
        <v>#N/A</v>
      </c>
      <c r="BE178" s="208">
        <f t="shared" si="75"/>
        <v>177</v>
      </c>
      <c r="BF178" s="208" t="e">
        <f t="shared" si="74"/>
        <v>#N/A</v>
      </c>
      <c r="BG178" s="208" t="e">
        <f t="shared" si="62"/>
        <v>#N/A</v>
      </c>
    </row>
    <row r="179" spans="1:59" ht="25.5" customHeight="1" x14ac:dyDescent="0.25">
      <c r="A179" s="47" t="s">
        <v>46</v>
      </c>
      <c r="B179" s="68" t="str">
        <f t="shared" si="76"/>
        <v>176-01</v>
      </c>
      <c r="C179" s="247" t="str">
        <f>C178</f>
        <v>Personal Social Services Staffing (SSDS001) return (DELETED)</v>
      </c>
      <c r="D179" s="944" t="s">
        <v>628</v>
      </c>
      <c r="E179" s="271" t="str">
        <f>E178</f>
        <v>DH/HSCIC</v>
      </c>
      <c r="F179" s="947"/>
      <c r="G179" s="558" t="s">
        <v>1331</v>
      </c>
      <c r="H179" s="558"/>
      <c r="I179" s="948"/>
      <c r="J179" s="300" t="str">
        <f>J178</f>
        <v>annual</v>
      </c>
      <c r="K179" s="300" t="str">
        <f>K178</f>
        <v>Upper tier &amp; single tier</v>
      </c>
      <c r="N179" s="258" t="str">
        <f t="shared" si="72"/>
        <v/>
      </c>
      <c r="O179" s="272" t="str">
        <f t="shared" si="73"/>
        <v/>
      </c>
      <c r="R179" s="46">
        <f>R178</f>
        <v>0</v>
      </c>
      <c r="T179" s="262"/>
      <c r="U179" s="263"/>
      <c r="V179" s="263"/>
      <c r="W179" s="263"/>
      <c r="X179" s="263"/>
      <c r="Y179" s="263"/>
      <c r="Z179" s="263"/>
      <c r="AA179" s="263"/>
      <c r="AB179" s="263"/>
      <c r="AC179" s="263"/>
      <c r="AD179" s="263"/>
      <c r="AE179" s="263"/>
      <c r="AF179" s="263"/>
      <c r="AG179" s="263"/>
      <c r="AH179" s="263"/>
      <c r="AI179" s="263"/>
      <c r="AJ179" s="263"/>
      <c r="AK179" s="263"/>
      <c r="AL179" s="263"/>
      <c r="AM179" s="263"/>
      <c r="AN179" s="263"/>
      <c r="AO179" s="263"/>
      <c r="AP179" s="264"/>
      <c r="AQ179" s="29"/>
      <c r="AR179" s="265"/>
      <c r="AU179" s="208" t="str">
        <f t="shared" si="68"/>
        <v/>
      </c>
      <c r="AW179" s="271">
        <f>AW178</f>
        <v>0</v>
      </c>
      <c r="AX179" s="265"/>
      <c r="AZ179" s="267">
        <v>176</v>
      </c>
      <c r="BA179" s="268">
        <v>1</v>
      </c>
      <c r="BC179" s="269">
        <f t="shared" si="60"/>
        <v>1</v>
      </c>
      <c r="BD179" s="270" t="e">
        <f t="shared" si="61"/>
        <v>#N/A</v>
      </c>
      <c r="BE179" s="208">
        <f t="shared" si="75"/>
        <v>178</v>
      </c>
      <c r="BF179" s="208" t="e">
        <f t="shared" si="74"/>
        <v>#N/A</v>
      </c>
      <c r="BG179" s="208" t="e">
        <f t="shared" si="62"/>
        <v>#N/A</v>
      </c>
    </row>
    <row r="180" spans="1:59" ht="30" x14ac:dyDescent="0.25">
      <c r="A180" s="47" t="s">
        <v>1000</v>
      </c>
      <c r="B180" s="68" t="str">
        <f t="shared" si="76"/>
        <v>201-00</v>
      </c>
      <c r="C180" s="258" t="s">
        <v>505</v>
      </c>
      <c r="D180" s="259"/>
      <c r="E180" s="208" t="s">
        <v>1445</v>
      </c>
      <c r="F180" s="219"/>
      <c r="G180" s="186"/>
      <c r="H180" s="186"/>
      <c r="I180" s="220" t="s">
        <v>1331</v>
      </c>
      <c r="J180" s="353" t="s">
        <v>1332</v>
      </c>
      <c r="K180" s="353" t="s">
        <v>211</v>
      </c>
      <c r="L180" s="29" t="s">
        <v>507</v>
      </c>
      <c r="M180" s="279" t="s">
        <v>508</v>
      </c>
      <c r="N180" s="275" t="str">
        <f t="shared" ref="N180:N187" si="77">IF(OR($A180&lt;&gt;"C",P180=""),"",HYPERLINK(P180,"Collection"))</f>
        <v/>
      </c>
      <c r="O180" s="276" t="str">
        <f t="shared" ref="O180:O187" si="78">IF(OR($A180&lt;&gt;"C",Q180=""),"",HYPERLINK(Q180,"Data"))</f>
        <v/>
      </c>
      <c r="P180" s="340"/>
      <c r="Q180" s="340"/>
      <c r="R180" s="261" t="s">
        <v>1331</v>
      </c>
      <c r="S180" s="29"/>
      <c r="T180" s="280" t="s">
        <v>1331</v>
      </c>
      <c r="U180" s="281"/>
      <c r="V180" s="281" t="s">
        <v>1331</v>
      </c>
      <c r="W180" s="281" t="s">
        <v>1331</v>
      </c>
      <c r="X180" s="281" t="s">
        <v>1331</v>
      </c>
      <c r="Y180" s="281" t="s">
        <v>1331</v>
      </c>
      <c r="Z180" s="281" t="s">
        <v>1331</v>
      </c>
      <c r="AA180" s="281"/>
      <c r="AB180" s="281"/>
      <c r="AC180" s="281"/>
      <c r="AD180" s="281"/>
      <c r="AE180" s="281"/>
      <c r="AF180" s="281"/>
      <c r="AG180" s="281"/>
      <c r="AH180" s="281"/>
      <c r="AI180" s="281"/>
      <c r="AJ180" s="281"/>
      <c r="AK180" s="281"/>
      <c r="AL180" s="281"/>
      <c r="AM180" s="281"/>
      <c r="AN180" s="281"/>
      <c r="AO180" s="281"/>
      <c r="AP180" s="282"/>
      <c r="AQ180" s="29"/>
      <c r="AR180" s="29" t="s">
        <v>293</v>
      </c>
      <c r="AS180" s="29"/>
      <c r="AT180" s="29"/>
      <c r="AU180" s="266">
        <f t="shared" si="68"/>
        <v>1</v>
      </c>
      <c r="AX180" s="208" t="s">
        <v>1434</v>
      </c>
      <c r="AZ180" s="267">
        <v>201</v>
      </c>
      <c r="BA180" s="268">
        <v>0</v>
      </c>
      <c r="BC180" s="269">
        <f t="shared" si="60"/>
        <v>0</v>
      </c>
      <c r="BD180" s="270" t="e">
        <f t="shared" si="61"/>
        <v>#N/A</v>
      </c>
      <c r="BE180" s="208">
        <f t="shared" si="75"/>
        <v>179</v>
      </c>
      <c r="BF180" s="208" t="e">
        <f t="shared" si="74"/>
        <v>#N/A</v>
      </c>
      <c r="BG180" s="208" t="e">
        <f t="shared" si="62"/>
        <v>#N/A</v>
      </c>
    </row>
    <row r="181" spans="1:59" ht="25" x14ac:dyDescent="0.25">
      <c r="A181" s="47" t="s">
        <v>46</v>
      </c>
      <c r="B181" s="68" t="str">
        <f t="shared" si="76"/>
        <v>201-01</v>
      </c>
      <c r="C181" s="247" t="str">
        <f>C180</f>
        <v>Fee Collection – Salary Deduction Process</v>
      </c>
      <c r="D181" s="944" t="s">
        <v>506</v>
      </c>
      <c r="E181" s="271" t="str">
        <f>E180</f>
        <v>DfE/GTC</v>
      </c>
      <c r="F181" s="947"/>
      <c r="G181" s="956"/>
      <c r="H181" s="956"/>
      <c r="I181" s="949" t="s">
        <v>1331</v>
      </c>
      <c r="J181" s="353" t="str">
        <f>J180</f>
        <v>annual</v>
      </c>
      <c r="K181" s="300" t="str">
        <f>K180</f>
        <v>Upper tier &amp; single tier</v>
      </c>
      <c r="N181" s="258" t="str">
        <f t="shared" si="77"/>
        <v/>
      </c>
      <c r="O181" s="272" t="str">
        <f t="shared" si="78"/>
        <v/>
      </c>
      <c r="R181" s="46" t="str">
        <f>R180</f>
        <v>Y</v>
      </c>
      <c r="AU181" s="208" t="str">
        <f t="shared" si="68"/>
        <v/>
      </c>
      <c r="AW181" s="271">
        <f>AW180</f>
        <v>0</v>
      </c>
      <c r="AZ181" s="267">
        <v>201</v>
      </c>
      <c r="BA181" s="268">
        <v>1</v>
      </c>
      <c r="BC181" s="269">
        <f t="shared" si="60"/>
        <v>1</v>
      </c>
      <c r="BD181" s="270" t="e">
        <f t="shared" si="61"/>
        <v>#N/A</v>
      </c>
      <c r="BE181" s="208">
        <f t="shared" si="75"/>
        <v>180</v>
      </c>
      <c r="BF181" s="208" t="e">
        <f t="shared" si="74"/>
        <v>#N/A</v>
      </c>
      <c r="BG181" s="208" t="e">
        <f t="shared" si="62"/>
        <v>#N/A</v>
      </c>
    </row>
    <row r="182" spans="1:59" ht="22.5" customHeight="1" x14ac:dyDescent="0.25">
      <c r="A182" s="47" t="s">
        <v>1000</v>
      </c>
      <c r="B182" s="68" t="str">
        <f t="shared" si="76"/>
        <v>209-00</v>
      </c>
      <c r="C182" s="258" t="s">
        <v>880</v>
      </c>
      <c r="D182" s="259"/>
      <c r="E182" s="208" t="s">
        <v>1421</v>
      </c>
      <c r="F182" s="219"/>
      <c r="G182" s="186" t="s">
        <v>1331</v>
      </c>
      <c r="H182" s="186"/>
      <c r="I182" s="220" t="s">
        <v>1331</v>
      </c>
      <c r="J182" s="353" t="s">
        <v>1262</v>
      </c>
      <c r="K182" s="353" t="s">
        <v>212</v>
      </c>
      <c r="L182" s="29" t="s">
        <v>883</v>
      </c>
      <c r="M182" s="279" t="s">
        <v>1390</v>
      </c>
      <c r="N182" s="275" t="str">
        <f t="shared" si="77"/>
        <v/>
      </c>
      <c r="O182" s="276" t="str">
        <f t="shared" si="78"/>
        <v/>
      </c>
      <c r="P182" s="340"/>
      <c r="Q182" s="340"/>
      <c r="R182" s="261" t="s">
        <v>1331</v>
      </c>
      <c r="S182" s="29"/>
      <c r="T182" s="280"/>
      <c r="U182" s="281" t="s">
        <v>1331</v>
      </c>
      <c r="V182" s="281" t="s">
        <v>1331</v>
      </c>
      <c r="W182" s="281" t="s">
        <v>1331</v>
      </c>
      <c r="X182" s="281" t="s">
        <v>1331</v>
      </c>
      <c r="Y182" s="281" t="s">
        <v>1331</v>
      </c>
      <c r="Z182" s="281" t="s">
        <v>1331</v>
      </c>
      <c r="AA182" s="281"/>
      <c r="AB182" s="281"/>
      <c r="AC182" s="281"/>
      <c r="AD182" s="281"/>
      <c r="AE182" s="281"/>
      <c r="AF182" s="281"/>
      <c r="AG182" s="281"/>
      <c r="AH182" s="281"/>
      <c r="AI182" s="281"/>
      <c r="AJ182" s="281"/>
      <c r="AK182" s="281"/>
      <c r="AL182" s="281"/>
      <c r="AM182" s="281"/>
      <c r="AN182" s="281"/>
      <c r="AO182" s="281"/>
      <c r="AP182" s="282"/>
      <c r="AQ182" s="29"/>
      <c r="AR182" s="29" t="s">
        <v>491</v>
      </c>
      <c r="AS182" s="29" t="s">
        <v>305</v>
      </c>
      <c r="AT182" s="29"/>
      <c r="AU182" s="266">
        <f t="shared" si="68"/>
        <v>1</v>
      </c>
      <c r="AZ182" s="267">
        <v>209</v>
      </c>
      <c r="BA182" s="268">
        <v>0</v>
      </c>
      <c r="BC182" s="269">
        <f t="shared" si="60"/>
        <v>0</v>
      </c>
      <c r="BD182" s="270">
        <f t="shared" si="61"/>
        <v>31</v>
      </c>
      <c r="BE182" s="208">
        <f t="shared" si="75"/>
        <v>181</v>
      </c>
      <c r="BF182" s="208">
        <f t="shared" si="74"/>
        <v>31181</v>
      </c>
      <c r="BG182" s="208" t="e">
        <f t="shared" si="62"/>
        <v>#N/A</v>
      </c>
    </row>
    <row r="183" spans="1:59" x14ac:dyDescent="0.25">
      <c r="A183" s="47" t="s">
        <v>46</v>
      </c>
      <c r="B183" s="68" t="str">
        <f t="shared" si="76"/>
        <v>209-01</v>
      </c>
      <c r="C183" s="247" t="str">
        <f>C182</f>
        <v>Gambling Temporary Use Notices</v>
      </c>
      <c r="D183" s="944" t="s">
        <v>882</v>
      </c>
      <c r="E183" s="271" t="str">
        <f>E182</f>
        <v>DCMS/GC</v>
      </c>
      <c r="F183" s="947"/>
      <c r="G183" s="956"/>
      <c r="H183" s="956"/>
      <c r="I183" s="949"/>
      <c r="J183" s="353" t="str">
        <f>J182</f>
        <v>continuous</v>
      </c>
      <c r="K183" s="300" t="str">
        <f>K182</f>
        <v>Single tier &amp; lower tier</v>
      </c>
      <c r="N183" s="258" t="str">
        <f t="shared" si="77"/>
        <v/>
      </c>
      <c r="O183" s="272" t="str">
        <f t="shared" si="78"/>
        <v/>
      </c>
      <c r="R183" s="46" t="str">
        <f>R182</f>
        <v>Y</v>
      </c>
      <c r="AU183" s="208" t="str">
        <f t="shared" ref="AU183:AU214" si="79">IF($A183="C",COUNTIF(C:C,C183)-1,"")</f>
        <v/>
      </c>
      <c r="AW183" s="271">
        <f>AW182</f>
        <v>0</v>
      </c>
      <c r="AZ183" s="267">
        <v>209</v>
      </c>
      <c r="BA183" s="268">
        <v>1</v>
      </c>
      <c r="BC183" s="269">
        <f t="shared" si="60"/>
        <v>1</v>
      </c>
      <c r="BD183" s="270">
        <f t="shared" si="61"/>
        <v>31</v>
      </c>
      <c r="BE183" s="208">
        <f t="shared" si="75"/>
        <v>182</v>
      </c>
      <c r="BF183" s="208">
        <f t="shared" si="74"/>
        <v>1031182</v>
      </c>
      <c r="BG183" s="208" t="e">
        <f t="shared" si="62"/>
        <v>#N/A</v>
      </c>
    </row>
    <row r="184" spans="1:59" ht="22.5" customHeight="1" x14ac:dyDescent="0.25">
      <c r="A184" s="47" t="s">
        <v>1000</v>
      </c>
      <c r="B184" s="68" t="str">
        <f t="shared" si="76"/>
        <v>210-00</v>
      </c>
      <c r="C184" s="258" t="s">
        <v>1391</v>
      </c>
      <c r="D184" s="259"/>
      <c r="E184" s="208" t="s">
        <v>1421</v>
      </c>
      <c r="F184" s="219"/>
      <c r="G184" s="186" t="s">
        <v>1331</v>
      </c>
      <c r="H184" s="186"/>
      <c r="I184" s="220" t="s">
        <v>1331</v>
      </c>
      <c r="J184" s="353" t="s">
        <v>1262</v>
      </c>
      <c r="K184" s="353" t="s">
        <v>212</v>
      </c>
      <c r="L184" s="29" t="s">
        <v>887</v>
      </c>
      <c r="M184" s="279" t="s">
        <v>1392</v>
      </c>
      <c r="N184" s="275" t="str">
        <f t="shared" si="77"/>
        <v/>
      </c>
      <c r="O184" s="276" t="str">
        <f t="shared" si="78"/>
        <v/>
      </c>
      <c r="P184" s="340"/>
      <c r="Q184" s="340"/>
      <c r="R184" s="261" t="s">
        <v>1331</v>
      </c>
      <c r="S184" s="29"/>
      <c r="T184" s="280"/>
      <c r="U184" s="281" t="s">
        <v>1331</v>
      </c>
      <c r="V184" s="281" t="s">
        <v>1331</v>
      </c>
      <c r="W184" s="281" t="s">
        <v>1331</v>
      </c>
      <c r="X184" s="281" t="s">
        <v>1331</v>
      </c>
      <c r="Y184" s="281" t="s">
        <v>1331</v>
      </c>
      <c r="Z184" s="281" t="s">
        <v>1331</v>
      </c>
      <c r="AA184" s="281"/>
      <c r="AB184" s="281"/>
      <c r="AC184" s="281"/>
      <c r="AD184" s="281"/>
      <c r="AE184" s="281"/>
      <c r="AF184" s="281"/>
      <c r="AG184" s="281"/>
      <c r="AH184" s="281"/>
      <c r="AI184" s="281"/>
      <c r="AJ184" s="281"/>
      <c r="AK184" s="281"/>
      <c r="AL184" s="281"/>
      <c r="AM184" s="281"/>
      <c r="AN184" s="281"/>
      <c r="AO184" s="281"/>
      <c r="AP184" s="282"/>
      <c r="AQ184" s="29"/>
      <c r="AR184" s="29" t="s">
        <v>491</v>
      </c>
      <c r="AS184" s="29" t="s">
        <v>305</v>
      </c>
      <c r="AT184" s="29"/>
      <c r="AU184" s="266">
        <f t="shared" si="79"/>
        <v>1</v>
      </c>
      <c r="AZ184" s="267">
        <v>210</v>
      </c>
      <c r="BA184" s="268">
        <v>0</v>
      </c>
      <c r="BC184" s="269">
        <f t="shared" si="60"/>
        <v>0</v>
      </c>
      <c r="BD184" s="270">
        <f t="shared" si="61"/>
        <v>31</v>
      </c>
      <c r="BE184" s="208">
        <f t="shared" si="75"/>
        <v>183</v>
      </c>
      <c r="BF184" s="208">
        <f t="shared" si="74"/>
        <v>31183</v>
      </c>
      <c r="BG184" s="208" t="e">
        <f t="shared" si="62"/>
        <v>#N/A</v>
      </c>
    </row>
    <row r="185" spans="1:59" ht="25" x14ac:dyDescent="0.25">
      <c r="A185" s="47" t="s">
        <v>46</v>
      </c>
      <c r="B185" s="68" t="str">
        <f t="shared" si="76"/>
        <v>210-01</v>
      </c>
      <c r="C185" s="247" t="str">
        <f>C184</f>
        <v>Club Machine Permits &amp; Club Gaming Permits</v>
      </c>
      <c r="D185" s="944" t="s">
        <v>886</v>
      </c>
      <c r="E185" s="271" t="str">
        <f>E184</f>
        <v>DCMS/GC</v>
      </c>
      <c r="F185" s="947"/>
      <c r="G185" s="956"/>
      <c r="H185" s="956"/>
      <c r="I185" s="949"/>
      <c r="J185" s="353" t="str">
        <f>J184</f>
        <v>continuous</v>
      </c>
      <c r="K185" s="300" t="str">
        <f>K184</f>
        <v>Single tier &amp; lower tier</v>
      </c>
      <c r="N185" s="258" t="str">
        <f t="shared" si="77"/>
        <v/>
      </c>
      <c r="O185" s="272" t="str">
        <f t="shared" si="78"/>
        <v/>
      </c>
      <c r="R185" s="46" t="str">
        <f>R184</f>
        <v>Y</v>
      </c>
      <c r="AU185" s="208" t="str">
        <f t="shared" si="79"/>
        <v/>
      </c>
      <c r="AW185" s="271">
        <f>AW184</f>
        <v>0</v>
      </c>
      <c r="AZ185" s="267">
        <v>210</v>
      </c>
      <c r="BA185" s="268">
        <v>1</v>
      </c>
      <c r="BC185" s="269">
        <f t="shared" si="60"/>
        <v>1</v>
      </c>
      <c r="BD185" s="270">
        <f t="shared" si="61"/>
        <v>31</v>
      </c>
      <c r="BE185" s="208">
        <f t="shared" si="75"/>
        <v>184</v>
      </c>
      <c r="BF185" s="208">
        <f t="shared" si="74"/>
        <v>1031184</v>
      </c>
      <c r="BG185" s="208" t="e">
        <f t="shared" si="62"/>
        <v>#N/A</v>
      </c>
    </row>
    <row r="186" spans="1:59" ht="22.5" customHeight="1" x14ac:dyDescent="0.25">
      <c r="A186" s="47" t="s">
        <v>1000</v>
      </c>
      <c r="B186" s="68" t="str">
        <f t="shared" si="76"/>
        <v>211-00</v>
      </c>
      <c r="C186" s="258" t="s">
        <v>881</v>
      </c>
      <c r="D186" s="259"/>
      <c r="E186" s="208" t="s">
        <v>1421</v>
      </c>
      <c r="F186" s="219"/>
      <c r="G186" s="186" t="s">
        <v>1331</v>
      </c>
      <c r="H186" s="186"/>
      <c r="I186" s="220" t="s">
        <v>1331</v>
      </c>
      <c r="J186" s="353" t="s">
        <v>1262</v>
      </c>
      <c r="K186" s="353" t="s">
        <v>212</v>
      </c>
      <c r="L186" s="29" t="s">
        <v>204</v>
      </c>
      <c r="M186" s="279" t="s">
        <v>1393</v>
      </c>
      <c r="N186" s="275" t="str">
        <f t="shared" si="77"/>
        <v/>
      </c>
      <c r="O186" s="276" t="str">
        <f t="shared" si="78"/>
        <v/>
      </c>
      <c r="P186" s="340"/>
      <c r="Q186" s="340"/>
      <c r="R186" s="261" t="s">
        <v>1331</v>
      </c>
      <c r="S186" s="29"/>
      <c r="T186" s="280"/>
      <c r="U186" s="281" t="s">
        <v>1331</v>
      </c>
      <c r="V186" s="281" t="s">
        <v>1331</v>
      </c>
      <c r="W186" s="281" t="s">
        <v>1331</v>
      </c>
      <c r="X186" s="281" t="s">
        <v>1331</v>
      </c>
      <c r="Y186" s="281" t="s">
        <v>1331</v>
      </c>
      <c r="Z186" s="281" t="s">
        <v>1331</v>
      </c>
      <c r="AA186" s="281"/>
      <c r="AB186" s="281"/>
      <c r="AC186" s="281"/>
      <c r="AD186" s="281"/>
      <c r="AE186" s="281"/>
      <c r="AF186" s="281"/>
      <c r="AG186" s="281"/>
      <c r="AH186" s="281"/>
      <c r="AI186" s="281"/>
      <c r="AJ186" s="281"/>
      <c r="AK186" s="281"/>
      <c r="AL186" s="281"/>
      <c r="AM186" s="281"/>
      <c r="AN186" s="281"/>
      <c r="AO186" s="281"/>
      <c r="AP186" s="282"/>
      <c r="AQ186" s="29"/>
      <c r="AR186" s="29" t="s">
        <v>491</v>
      </c>
      <c r="AS186" s="29" t="s">
        <v>305</v>
      </c>
      <c r="AT186" s="29"/>
      <c r="AU186" s="266">
        <f t="shared" si="79"/>
        <v>1</v>
      </c>
      <c r="AZ186" s="267">
        <v>211</v>
      </c>
      <c r="BA186" s="268">
        <v>0</v>
      </c>
      <c r="BC186" s="269">
        <f t="shared" si="60"/>
        <v>0</v>
      </c>
      <c r="BD186" s="270">
        <f t="shared" si="61"/>
        <v>31</v>
      </c>
      <c r="BE186" s="208">
        <f t="shared" si="75"/>
        <v>185</v>
      </c>
      <c r="BF186" s="208">
        <f t="shared" si="74"/>
        <v>31185</v>
      </c>
      <c r="BG186" s="208" t="e">
        <f t="shared" si="62"/>
        <v>#N/A</v>
      </c>
    </row>
    <row r="187" spans="1:59" ht="75" x14ac:dyDescent="0.25">
      <c r="A187" s="47" t="s">
        <v>46</v>
      </c>
      <c r="B187" s="68" t="str">
        <f t="shared" si="76"/>
        <v>211-01</v>
      </c>
      <c r="C187" s="247" t="str">
        <f>C186</f>
        <v>Gambling Premises data</v>
      </c>
      <c r="D187" s="944" t="s">
        <v>1692</v>
      </c>
      <c r="E187" s="271" t="str">
        <f>E186</f>
        <v>DCMS/GC</v>
      </c>
      <c r="F187" s="947"/>
      <c r="G187" s="956"/>
      <c r="H187" s="956"/>
      <c r="I187" s="949"/>
      <c r="J187" s="353" t="str">
        <f>J186</f>
        <v>continuous</v>
      </c>
      <c r="K187" s="300" t="str">
        <f>K186</f>
        <v>Single tier &amp; lower tier</v>
      </c>
      <c r="N187" s="258" t="str">
        <f t="shared" si="77"/>
        <v/>
      </c>
      <c r="O187" s="272" t="str">
        <f t="shared" si="78"/>
        <v/>
      </c>
      <c r="R187" s="46" t="str">
        <f>R186</f>
        <v>Y</v>
      </c>
      <c r="AU187" s="208" t="str">
        <f t="shared" si="79"/>
        <v/>
      </c>
      <c r="AW187" s="271">
        <f>AW186</f>
        <v>0</v>
      </c>
      <c r="AZ187" s="267">
        <v>211</v>
      </c>
      <c r="BA187" s="268">
        <v>1</v>
      </c>
      <c r="BC187" s="269">
        <f t="shared" si="60"/>
        <v>1</v>
      </c>
      <c r="BD187" s="270">
        <f t="shared" si="61"/>
        <v>31</v>
      </c>
      <c r="BE187" s="208">
        <f t="shared" si="75"/>
        <v>186</v>
      </c>
      <c r="BF187" s="208">
        <f t="shared" si="74"/>
        <v>1031186</v>
      </c>
      <c r="BG187" s="208" t="e">
        <f t="shared" si="62"/>
        <v>#N/A</v>
      </c>
    </row>
    <row r="188" spans="1:59" ht="40" x14ac:dyDescent="0.25">
      <c r="A188" s="47" t="s">
        <v>1000</v>
      </c>
      <c r="B188" s="68" t="str">
        <f>TEXT(AZ188,"000")&amp;"-"&amp;TEXT(BA188,"00")</f>
        <v>241-00</v>
      </c>
      <c r="C188" s="258" t="s">
        <v>224</v>
      </c>
      <c r="D188" s="259"/>
      <c r="E188" s="208" t="s">
        <v>930</v>
      </c>
      <c r="F188" s="219"/>
      <c r="G188" s="186"/>
      <c r="H188" s="186"/>
      <c r="I188" s="220" t="s">
        <v>1331</v>
      </c>
      <c r="J188" s="353" t="s">
        <v>979</v>
      </c>
      <c r="K188" s="353" t="s">
        <v>212</v>
      </c>
      <c r="L188" s="29" t="s">
        <v>11</v>
      </c>
      <c r="M188" s="265" t="s">
        <v>10</v>
      </c>
      <c r="N188" s="275" t="str">
        <f>IF(OR($A188&lt;&gt;"C",P188=""),"",HYPERLINK(P188,"Collection"))</f>
        <v/>
      </c>
      <c r="O188" s="276" t="str">
        <f>IF(OR($A188&lt;&gt;"C",Q188=""),"",HYPERLINK(Q188,"Data"))</f>
        <v/>
      </c>
      <c r="P188" s="340"/>
      <c r="Q188" s="340"/>
      <c r="R188" s="261" t="s">
        <v>1331</v>
      </c>
      <c r="S188" s="29"/>
      <c r="T188" s="280"/>
      <c r="U188" s="281" t="s">
        <v>1331</v>
      </c>
      <c r="V188" s="281" t="s">
        <v>1331</v>
      </c>
      <c r="W188" s="281" t="s">
        <v>1331</v>
      </c>
      <c r="X188" s="281" t="s">
        <v>1331</v>
      </c>
      <c r="Y188" s="281" t="s">
        <v>1331</v>
      </c>
      <c r="Z188" s="281" t="s">
        <v>1331</v>
      </c>
      <c r="AA188" s="281"/>
      <c r="AB188" s="281"/>
      <c r="AC188" s="281"/>
      <c r="AD188" s="281"/>
      <c r="AE188" s="281"/>
      <c r="AF188" s="281"/>
      <c r="AG188" s="281"/>
      <c r="AH188" s="281"/>
      <c r="AI188" s="281"/>
      <c r="AJ188" s="281"/>
      <c r="AK188" s="281"/>
      <c r="AL188" s="281"/>
      <c r="AM188" s="281"/>
      <c r="AN188" s="281"/>
      <c r="AO188" s="281"/>
      <c r="AP188" s="282"/>
      <c r="AQ188" s="29"/>
      <c r="AR188" s="29" t="s">
        <v>491</v>
      </c>
      <c r="AS188" s="29" t="s">
        <v>305</v>
      </c>
      <c r="AT188" s="29"/>
      <c r="AU188" s="266">
        <f t="shared" si="79"/>
        <v>1</v>
      </c>
      <c r="AZ188" s="267">
        <v>241</v>
      </c>
      <c r="BA188" s="268">
        <v>0</v>
      </c>
      <c r="BC188" s="269">
        <f t="shared" si="60"/>
        <v>0</v>
      </c>
      <c r="BD188" s="270">
        <f t="shared" si="61"/>
        <v>43</v>
      </c>
      <c r="BE188" s="208">
        <f t="shared" si="75"/>
        <v>187</v>
      </c>
      <c r="BF188" s="208">
        <f>(BC188*1000000)+(BD188*1000)+BE188</f>
        <v>43187</v>
      </c>
      <c r="BG188" s="208" t="e">
        <f t="shared" si="62"/>
        <v>#N/A</v>
      </c>
    </row>
    <row r="189" spans="1:59" ht="25" x14ac:dyDescent="0.25">
      <c r="A189" s="47" t="s">
        <v>46</v>
      </c>
      <c r="B189" s="68" t="str">
        <f>TEXT(AZ189,"000")&amp;"-"&amp;TEXT(BA189,"00")</f>
        <v>241-01</v>
      </c>
      <c r="C189" s="247" t="str">
        <f>C188</f>
        <v>Billing Authority Report (BAR)</v>
      </c>
      <c r="D189" s="944" t="s">
        <v>225</v>
      </c>
      <c r="E189" s="271" t="str">
        <f>E188</f>
        <v>HMRC/VOA</v>
      </c>
      <c r="F189" s="947"/>
      <c r="G189" s="558"/>
      <c r="H189" s="956"/>
      <c r="I189" s="948" t="s">
        <v>1331</v>
      </c>
      <c r="J189" s="353" t="str">
        <f>J188</f>
        <v>as required</v>
      </c>
      <c r="K189" s="300" t="str">
        <f>K188</f>
        <v>Single tier &amp; lower tier</v>
      </c>
      <c r="N189" s="258" t="str">
        <f>IF(OR($A189&lt;&gt;"C",P189=""),"",HYPERLINK(P189,"Collection"))</f>
        <v/>
      </c>
      <c r="O189" s="272" t="str">
        <f>IF(OR($A189&lt;&gt;"C",Q189=""),"",HYPERLINK(Q189,"Data"))</f>
        <v/>
      </c>
      <c r="R189" s="46" t="str">
        <f>R188</f>
        <v>Y</v>
      </c>
      <c r="AU189" s="208" t="str">
        <f t="shared" si="79"/>
        <v/>
      </c>
      <c r="AW189" s="271">
        <f>AW188</f>
        <v>0</v>
      </c>
      <c r="AZ189" s="267">
        <v>241</v>
      </c>
      <c r="BA189" s="268">
        <v>1</v>
      </c>
      <c r="BC189" s="269">
        <f t="shared" si="60"/>
        <v>1</v>
      </c>
      <c r="BD189" s="270">
        <f t="shared" si="61"/>
        <v>43</v>
      </c>
      <c r="BE189" s="208">
        <f t="shared" si="75"/>
        <v>188</v>
      </c>
      <c r="BF189" s="208">
        <f>(BC189*1000000)+(BD189*1000)+BE189</f>
        <v>1043188</v>
      </c>
      <c r="BG189" s="208" t="e">
        <f t="shared" si="62"/>
        <v>#N/A</v>
      </c>
    </row>
    <row r="190" spans="1:59" ht="30" x14ac:dyDescent="0.25">
      <c r="A190" s="47" t="s">
        <v>1000</v>
      </c>
      <c r="B190" s="68" t="str">
        <f t="shared" ref="B190:B200" si="80">TEXT(AZ190,"000")&amp;"-"&amp;TEXT(BA190,"00")</f>
        <v>220-00</v>
      </c>
      <c r="C190" s="258" t="s">
        <v>1029</v>
      </c>
      <c r="D190" s="259"/>
      <c r="E190" s="208" t="s">
        <v>899</v>
      </c>
      <c r="F190" s="219"/>
      <c r="G190" s="186"/>
      <c r="H190" s="186"/>
      <c r="I190" s="220"/>
      <c r="J190" s="353" t="s">
        <v>972</v>
      </c>
      <c r="K190" s="353" t="s">
        <v>211</v>
      </c>
      <c r="L190" s="29" t="s">
        <v>1770</v>
      </c>
      <c r="M190" s="265" t="s">
        <v>1030</v>
      </c>
      <c r="N190" s="275" t="str">
        <f t="shared" ref="N190:N200" si="81">IF(OR($A190&lt;&gt;"C",P190=""),"",HYPERLINK(P190,"Collection"))</f>
        <v/>
      </c>
      <c r="O190" s="276" t="str">
        <f t="shared" ref="O190:O200" si="82">IF(OR($A190&lt;&gt;"C",Q190=""),"",HYPERLINK(Q190,"Data"))</f>
        <v/>
      </c>
      <c r="P190" s="265"/>
      <c r="Q190" s="340"/>
      <c r="R190" s="261" t="s">
        <v>1331</v>
      </c>
      <c r="S190" s="29"/>
      <c r="T190" s="280" t="s">
        <v>1331</v>
      </c>
      <c r="U190" s="281"/>
      <c r="V190" s="281" t="s">
        <v>1331</v>
      </c>
      <c r="W190" s="281" t="s">
        <v>1331</v>
      </c>
      <c r="X190" s="281" t="s">
        <v>1331</v>
      </c>
      <c r="Y190" s="281" t="s">
        <v>1331</v>
      </c>
      <c r="Z190" s="281" t="s">
        <v>1331</v>
      </c>
      <c r="AA190" s="281"/>
      <c r="AB190" s="281"/>
      <c r="AC190" s="281"/>
      <c r="AD190" s="281"/>
      <c r="AE190" s="281"/>
      <c r="AF190" s="281"/>
      <c r="AG190" s="281"/>
      <c r="AH190" s="281"/>
      <c r="AI190" s="281"/>
      <c r="AJ190" s="281"/>
      <c r="AK190" s="281"/>
      <c r="AL190" s="281"/>
      <c r="AM190" s="281"/>
      <c r="AN190" s="281"/>
      <c r="AO190" s="281"/>
      <c r="AP190" s="282"/>
      <c r="AQ190" s="29" t="s">
        <v>1771</v>
      </c>
      <c r="AR190" s="29" t="s">
        <v>293</v>
      </c>
      <c r="AS190" s="29"/>
      <c r="AT190" s="29"/>
      <c r="AU190" s="266">
        <f t="shared" si="79"/>
        <v>1</v>
      </c>
      <c r="AZ190" s="267">
        <v>220</v>
      </c>
      <c r="BA190" s="268">
        <v>0</v>
      </c>
      <c r="BC190" s="269">
        <f t="shared" si="60"/>
        <v>0</v>
      </c>
      <c r="BD190" s="270">
        <f t="shared" si="61"/>
        <v>34</v>
      </c>
      <c r="BE190" s="208">
        <f t="shared" si="75"/>
        <v>189</v>
      </c>
      <c r="BF190" s="208">
        <f t="shared" ref="BF190:BF221" si="83">(BC190*1000000)+(BD190*1000)+BE190</f>
        <v>34189</v>
      </c>
      <c r="BG190" s="208" t="e">
        <f t="shared" si="62"/>
        <v>#N/A</v>
      </c>
    </row>
    <row r="191" spans="1:59" ht="25" x14ac:dyDescent="0.25">
      <c r="A191" s="47" t="s">
        <v>46</v>
      </c>
      <c r="B191" s="68" t="str">
        <f t="shared" si="80"/>
        <v>220-01</v>
      </c>
      <c r="C191" s="247" t="str">
        <f>C190</f>
        <v>Residential family centres’ data</v>
      </c>
      <c r="D191" s="944" t="s">
        <v>1757</v>
      </c>
      <c r="E191" s="271" t="str">
        <f>E190</f>
        <v>DfE/Ofsted</v>
      </c>
      <c r="F191" s="947"/>
      <c r="G191" s="956"/>
      <c r="H191" s="956"/>
      <c r="I191" s="948"/>
      <c r="J191" s="353" t="str">
        <f>J190</f>
        <v>every 3 years</v>
      </c>
      <c r="K191" s="353" t="str">
        <f>K190</f>
        <v>Upper tier &amp; single tier</v>
      </c>
      <c r="N191" s="258" t="str">
        <f t="shared" si="81"/>
        <v/>
      </c>
      <c r="O191" s="272" t="str">
        <f t="shared" si="82"/>
        <v/>
      </c>
      <c r="R191" s="46" t="str">
        <f>R190</f>
        <v>Y</v>
      </c>
      <c r="AU191" s="208" t="str">
        <f t="shared" si="79"/>
        <v/>
      </c>
      <c r="AW191" s="271">
        <f>AW190</f>
        <v>0</v>
      </c>
      <c r="AZ191" s="267">
        <v>220</v>
      </c>
      <c r="BA191" s="268">
        <v>1</v>
      </c>
      <c r="BC191" s="269">
        <f t="shared" si="60"/>
        <v>1</v>
      </c>
      <c r="BD191" s="270">
        <f t="shared" si="61"/>
        <v>34</v>
      </c>
      <c r="BE191" s="208">
        <f t="shared" si="75"/>
        <v>190</v>
      </c>
      <c r="BF191" s="208">
        <f t="shared" si="83"/>
        <v>1034190</v>
      </c>
      <c r="BG191" s="208" t="e">
        <f t="shared" si="62"/>
        <v>#N/A</v>
      </c>
    </row>
    <row r="192" spans="1:59" ht="40" x14ac:dyDescent="0.25">
      <c r="A192" s="47" t="s">
        <v>1000</v>
      </c>
      <c r="B192" s="68" t="str">
        <f t="shared" si="80"/>
        <v>223-00</v>
      </c>
      <c r="C192" s="258" t="s">
        <v>622</v>
      </c>
      <c r="D192" s="259"/>
      <c r="E192" s="208" t="s">
        <v>899</v>
      </c>
      <c r="F192" s="219"/>
      <c r="G192" s="186"/>
      <c r="H192" s="186"/>
      <c r="I192" s="220"/>
      <c r="J192" s="353" t="s">
        <v>979</v>
      </c>
      <c r="K192" s="353" t="s">
        <v>211</v>
      </c>
      <c r="L192" s="29" t="s">
        <v>623</v>
      </c>
      <c r="M192" s="265" t="s">
        <v>1674</v>
      </c>
      <c r="N192" s="275" t="str">
        <f t="shared" si="81"/>
        <v/>
      </c>
      <c r="O192" s="276" t="str">
        <f t="shared" si="82"/>
        <v/>
      </c>
      <c r="P192" s="265"/>
      <c r="Q192" s="340"/>
      <c r="R192" s="261" t="s">
        <v>1331</v>
      </c>
      <c r="S192" s="29"/>
      <c r="T192" s="280" t="s">
        <v>1331</v>
      </c>
      <c r="U192" s="281"/>
      <c r="V192" s="281" t="s">
        <v>1331</v>
      </c>
      <c r="W192" s="281" t="s">
        <v>1331</v>
      </c>
      <c r="X192" s="281" t="s">
        <v>1331</v>
      </c>
      <c r="Y192" s="281" t="s">
        <v>1331</v>
      </c>
      <c r="Z192" s="281" t="s">
        <v>1331</v>
      </c>
      <c r="AA192" s="281"/>
      <c r="AB192" s="281"/>
      <c r="AC192" s="281"/>
      <c r="AD192" s="281"/>
      <c r="AE192" s="281"/>
      <c r="AF192" s="281"/>
      <c r="AG192" s="281"/>
      <c r="AH192" s="281"/>
      <c r="AI192" s="281"/>
      <c r="AJ192" s="281"/>
      <c r="AK192" s="281"/>
      <c r="AL192" s="281"/>
      <c r="AM192" s="281"/>
      <c r="AN192" s="281"/>
      <c r="AO192" s="281"/>
      <c r="AP192" s="282"/>
      <c r="AQ192" s="29"/>
      <c r="AR192" s="29" t="s">
        <v>293</v>
      </c>
      <c r="AS192" s="29"/>
      <c r="AT192" s="29"/>
      <c r="AU192" s="266">
        <f t="shared" si="79"/>
        <v>1</v>
      </c>
      <c r="AZ192" s="267">
        <v>223</v>
      </c>
      <c r="BA192" s="268">
        <v>0</v>
      </c>
      <c r="BC192" s="269">
        <f t="shared" si="60"/>
        <v>0</v>
      </c>
      <c r="BD192" s="270">
        <f t="shared" si="61"/>
        <v>34</v>
      </c>
      <c r="BE192" s="208">
        <f t="shared" si="75"/>
        <v>191</v>
      </c>
      <c r="BF192" s="208">
        <f t="shared" si="83"/>
        <v>34191</v>
      </c>
      <c r="BG192" s="208" t="e">
        <f t="shared" si="62"/>
        <v>#N/A</v>
      </c>
    </row>
    <row r="193" spans="1:59" ht="25" x14ac:dyDescent="0.25">
      <c r="A193" s="47" t="s">
        <v>46</v>
      </c>
      <c r="B193" s="68" t="str">
        <f t="shared" si="80"/>
        <v>223-01</v>
      </c>
      <c r="C193" s="247" t="str">
        <f>C192</f>
        <v>Point of inspection placing authorities’ questionnaire</v>
      </c>
      <c r="D193" s="944" t="s">
        <v>1759</v>
      </c>
      <c r="E193" s="271" t="str">
        <f>E192</f>
        <v>DfE/Ofsted</v>
      </c>
      <c r="F193" s="947"/>
      <c r="G193" s="956"/>
      <c r="H193" s="956"/>
      <c r="I193" s="948"/>
      <c r="J193" s="353" t="str">
        <f>J192</f>
        <v>as required</v>
      </c>
      <c r="K193" s="353" t="str">
        <f>K192</f>
        <v>Upper tier &amp; single tier</v>
      </c>
      <c r="N193" s="258" t="str">
        <f t="shared" si="81"/>
        <v/>
      </c>
      <c r="O193" s="272" t="str">
        <f t="shared" si="82"/>
        <v/>
      </c>
      <c r="R193" s="46" t="str">
        <f>R192</f>
        <v>Y</v>
      </c>
      <c r="AU193" s="208" t="str">
        <f t="shared" si="79"/>
        <v/>
      </c>
      <c r="AW193" s="271">
        <f>AW192</f>
        <v>0</v>
      </c>
      <c r="AZ193" s="267">
        <v>223</v>
      </c>
      <c r="BA193" s="268">
        <v>1</v>
      </c>
      <c r="BC193" s="269">
        <f t="shared" si="60"/>
        <v>1</v>
      </c>
      <c r="BD193" s="270">
        <f t="shared" si="61"/>
        <v>34</v>
      </c>
      <c r="BE193" s="208">
        <f t="shared" si="75"/>
        <v>192</v>
      </c>
      <c r="BF193" s="208">
        <f t="shared" si="83"/>
        <v>1034192</v>
      </c>
      <c r="BG193" s="208" t="e">
        <f t="shared" si="62"/>
        <v>#N/A</v>
      </c>
    </row>
    <row r="194" spans="1:59" ht="30" x14ac:dyDescent="0.25">
      <c r="A194" s="47" t="s">
        <v>1000</v>
      </c>
      <c r="B194" s="68" t="str">
        <f t="shared" si="80"/>
        <v>226-00</v>
      </c>
      <c r="C194" s="258" t="s">
        <v>1610</v>
      </c>
      <c r="D194" s="259"/>
      <c r="E194" s="208" t="s">
        <v>899</v>
      </c>
      <c r="F194" s="219"/>
      <c r="G194" s="186"/>
      <c r="H194" s="186"/>
      <c r="I194" s="220"/>
      <c r="J194" s="353" t="s">
        <v>979</v>
      </c>
      <c r="K194" s="353" t="s">
        <v>211</v>
      </c>
      <c r="L194" s="29" t="s">
        <v>1612</v>
      </c>
      <c r="M194" s="265" t="s">
        <v>1611</v>
      </c>
      <c r="N194" s="275" t="str">
        <f t="shared" si="81"/>
        <v/>
      </c>
      <c r="O194" s="276" t="str">
        <f t="shared" si="82"/>
        <v/>
      </c>
      <c r="P194" s="265"/>
      <c r="Q194" s="340"/>
      <c r="R194" s="261" t="s">
        <v>1331</v>
      </c>
      <c r="S194" s="29"/>
      <c r="T194" s="280" t="s">
        <v>1331</v>
      </c>
      <c r="U194" s="281"/>
      <c r="V194" s="281" t="s">
        <v>1331</v>
      </c>
      <c r="W194" s="281" t="s">
        <v>1331</v>
      </c>
      <c r="X194" s="281" t="s">
        <v>1331</v>
      </c>
      <c r="Y194" s="281" t="s">
        <v>1331</v>
      </c>
      <c r="Z194" s="281" t="s">
        <v>1331</v>
      </c>
      <c r="AA194" s="281"/>
      <c r="AB194" s="281"/>
      <c r="AC194" s="281"/>
      <c r="AD194" s="281"/>
      <c r="AE194" s="281"/>
      <c r="AF194" s="281"/>
      <c r="AG194" s="281"/>
      <c r="AH194" s="281"/>
      <c r="AI194" s="281"/>
      <c r="AJ194" s="281"/>
      <c r="AK194" s="281"/>
      <c r="AL194" s="281"/>
      <c r="AM194" s="281"/>
      <c r="AN194" s="281"/>
      <c r="AO194" s="281"/>
      <c r="AP194" s="282"/>
      <c r="AQ194" s="29"/>
      <c r="AR194" s="29" t="s">
        <v>293</v>
      </c>
      <c r="AS194" s="29"/>
      <c r="AT194" s="29"/>
      <c r="AU194" s="266">
        <f t="shared" si="79"/>
        <v>1</v>
      </c>
      <c r="AZ194" s="267">
        <v>226</v>
      </c>
      <c r="BA194" s="268">
        <v>0</v>
      </c>
      <c r="BC194" s="269">
        <f t="shared" ref="BC194:BC257" si="84">IF(A194="D",1,0)</f>
        <v>0</v>
      </c>
      <c r="BD194" s="270">
        <f t="shared" ref="BD194:BD257" si="85">MATCH(E194,DeptAbbr,0)</f>
        <v>34</v>
      </c>
      <c r="BE194" s="208">
        <f t="shared" si="75"/>
        <v>193</v>
      </c>
      <c r="BF194" s="208">
        <f t="shared" si="83"/>
        <v>34193</v>
      </c>
      <c r="BG194" s="208" t="e">
        <f t="shared" ref="BG194:BG221" si="86">RANK(BF194,BF:BF,1)</f>
        <v>#N/A</v>
      </c>
    </row>
    <row r="195" spans="1:59" ht="37.5" x14ac:dyDescent="0.25">
      <c r="A195" s="47" t="s">
        <v>46</v>
      </c>
      <c r="B195" s="68" t="str">
        <f t="shared" si="80"/>
        <v>226-01</v>
      </c>
      <c r="C195" s="247" t="str">
        <f>C194</f>
        <v>Pre-inspection data for private fostering services</v>
      </c>
      <c r="D195" s="944" t="s">
        <v>1760</v>
      </c>
      <c r="E195" s="271" t="str">
        <f>E194</f>
        <v>DfE/Ofsted</v>
      </c>
      <c r="F195" s="947"/>
      <c r="G195" s="956"/>
      <c r="H195" s="956"/>
      <c r="I195" s="948"/>
      <c r="J195" s="353" t="str">
        <f>J194</f>
        <v>as required</v>
      </c>
      <c r="K195" s="353" t="str">
        <f>K194</f>
        <v>Upper tier &amp; single tier</v>
      </c>
      <c r="N195" s="258" t="str">
        <f t="shared" si="81"/>
        <v/>
      </c>
      <c r="O195" s="272" t="str">
        <f t="shared" si="82"/>
        <v/>
      </c>
      <c r="R195" s="46" t="str">
        <f>R194</f>
        <v>Y</v>
      </c>
      <c r="AU195" s="208" t="str">
        <f t="shared" si="79"/>
        <v/>
      </c>
      <c r="AW195" s="271">
        <f>AW194</f>
        <v>0</v>
      </c>
      <c r="AZ195" s="267">
        <v>226</v>
      </c>
      <c r="BA195" s="268">
        <v>1</v>
      </c>
      <c r="BC195" s="269">
        <f t="shared" si="84"/>
        <v>1</v>
      </c>
      <c r="BD195" s="270">
        <f t="shared" si="85"/>
        <v>34</v>
      </c>
      <c r="BE195" s="208">
        <f t="shared" si="75"/>
        <v>194</v>
      </c>
      <c r="BF195" s="208">
        <f t="shared" si="83"/>
        <v>1034194</v>
      </c>
      <c r="BG195" s="208" t="e">
        <f t="shared" si="86"/>
        <v>#N/A</v>
      </c>
    </row>
    <row r="196" spans="1:59" ht="60" x14ac:dyDescent="0.25">
      <c r="A196" s="47" t="s">
        <v>1000</v>
      </c>
      <c r="B196" s="68" t="str">
        <f t="shared" si="80"/>
        <v>236-00</v>
      </c>
      <c r="C196" s="258" t="s">
        <v>181</v>
      </c>
      <c r="D196" s="259"/>
      <c r="E196" s="208" t="s">
        <v>899</v>
      </c>
      <c r="F196" s="219"/>
      <c r="G196" s="186"/>
      <c r="H196" s="186"/>
      <c r="I196" s="220"/>
      <c r="J196" s="353" t="s">
        <v>979</v>
      </c>
      <c r="K196" s="353" t="s">
        <v>211</v>
      </c>
      <c r="L196" s="29" t="s">
        <v>180</v>
      </c>
      <c r="M196" s="265"/>
      <c r="N196" s="275" t="str">
        <f t="shared" si="81"/>
        <v/>
      </c>
      <c r="O196" s="276" t="str">
        <f t="shared" si="82"/>
        <v/>
      </c>
      <c r="P196" s="265"/>
      <c r="Q196" s="340"/>
      <c r="R196" s="261" t="s">
        <v>1331</v>
      </c>
      <c r="S196" s="29"/>
      <c r="T196" s="280" t="s">
        <v>1331</v>
      </c>
      <c r="U196" s="281"/>
      <c r="V196" s="281" t="s">
        <v>1331</v>
      </c>
      <c r="W196" s="281" t="s">
        <v>1331</v>
      </c>
      <c r="X196" s="281" t="s">
        <v>1331</v>
      </c>
      <c r="Y196" s="281" t="s">
        <v>1331</v>
      </c>
      <c r="Z196" s="281" t="s">
        <v>1331</v>
      </c>
      <c r="AA196" s="281"/>
      <c r="AB196" s="281"/>
      <c r="AC196" s="281"/>
      <c r="AD196" s="281"/>
      <c r="AE196" s="281"/>
      <c r="AF196" s="281"/>
      <c r="AG196" s="281"/>
      <c r="AH196" s="281"/>
      <c r="AI196" s="281"/>
      <c r="AJ196" s="281"/>
      <c r="AK196" s="281"/>
      <c r="AL196" s="281"/>
      <c r="AM196" s="281"/>
      <c r="AN196" s="281"/>
      <c r="AO196" s="281"/>
      <c r="AP196" s="282"/>
      <c r="AQ196" s="29"/>
      <c r="AR196" s="29" t="s">
        <v>293</v>
      </c>
      <c r="AS196" s="29"/>
      <c r="AT196" s="29"/>
      <c r="AU196" s="266">
        <f t="shared" si="79"/>
        <v>1</v>
      </c>
      <c r="AZ196" s="267">
        <v>236</v>
      </c>
      <c r="BA196" s="268">
        <v>0</v>
      </c>
      <c r="BC196" s="269">
        <f t="shared" si="84"/>
        <v>0</v>
      </c>
      <c r="BD196" s="270">
        <f t="shared" si="85"/>
        <v>34</v>
      </c>
      <c r="BE196" s="208">
        <f t="shared" si="75"/>
        <v>195</v>
      </c>
      <c r="BF196" s="208">
        <f t="shared" si="83"/>
        <v>34195</v>
      </c>
      <c r="BG196" s="208" t="e">
        <f t="shared" si="86"/>
        <v>#N/A</v>
      </c>
    </row>
    <row r="197" spans="1:59" ht="25" x14ac:dyDescent="0.25">
      <c r="A197" s="47" t="s">
        <v>46</v>
      </c>
      <c r="B197" s="68" t="str">
        <f t="shared" si="80"/>
        <v>236-01</v>
      </c>
      <c r="C197" s="247" t="str">
        <f>C196</f>
        <v>AfterCare survey of those who have left care in the past year</v>
      </c>
      <c r="D197" s="944" t="s">
        <v>509</v>
      </c>
      <c r="E197" s="271" t="str">
        <f>E196</f>
        <v>DfE/Ofsted</v>
      </c>
      <c r="F197" s="947"/>
      <c r="G197" s="956"/>
      <c r="H197" s="956"/>
      <c r="I197" s="948"/>
      <c r="J197" s="353" t="str">
        <f>J196</f>
        <v>as required</v>
      </c>
      <c r="K197" s="353" t="str">
        <f>K196</f>
        <v>Upper tier &amp; single tier</v>
      </c>
      <c r="N197" s="258" t="str">
        <f t="shared" si="81"/>
        <v/>
      </c>
      <c r="O197" s="272" t="str">
        <f t="shared" si="82"/>
        <v/>
      </c>
      <c r="R197" s="46" t="str">
        <f>R196</f>
        <v>Y</v>
      </c>
      <c r="AU197" s="208" t="str">
        <f t="shared" si="79"/>
        <v/>
      </c>
      <c r="AW197" s="271">
        <f>AW196</f>
        <v>0</v>
      </c>
      <c r="AZ197" s="267">
        <v>236</v>
      </c>
      <c r="BA197" s="268">
        <v>1</v>
      </c>
      <c r="BC197" s="269">
        <f t="shared" si="84"/>
        <v>1</v>
      </c>
      <c r="BD197" s="270">
        <f t="shared" si="85"/>
        <v>34</v>
      </c>
      <c r="BE197" s="208">
        <f t="shared" si="75"/>
        <v>196</v>
      </c>
      <c r="BF197" s="208">
        <f t="shared" si="83"/>
        <v>1034196</v>
      </c>
      <c r="BG197" s="208" t="e">
        <f t="shared" si="86"/>
        <v>#N/A</v>
      </c>
    </row>
    <row r="198" spans="1:59" ht="20" x14ac:dyDescent="0.25">
      <c r="A198" s="47" t="s">
        <v>1000</v>
      </c>
      <c r="B198" s="68" t="str">
        <f t="shared" si="80"/>
        <v>237-00</v>
      </c>
      <c r="C198" s="258" t="s">
        <v>1761</v>
      </c>
      <c r="D198" s="259"/>
      <c r="E198" s="208" t="s">
        <v>899</v>
      </c>
      <c r="F198" s="219"/>
      <c r="G198" s="186"/>
      <c r="H198" s="186"/>
      <c r="I198" s="220"/>
      <c r="J198" s="353" t="s">
        <v>979</v>
      </c>
      <c r="K198" s="353" t="s">
        <v>211</v>
      </c>
      <c r="L198" s="29" t="s">
        <v>975</v>
      </c>
      <c r="M198" s="265"/>
      <c r="N198" s="275" t="str">
        <f t="shared" si="81"/>
        <v/>
      </c>
      <c r="O198" s="276" t="str">
        <f t="shared" si="82"/>
        <v/>
      </c>
      <c r="P198" s="265"/>
      <c r="Q198" s="340"/>
      <c r="R198" s="261" t="s">
        <v>1331</v>
      </c>
      <c r="S198" s="29"/>
      <c r="T198" s="280" t="s">
        <v>1331</v>
      </c>
      <c r="U198" s="281"/>
      <c r="V198" s="281" t="s">
        <v>1331</v>
      </c>
      <c r="W198" s="281" t="s">
        <v>1331</v>
      </c>
      <c r="X198" s="281" t="s">
        <v>1331</v>
      </c>
      <c r="Y198" s="281" t="s">
        <v>1331</v>
      </c>
      <c r="Z198" s="281" t="s">
        <v>1331</v>
      </c>
      <c r="AA198" s="281"/>
      <c r="AB198" s="281"/>
      <c r="AC198" s="281"/>
      <c r="AD198" s="281"/>
      <c r="AE198" s="281"/>
      <c r="AF198" s="281"/>
      <c r="AG198" s="281"/>
      <c r="AH198" s="281"/>
      <c r="AI198" s="281"/>
      <c r="AJ198" s="281"/>
      <c r="AK198" s="281"/>
      <c r="AL198" s="281"/>
      <c r="AM198" s="281"/>
      <c r="AN198" s="281"/>
      <c r="AO198" s="281"/>
      <c r="AP198" s="282"/>
      <c r="AQ198" s="29"/>
      <c r="AR198" s="29" t="s">
        <v>293</v>
      </c>
      <c r="AS198" s="29"/>
      <c r="AT198" s="29"/>
      <c r="AU198" s="266">
        <f t="shared" si="79"/>
        <v>1</v>
      </c>
      <c r="AZ198" s="267">
        <v>237</v>
      </c>
      <c r="BA198" s="268">
        <v>0</v>
      </c>
      <c r="BC198" s="269">
        <f t="shared" si="84"/>
        <v>0</v>
      </c>
      <c r="BD198" s="270">
        <f t="shared" si="85"/>
        <v>34</v>
      </c>
      <c r="BE198" s="208">
        <f t="shared" si="75"/>
        <v>197</v>
      </c>
      <c r="BF198" s="208">
        <f t="shared" si="83"/>
        <v>34197</v>
      </c>
      <c r="BG198" s="208" t="e">
        <f t="shared" si="86"/>
        <v>#N/A</v>
      </c>
    </row>
    <row r="199" spans="1:59" ht="25" x14ac:dyDescent="0.25">
      <c r="A199" s="47" t="s">
        <v>46</v>
      </c>
      <c r="B199" s="68" t="str">
        <f t="shared" si="80"/>
        <v>237-01</v>
      </c>
      <c r="C199" s="247" t="str">
        <f>C198</f>
        <v>Care4Me survey</v>
      </c>
      <c r="D199" s="944" t="s">
        <v>308</v>
      </c>
      <c r="E199" s="271" t="str">
        <f>E198</f>
        <v>DfE/Ofsted</v>
      </c>
      <c r="F199" s="947"/>
      <c r="G199" s="956"/>
      <c r="H199" s="956"/>
      <c r="I199" s="948"/>
      <c r="J199" s="353" t="str">
        <f>J198</f>
        <v>as required</v>
      </c>
      <c r="K199" s="353" t="str">
        <f>K198</f>
        <v>Upper tier &amp; single tier</v>
      </c>
      <c r="N199" s="258" t="str">
        <f t="shared" si="81"/>
        <v/>
      </c>
      <c r="O199" s="272" t="str">
        <f t="shared" si="82"/>
        <v/>
      </c>
      <c r="R199" s="46" t="str">
        <f>R198</f>
        <v>Y</v>
      </c>
      <c r="AU199" s="208" t="str">
        <f t="shared" si="79"/>
        <v/>
      </c>
      <c r="AW199" s="271">
        <f>AW198</f>
        <v>0</v>
      </c>
      <c r="AZ199" s="267">
        <v>237</v>
      </c>
      <c r="BA199" s="268">
        <v>1</v>
      </c>
      <c r="BC199" s="269">
        <f t="shared" si="84"/>
        <v>1</v>
      </c>
      <c r="BD199" s="270">
        <f t="shared" si="85"/>
        <v>34</v>
      </c>
      <c r="BE199" s="208">
        <f t="shared" si="75"/>
        <v>198</v>
      </c>
      <c r="BF199" s="208">
        <f t="shared" si="83"/>
        <v>1034198</v>
      </c>
      <c r="BG199" s="208" t="e">
        <f t="shared" si="86"/>
        <v>#N/A</v>
      </c>
    </row>
    <row r="200" spans="1:59" ht="20" x14ac:dyDescent="0.25">
      <c r="A200" s="47" t="s">
        <v>1000</v>
      </c>
      <c r="B200" s="68" t="str">
        <f t="shared" si="80"/>
        <v>238-00</v>
      </c>
      <c r="C200" s="258" t="s">
        <v>1762</v>
      </c>
      <c r="D200" s="259"/>
      <c r="E200" s="208" t="s">
        <v>899</v>
      </c>
      <c r="F200" s="219"/>
      <c r="G200" s="186"/>
      <c r="H200" s="186"/>
      <c r="I200" s="220"/>
      <c r="J200" s="353" t="s">
        <v>979</v>
      </c>
      <c r="K200" s="353" t="s">
        <v>211</v>
      </c>
      <c r="L200" s="29" t="s">
        <v>1297</v>
      </c>
      <c r="M200" s="265"/>
      <c r="N200" s="275" t="str">
        <f t="shared" si="81"/>
        <v/>
      </c>
      <c r="O200" s="276" t="str">
        <f t="shared" si="82"/>
        <v/>
      </c>
      <c r="P200" s="265"/>
      <c r="Q200" s="340"/>
      <c r="R200" s="261" t="s">
        <v>1331</v>
      </c>
      <c r="S200" s="29"/>
      <c r="T200" s="280" t="s">
        <v>1331</v>
      </c>
      <c r="U200" s="281"/>
      <c r="V200" s="281" t="s">
        <v>1331</v>
      </c>
      <c r="W200" s="281" t="s">
        <v>1331</v>
      </c>
      <c r="X200" s="281" t="s">
        <v>1331</v>
      </c>
      <c r="Y200" s="281" t="s">
        <v>1331</v>
      </c>
      <c r="Z200" s="281" t="s">
        <v>1331</v>
      </c>
      <c r="AA200" s="281"/>
      <c r="AB200" s="281"/>
      <c r="AC200" s="281"/>
      <c r="AD200" s="281"/>
      <c r="AE200" s="281"/>
      <c r="AF200" s="281"/>
      <c r="AG200" s="281"/>
      <c r="AH200" s="281"/>
      <c r="AI200" s="281"/>
      <c r="AJ200" s="281"/>
      <c r="AK200" s="281"/>
      <c r="AL200" s="281"/>
      <c r="AM200" s="281"/>
      <c r="AN200" s="281"/>
      <c r="AO200" s="281"/>
      <c r="AP200" s="282"/>
      <c r="AQ200" s="29"/>
      <c r="AR200" s="29" t="s">
        <v>293</v>
      </c>
      <c r="AS200" s="29"/>
      <c r="AT200" s="29"/>
      <c r="AU200" s="266">
        <f t="shared" si="79"/>
        <v>1</v>
      </c>
      <c r="AZ200" s="267">
        <v>238</v>
      </c>
      <c r="BA200" s="268">
        <v>0</v>
      </c>
      <c r="BC200" s="269">
        <f t="shared" si="84"/>
        <v>0</v>
      </c>
      <c r="BD200" s="270">
        <f t="shared" si="85"/>
        <v>34</v>
      </c>
      <c r="BE200" s="208">
        <f t="shared" si="75"/>
        <v>199</v>
      </c>
      <c r="BF200" s="208">
        <f t="shared" si="83"/>
        <v>34199</v>
      </c>
      <c r="BG200" s="208" t="e">
        <f t="shared" si="86"/>
        <v>#N/A</v>
      </c>
    </row>
    <row r="201" spans="1:59" ht="25" x14ac:dyDescent="0.25">
      <c r="A201" s="47" t="s">
        <v>46</v>
      </c>
      <c r="B201" s="68" t="str">
        <f t="shared" ref="B201:B221" si="87">TEXT(AZ201,"000")&amp;"-"&amp;TEXT(BA201,"00")</f>
        <v>238-01</v>
      </c>
      <c r="C201" s="247" t="str">
        <f>C200</f>
        <v>Staff questionnaire, maintained day, boarding and residential special schools</v>
      </c>
      <c r="D201" s="944" t="s">
        <v>780</v>
      </c>
      <c r="E201" s="271" t="str">
        <f>E200</f>
        <v>DfE/Ofsted</v>
      </c>
      <c r="F201" s="947"/>
      <c r="G201" s="956"/>
      <c r="H201" s="956"/>
      <c r="I201" s="948"/>
      <c r="J201" s="353" t="str">
        <f>J200</f>
        <v>as required</v>
      </c>
      <c r="K201" s="353" t="str">
        <f>K200</f>
        <v>Upper tier &amp; single tier</v>
      </c>
      <c r="N201" s="258" t="str">
        <f t="shared" ref="N201:N221" si="88">IF(OR($A201&lt;&gt;"C",P201=""),"",HYPERLINK(P201,"Collection"))</f>
        <v/>
      </c>
      <c r="O201" s="272" t="str">
        <f t="shared" ref="O201:O221" si="89">IF(OR($A201&lt;&gt;"C",Q201=""),"",HYPERLINK(Q201,"Data"))</f>
        <v/>
      </c>
      <c r="R201" s="46" t="str">
        <f>R200</f>
        <v>Y</v>
      </c>
      <c r="AU201" s="208" t="str">
        <f t="shared" si="79"/>
        <v/>
      </c>
      <c r="AW201" s="271">
        <f>AW200</f>
        <v>0</v>
      </c>
      <c r="AZ201" s="267">
        <v>238</v>
      </c>
      <c r="BA201" s="268">
        <v>1</v>
      </c>
      <c r="BC201" s="269">
        <f t="shared" si="84"/>
        <v>1</v>
      </c>
      <c r="BD201" s="270">
        <f t="shared" si="85"/>
        <v>34</v>
      </c>
      <c r="BE201" s="208">
        <f t="shared" si="75"/>
        <v>200</v>
      </c>
      <c r="BF201" s="208">
        <f t="shared" si="83"/>
        <v>1034200</v>
      </c>
      <c r="BG201" s="208" t="e">
        <f t="shared" si="86"/>
        <v>#N/A</v>
      </c>
    </row>
    <row r="202" spans="1:59" ht="30" x14ac:dyDescent="0.25">
      <c r="A202" s="47" t="s">
        <v>1000</v>
      </c>
      <c r="B202" s="68" t="str">
        <f>TEXT(AZ202,"000")&amp;"-"&amp;TEXT(BA202,"00")</f>
        <v>239-00</v>
      </c>
      <c r="C202" s="258" t="s">
        <v>1763</v>
      </c>
      <c r="D202" s="259"/>
      <c r="E202" s="208" t="s">
        <v>899</v>
      </c>
      <c r="F202" s="219"/>
      <c r="G202" s="186"/>
      <c r="H202" s="186"/>
      <c r="I202" s="220"/>
      <c r="J202" s="353" t="s">
        <v>979</v>
      </c>
      <c r="K202" s="353" t="s">
        <v>211</v>
      </c>
      <c r="L202" s="29" t="s">
        <v>178</v>
      </c>
      <c r="M202" s="265"/>
      <c r="N202" s="275" t="str">
        <f>IF(OR($A202&lt;&gt;"C",P202=""),"",HYPERLINK(P202,"Collection"))</f>
        <v/>
      </c>
      <c r="O202" s="276" t="str">
        <f>IF(OR($A202&lt;&gt;"C",Q202=""),"",HYPERLINK(Q202,"Data"))</f>
        <v/>
      </c>
      <c r="P202" s="265"/>
      <c r="Q202" s="340"/>
      <c r="R202" s="261" t="s">
        <v>1331</v>
      </c>
      <c r="S202" s="29"/>
      <c r="T202" s="280" t="s">
        <v>1331</v>
      </c>
      <c r="U202" s="281"/>
      <c r="V202" s="281" t="s">
        <v>1331</v>
      </c>
      <c r="W202" s="281" t="s">
        <v>1331</v>
      </c>
      <c r="X202" s="281" t="s">
        <v>1331</v>
      </c>
      <c r="Y202" s="281" t="s">
        <v>1331</v>
      </c>
      <c r="Z202" s="281" t="s">
        <v>1331</v>
      </c>
      <c r="AA202" s="281"/>
      <c r="AB202" s="281"/>
      <c r="AC202" s="281"/>
      <c r="AD202" s="281"/>
      <c r="AE202" s="281"/>
      <c r="AF202" s="281"/>
      <c r="AG202" s="281"/>
      <c r="AH202" s="281"/>
      <c r="AI202" s="281"/>
      <c r="AJ202" s="281"/>
      <c r="AK202" s="281"/>
      <c r="AL202" s="281"/>
      <c r="AM202" s="281"/>
      <c r="AN202" s="281"/>
      <c r="AO202" s="281"/>
      <c r="AP202" s="282"/>
      <c r="AQ202" s="29"/>
      <c r="AR202" s="29" t="s">
        <v>293</v>
      </c>
      <c r="AS202" s="29"/>
      <c r="AT202" s="29"/>
      <c r="AU202" s="266">
        <f t="shared" si="79"/>
        <v>1</v>
      </c>
      <c r="AZ202" s="267">
        <v>239</v>
      </c>
      <c r="BA202" s="268">
        <v>0</v>
      </c>
      <c r="BC202" s="269">
        <f t="shared" si="84"/>
        <v>0</v>
      </c>
      <c r="BD202" s="270">
        <f t="shared" si="85"/>
        <v>34</v>
      </c>
      <c r="BE202" s="208">
        <f t="shared" si="75"/>
        <v>201</v>
      </c>
      <c r="BF202" s="208">
        <f t="shared" si="83"/>
        <v>34201</v>
      </c>
      <c r="BG202" s="208" t="e">
        <f t="shared" si="86"/>
        <v>#N/A</v>
      </c>
    </row>
    <row r="203" spans="1:59" ht="25" x14ac:dyDescent="0.25">
      <c r="A203" s="47" t="s">
        <v>46</v>
      </c>
      <c r="B203" s="68" t="str">
        <f>TEXT(AZ203,"000")&amp;"-"&amp;TEXT(BA203,"00")</f>
        <v>239-01</v>
      </c>
      <c r="C203" s="247" t="str">
        <f>C202</f>
        <v>Children’s centre self-evaluation form</v>
      </c>
      <c r="D203" s="944" t="s">
        <v>53</v>
      </c>
      <c r="E203" s="271" t="str">
        <f>E202</f>
        <v>DfE/Ofsted</v>
      </c>
      <c r="F203" s="947"/>
      <c r="G203" s="956"/>
      <c r="H203" s="956"/>
      <c r="I203" s="948"/>
      <c r="J203" s="353" t="str">
        <f>J202</f>
        <v>as required</v>
      </c>
      <c r="K203" s="353" t="str">
        <f>K202</f>
        <v>Upper tier &amp; single tier</v>
      </c>
      <c r="N203" s="258" t="str">
        <f>IF(OR($A203&lt;&gt;"C",P203=""),"",HYPERLINK(P203,"Collection"))</f>
        <v/>
      </c>
      <c r="O203" s="272" t="str">
        <f>IF(OR($A203&lt;&gt;"C",Q203=""),"",HYPERLINK(Q203,"Data"))</f>
        <v/>
      </c>
      <c r="R203" s="46" t="str">
        <f>R202</f>
        <v>Y</v>
      </c>
      <c r="AU203" s="208" t="str">
        <f t="shared" si="79"/>
        <v/>
      </c>
      <c r="AW203" s="271">
        <f>AW202</f>
        <v>0</v>
      </c>
      <c r="AZ203" s="267">
        <v>239</v>
      </c>
      <c r="BA203" s="268">
        <v>1</v>
      </c>
      <c r="BC203" s="269">
        <f t="shared" si="84"/>
        <v>1</v>
      </c>
      <c r="BD203" s="270">
        <f t="shared" si="85"/>
        <v>34</v>
      </c>
      <c r="BE203" s="208">
        <f t="shared" si="75"/>
        <v>202</v>
      </c>
      <c r="BF203" s="208">
        <f t="shared" si="83"/>
        <v>1034202</v>
      </c>
      <c r="BG203" s="208" t="e">
        <f t="shared" si="86"/>
        <v>#N/A</v>
      </c>
    </row>
    <row r="204" spans="1:59" ht="30" x14ac:dyDescent="0.25">
      <c r="A204" s="47" t="s">
        <v>1000</v>
      </c>
      <c r="B204" s="68" t="str">
        <f t="shared" si="87"/>
        <v>240-00</v>
      </c>
      <c r="C204" s="258" t="s">
        <v>457</v>
      </c>
      <c r="D204" s="259"/>
      <c r="E204" s="208" t="s">
        <v>899</v>
      </c>
      <c r="F204" s="219"/>
      <c r="G204" s="186"/>
      <c r="H204" s="186"/>
      <c r="I204" s="220"/>
      <c r="J204" s="353" t="s">
        <v>979</v>
      </c>
      <c r="K204" s="353" t="s">
        <v>211</v>
      </c>
      <c r="L204" s="29" t="s">
        <v>179</v>
      </c>
      <c r="M204" s="265"/>
      <c r="N204" s="275" t="str">
        <f t="shared" si="88"/>
        <v/>
      </c>
      <c r="O204" s="276" t="str">
        <f t="shared" si="89"/>
        <v/>
      </c>
      <c r="P204" s="265"/>
      <c r="Q204" s="340"/>
      <c r="R204" s="261" t="s">
        <v>1331</v>
      </c>
      <c r="S204" s="29"/>
      <c r="T204" s="280" t="s">
        <v>1331</v>
      </c>
      <c r="U204" s="281"/>
      <c r="V204" s="281" t="s">
        <v>1331</v>
      </c>
      <c r="W204" s="281" t="s">
        <v>1331</v>
      </c>
      <c r="X204" s="281" t="s">
        <v>1331</v>
      </c>
      <c r="Y204" s="281" t="s">
        <v>1331</v>
      </c>
      <c r="Z204" s="281" t="s">
        <v>1331</v>
      </c>
      <c r="AA204" s="281"/>
      <c r="AB204" s="281"/>
      <c r="AC204" s="281"/>
      <c r="AD204" s="281"/>
      <c r="AE204" s="281"/>
      <c r="AF204" s="281"/>
      <c r="AG204" s="281"/>
      <c r="AH204" s="281"/>
      <c r="AI204" s="281"/>
      <c r="AJ204" s="281"/>
      <c r="AK204" s="281"/>
      <c r="AL204" s="281"/>
      <c r="AM204" s="281"/>
      <c r="AN204" s="281"/>
      <c r="AO204" s="281"/>
      <c r="AP204" s="282"/>
      <c r="AQ204" s="29"/>
      <c r="AR204" s="29" t="s">
        <v>293</v>
      </c>
      <c r="AS204" s="29"/>
      <c r="AT204" s="29"/>
      <c r="AU204" s="266">
        <f t="shared" si="79"/>
        <v>1</v>
      </c>
      <c r="AZ204" s="267">
        <v>240</v>
      </c>
      <c r="BA204" s="268">
        <v>0</v>
      </c>
      <c r="BC204" s="269">
        <f t="shared" si="84"/>
        <v>0</v>
      </c>
      <c r="BD204" s="270">
        <f t="shared" si="85"/>
        <v>34</v>
      </c>
      <c r="BE204" s="208">
        <f t="shared" si="75"/>
        <v>203</v>
      </c>
      <c r="BF204" s="208">
        <f t="shared" si="83"/>
        <v>34203</v>
      </c>
      <c r="BG204" s="208" t="e">
        <f t="shared" si="86"/>
        <v>#N/A</v>
      </c>
    </row>
    <row r="205" spans="1:59" ht="37.5" x14ac:dyDescent="0.25">
      <c r="A205" s="47" t="s">
        <v>46</v>
      </c>
      <c r="B205" s="68" t="str">
        <f t="shared" si="87"/>
        <v>240-01</v>
      </c>
      <c r="C205" s="247" t="str">
        <f>C204</f>
        <v>Post inspection survey</v>
      </c>
      <c r="D205" s="944" t="s">
        <v>878</v>
      </c>
      <c r="E205" s="271" t="str">
        <f>E204</f>
        <v>DfE/Ofsted</v>
      </c>
      <c r="F205" s="947"/>
      <c r="G205" s="956"/>
      <c r="H205" s="956"/>
      <c r="I205" s="948"/>
      <c r="J205" s="353" t="str">
        <f>J204</f>
        <v>as required</v>
      </c>
      <c r="K205" s="353" t="str">
        <f>K204</f>
        <v>Upper tier &amp; single tier</v>
      </c>
      <c r="N205" s="258" t="str">
        <f t="shared" si="88"/>
        <v/>
      </c>
      <c r="O205" s="272" t="str">
        <f t="shared" si="89"/>
        <v/>
      </c>
      <c r="R205" s="46" t="str">
        <f>R204</f>
        <v>Y</v>
      </c>
      <c r="AU205" s="208" t="str">
        <f t="shared" si="79"/>
        <v/>
      </c>
      <c r="AW205" s="271">
        <f>AW204</f>
        <v>0</v>
      </c>
      <c r="AZ205" s="267">
        <v>240</v>
      </c>
      <c r="BA205" s="268">
        <v>1</v>
      </c>
      <c r="BC205" s="269">
        <f t="shared" si="84"/>
        <v>1</v>
      </c>
      <c r="BD205" s="270">
        <f t="shared" si="85"/>
        <v>34</v>
      </c>
      <c r="BE205" s="208">
        <f t="shared" si="75"/>
        <v>204</v>
      </c>
      <c r="BF205" s="208">
        <f t="shared" si="83"/>
        <v>1034204</v>
      </c>
      <c r="BG205" s="208" t="e">
        <f t="shared" si="86"/>
        <v>#N/A</v>
      </c>
    </row>
    <row r="206" spans="1:59" x14ac:dyDescent="0.25">
      <c r="A206" s="47" t="s">
        <v>1000</v>
      </c>
      <c r="B206" s="68" t="str">
        <f t="shared" si="87"/>
        <v>182-00</v>
      </c>
      <c r="C206" s="258" t="s">
        <v>658</v>
      </c>
      <c r="D206" s="259"/>
      <c r="E206" s="208" t="s">
        <v>136</v>
      </c>
      <c r="F206" s="219"/>
      <c r="G206" s="186"/>
      <c r="H206" s="186"/>
      <c r="I206" s="220"/>
      <c r="L206" s="29"/>
      <c r="M206" s="265"/>
      <c r="N206" s="275" t="str">
        <f t="shared" si="88"/>
        <v/>
      </c>
      <c r="O206" s="276" t="str">
        <f t="shared" si="89"/>
        <v/>
      </c>
      <c r="P206" s="340"/>
      <c r="Q206" s="340"/>
      <c r="R206" s="261"/>
      <c r="S206" s="29"/>
      <c r="T206" s="262"/>
      <c r="U206" s="263"/>
      <c r="V206" s="263"/>
      <c r="W206" s="263"/>
      <c r="X206" s="263"/>
      <c r="Y206" s="263"/>
      <c r="Z206" s="263"/>
      <c r="AA206" s="263"/>
      <c r="AB206" s="263"/>
      <c r="AC206" s="263"/>
      <c r="AD206" s="263"/>
      <c r="AE206" s="263"/>
      <c r="AF206" s="263"/>
      <c r="AG206" s="263"/>
      <c r="AH206" s="263"/>
      <c r="AI206" s="263"/>
      <c r="AJ206" s="263"/>
      <c r="AK206" s="263"/>
      <c r="AL206" s="263"/>
      <c r="AM206" s="263"/>
      <c r="AN206" s="263"/>
      <c r="AO206" s="263"/>
      <c r="AP206" s="264"/>
      <c r="AQ206" s="29"/>
      <c r="AR206" s="265"/>
      <c r="AS206" s="29"/>
      <c r="AT206" s="29"/>
      <c r="AU206" s="266">
        <f t="shared" si="79"/>
        <v>1</v>
      </c>
      <c r="AX206" s="29"/>
      <c r="AZ206" s="267">
        <v>182</v>
      </c>
      <c r="BA206" s="268">
        <v>0</v>
      </c>
      <c r="BC206" s="269">
        <f t="shared" si="84"/>
        <v>0</v>
      </c>
      <c r="BD206" s="270">
        <f t="shared" si="85"/>
        <v>9</v>
      </c>
      <c r="BE206" s="208">
        <f t="shared" si="75"/>
        <v>205</v>
      </c>
      <c r="BF206" s="208">
        <f t="shared" si="83"/>
        <v>9205</v>
      </c>
      <c r="BG206" s="208" t="e">
        <f t="shared" si="86"/>
        <v>#N/A</v>
      </c>
    </row>
    <row r="207" spans="1:59" x14ac:dyDescent="0.25">
      <c r="A207" s="47" t="s">
        <v>46</v>
      </c>
      <c r="B207" s="68" t="str">
        <f t="shared" si="87"/>
        <v>182-01</v>
      </c>
      <c r="C207" s="247" t="str">
        <f>C206</f>
        <v>Merged with 113</v>
      </c>
      <c r="D207" s="944" t="s">
        <v>1354</v>
      </c>
      <c r="E207" s="271" t="str">
        <f>E206</f>
        <v>DfE</v>
      </c>
      <c r="F207" s="947"/>
      <c r="G207" s="558"/>
      <c r="H207" s="558"/>
      <c r="I207" s="949"/>
      <c r="J207" s="300">
        <f>J206</f>
        <v>0</v>
      </c>
      <c r="K207" s="300">
        <f>K206</f>
        <v>0</v>
      </c>
      <c r="N207" s="258" t="str">
        <f t="shared" si="88"/>
        <v/>
      </c>
      <c r="O207" s="272" t="str">
        <f t="shared" si="89"/>
        <v/>
      </c>
      <c r="R207" s="46">
        <f>R206</f>
        <v>0</v>
      </c>
      <c r="T207" s="262"/>
      <c r="U207" s="263"/>
      <c r="V207" s="263"/>
      <c r="W207" s="263"/>
      <c r="X207" s="263"/>
      <c r="Y207" s="263"/>
      <c r="Z207" s="263"/>
      <c r="AA207" s="263"/>
      <c r="AB207" s="263"/>
      <c r="AC207" s="263"/>
      <c r="AD207" s="263"/>
      <c r="AE207" s="263"/>
      <c r="AF207" s="263"/>
      <c r="AG207" s="263"/>
      <c r="AH207" s="263"/>
      <c r="AI207" s="263"/>
      <c r="AJ207" s="263"/>
      <c r="AK207" s="263"/>
      <c r="AL207" s="263"/>
      <c r="AM207" s="263"/>
      <c r="AN207" s="263"/>
      <c r="AO207" s="263"/>
      <c r="AP207" s="264"/>
      <c r="AQ207" s="29"/>
      <c r="AR207" s="265"/>
      <c r="AU207" s="208" t="str">
        <f t="shared" si="79"/>
        <v/>
      </c>
      <c r="AW207" s="271">
        <f>AW206</f>
        <v>0</v>
      </c>
      <c r="AX207" s="265"/>
      <c r="AZ207" s="267">
        <v>182</v>
      </c>
      <c r="BA207" s="268">
        <v>1</v>
      </c>
      <c r="BC207" s="269">
        <f t="shared" si="84"/>
        <v>1</v>
      </c>
      <c r="BD207" s="270">
        <f t="shared" si="85"/>
        <v>9</v>
      </c>
      <c r="BE207" s="208">
        <f t="shared" si="75"/>
        <v>206</v>
      </c>
      <c r="BF207" s="208">
        <f t="shared" si="83"/>
        <v>1009206</v>
      </c>
      <c r="BG207" s="208" t="e">
        <f t="shared" si="86"/>
        <v>#N/A</v>
      </c>
    </row>
    <row r="208" spans="1:59" ht="22.5" customHeight="1" x14ac:dyDescent="0.25">
      <c r="A208" s="47" t="s">
        <v>1000</v>
      </c>
      <c r="B208" s="68" t="str">
        <f t="shared" si="87"/>
        <v>116-00</v>
      </c>
      <c r="C208" s="258" t="s">
        <v>1096</v>
      </c>
      <c r="D208" s="259"/>
      <c r="E208" s="271" t="s">
        <v>136</v>
      </c>
      <c r="F208" s="219"/>
      <c r="G208" s="186" t="s">
        <v>118</v>
      </c>
      <c r="H208" s="186"/>
      <c r="I208" s="220" t="s">
        <v>1331</v>
      </c>
      <c r="J208" s="353" t="s">
        <v>1332</v>
      </c>
      <c r="K208" s="353" t="s">
        <v>211</v>
      </c>
      <c r="L208" s="29"/>
      <c r="M208" s="265" t="s">
        <v>1098</v>
      </c>
      <c r="N208" s="275" t="str">
        <f t="shared" si="88"/>
        <v/>
      </c>
      <c r="O208" s="276" t="str">
        <f t="shared" si="89"/>
        <v/>
      </c>
      <c r="P208" s="265"/>
      <c r="Q208" s="265"/>
      <c r="R208" s="261"/>
      <c r="S208" s="29"/>
      <c r="T208" s="262" t="s">
        <v>1331</v>
      </c>
      <c r="U208" s="263"/>
      <c r="V208" s="263" t="s">
        <v>1331</v>
      </c>
      <c r="W208" s="263" t="s">
        <v>1331</v>
      </c>
      <c r="X208" s="263" t="s">
        <v>1331</v>
      </c>
      <c r="Y208" s="263" t="s">
        <v>1331</v>
      </c>
      <c r="Z208" s="263" t="s">
        <v>1331</v>
      </c>
      <c r="AA208" s="263"/>
      <c r="AB208" s="263"/>
      <c r="AC208" s="263"/>
      <c r="AD208" s="263"/>
      <c r="AE208" s="263"/>
      <c r="AF208" s="263"/>
      <c r="AG208" s="263"/>
      <c r="AH208" s="263"/>
      <c r="AI208" s="263"/>
      <c r="AJ208" s="263"/>
      <c r="AK208" s="263"/>
      <c r="AL208" s="263"/>
      <c r="AM208" s="263"/>
      <c r="AN208" s="263"/>
      <c r="AO208" s="263"/>
      <c r="AP208" s="264"/>
      <c r="AQ208" s="29"/>
      <c r="AR208" s="29" t="s">
        <v>293</v>
      </c>
      <c r="AS208" s="29"/>
      <c r="AT208" s="29"/>
      <c r="AU208" s="266">
        <f t="shared" si="79"/>
        <v>1</v>
      </c>
      <c r="AX208" s="29"/>
      <c r="AZ208" s="267">
        <v>116</v>
      </c>
      <c r="BA208" s="268">
        <v>0</v>
      </c>
      <c r="BC208" s="269">
        <f t="shared" si="84"/>
        <v>0</v>
      </c>
      <c r="BD208" s="270">
        <f t="shared" si="85"/>
        <v>9</v>
      </c>
      <c r="BE208" s="208">
        <f>ROW()-1</f>
        <v>207</v>
      </c>
      <c r="BF208" s="208">
        <f t="shared" si="83"/>
        <v>9207</v>
      </c>
      <c r="BG208" s="208" t="e">
        <f t="shared" si="86"/>
        <v>#N/A</v>
      </c>
    </row>
    <row r="209" spans="1:59" ht="25" x14ac:dyDescent="0.25">
      <c r="A209" s="47" t="s">
        <v>46</v>
      </c>
      <c r="B209" s="68" t="str">
        <f t="shared" si="87"/>
        <v>116-01</v>
      </c>
      <c r="C209" s="247" t="str">
        <f>C208</f>
        <v>Standards Fund monitoring (TO CEASE DURING 2011/12)</v>
      </c>
      <c r="D209" s="944" t="s">
        <v>989</v>
      </c>
      <c r="E209" s="271" t="str">
        <f>E208</f>
        <v>DfE</v>
      </c>
      <c r="F209" s="947"/>
      <c r="G209" s="558" t="s">
        <v>118</v>
      </c>
      <c r="H209" s="558"/>
      <c r="I209" s="948" t="s">
        <v>1331</v>
      </c>
      <c r="J209" s="300" t="str">
        <f>J208</f>
        <v>annual</v>
      </c>
      <c r="K209" s="300" t="str">
        <f>K208</f>
        <v>Upper tier &amp; single tier</v>
      </c>
      <c r="N209" s="258" t="str">
        <f t="shared" si="88"/>
        <v/>
      </c>
      <c r="O209" s="272" t="str">
        <f t="shared" si="89"/>
        <v/>
      </c>
      <c r="R209" s="46">
        <f>R208</f>
        <v>0</v>
      </c>
      <c r="T209" s="262"/>
      <c r="U209" s="263"/>
      <c r="V209" s="263"/>
      <c r="W209" s="263"/>
      <c r="X209" s="263"/>
      <c r="Y209" s="263"/>
      <c r="Z209" s="263"/>
      <c r="AA209" s="263"/>
      <c r="AB209" s="263"/>
      <c r="AC209" s="263"/>
      <c r="AD209" s="263"/>
      <c r="AE209" s="263"/>
      <c r="AF209" s="263"/>
      <c r="AG209" s="263"/>
      <c r="AH209" s="263"/>
      <c r="AI209" s="263"/>
      <c r="AJ209" s="263"/>
      <c r="AK209" s="263"/>
      <c r="AL209" s="263"/>
      <c r="AM209" s="263"/>
      <c r="AN209" s="263"/>
      <c r="AO209" s="263"/>
      <c r="AP209" s="264"/>
      <c r="AQ209" s="29"/>
      <c r="AR209" s="29"/>
      <c r="AU209" s="208" t="str">
        <f t="shared" si="79"/>
        <v/>
      </c>
      <c r="AW209" s="271">
        <f>AW208</f>
        <v>0</v>
      </c>
      <c r="AX209" s="265"/>
      <c r="AZ209" s="267">
        <v>116</v>
      </c>
      <c r="BA209" s="268">
        <v>1</v>
      </c>
      <c r="BC209" s="269">
        <f t="shared" si="84"/>
        <v>1</v>
      </c>
      <c r="BD209" s="270">
        <f t="shared" si="85"/>
        <v>9</v>
      </c>
      <c r="BE209" s="208">
        <f>ROW()-1</f>
        <v>208</v>
      </c>
      <c r="BF209" s="208">
        <f t="shared" si="83"/>
        <v>1009208</v>
      </c>
      <c r="BG209" s="208" t="e">
        <f t="shared" si="86"/>
        <v>#N/A</v>
      </c>
    </row>
    <row r="210" spans="1:59" ht="20" x14ac:dyDescent="0.25">
      <c r="A210" s="47" t="s">
        <v>1000</v>
      </c>
      <c r="B210" s="68" t="str">
        <f t="shared" si="87"/>
        <v>085-00</v>
      </c>
      <c r="C210" s="258" t="s">
        <v>662</v>
      </c>
      <c r="D210" s="259"/>
      <c r="E210" s="208" t="s">
        <v>136</v>
      </c>
      <c r="F210" s="219"/>
      <c r="G210" s="186" t="s">
        <v>118</v>
      </c>
      <c r="H210" s="186"/>
      <c r="I210" s="220"/>
      <c r="J210" s="353" t="s">
        <v>1332</v>
      </c>
      <c r="K210" s="353" t="s">
        <v>211</v>
      </c>
      <c r="L210" s="29"/>
      <c r="M210" s="265"/>
      <c r="N210" s="275" t="str">
        <f t="shared" si="88"/>
        <v/>
      </c>
      <c r="O210" s="276" t="str">
        <f t="shared" si="89"/>
        <v>Data</v>
      </c>
      <c r="P210" s="265"/>
      <c r="Q210" s="340" t="s">
        <v>773</v>
      </c>
      <c r="R210" s="261"/>
      <c r="S210" s="29">
        <v>51</v>
      </c>
      <c r="T210" s="262" t="s">
        <v>1331</v>
      </c>
      <c r="U210" s="263"/>
      <c r="V210" s="263" t="s">
        <v>1331</v>
      </c>
      <c r="W210" s="263" t="s">
        <v>1331</v>
      </c>
      <c r="X210" s="263" t="s">
        <v>1331</v>
      </c>
      <c r="Y210" s="263" t="s">
        <v>1331</v>
      </c>
      <c r="Z210" s="263" t="s">
        <v>1331</v>
      </c>
      <c r="AA210" s="263"/>
      <c r="AB210" s="263"/>
      <c r="AC210" s="263"/>
      <c r="AD210" s="263"/>
      <c r="AE210" s="263"/>
      <c r="AF210" s="263"/>
      <c r="AG210" s="263"/>
      <c r="AH210" s="263"/>
      <c r="AI210" s="263"/>
      <c r="AJ210" s="263"/>
      <c r="AK210" s="263"/>
      <c r="AL210" s="263"/>
      <c r="AM210" s="263"/>
      <c r="AN210" s="263"/>
      <c r="AO210" s="263"/>
      <c r="AP210" s="264"/>
      <c r="AQ210" s="29"/>
      <c r="AR210" s="265" t="s">
        <v>293</v>
      </c>
      <c r="AS210" s="29" t="s">
        <v>250</v>
      </c>
      <c r="AT210" s="29"/>
      <c r="AU210" s="266">
        <f t="shared" si="79"/>
        <v>1</v>
      </c>
      <c r="AX210" s="29"/>
      <c r="AZ210" s="267">
        <v>85</v>
      </c>
      <c r="BA210" s="268">
        <v>0</v>
      </c>
      <c r="BC210" s="269">
        <f t="shared" si="84"/>
        <v>0</v>
      </c>
      <c r="BD210" s="270">
        <f t="shared" si="85"/>
        <v>9</v>
      </c>
      <c r="BE210" s="208">
        <f t="shared" ref="BE210:BE221" si="90">ROW()-1</f>
        <v>209</v>
      </c>
      <c r="BF210" s="208">
        <f t="shared" si="83"/>
        <v>9209</v>
      </c>
      <c r="BG210" s="208" t="e">
        <f t="shared" si="86"/>
        <v>#N/A</v>
      </c>
    </row>
    <row r="211" spans="1:59" ht="25" x14ac:dyDescent="0.25">
      <c r="A211" s="47" t="s">
        <v>46</v>
      </c>
      <c r="B211" s="68" t="str">
        <f t="shared" si="87"/>
        <v>085-01</v>
      </c>
      <c r="C211" s="247" t="str">
        <f>C210</f>
        <v>Child and Adolescent Mental Health Service (CAMHS)</v>
      </c>
      <c r="D211" s="944" t="s">
        <v>114</v>
      </c>
      <c r="E211" s="271" t="str">
        <f>E210</f>
        <v>DfE</v>
      </c>
      <c r="F211" s="947"/>
      <c r="G211" s="558" t="s">
        <v>118</v>
      </c>
      <c r="H211" s="558"/>
      <c r="I211" s="948"/>
      <c r="J211" s="300" t="str">
        <f>J210</f>
        <v>annual</v>
      </c>
      <c r="K211" s="300" t="str">
        <f>K210</f>
        <v>Upper tier &amp; single tier</v>
      </c>
      <c r="N211" s="258" t="str">
        <f t="shared" si="88"/>
        <v/>
      </c>
      <c r="O211" s="272" t="str">
        <f t="shared" si="89"/>
        <v/>
      </c>
      <c r="R211" s="46">
        <f>R210</f>
        <v>0</v>
      </c>
      <c r="T211" s="262"/>
      <c r="U211" s="263"/>
      <c r="V211" s="263"/>
      <c r="W211" s="263"/>
      <c r="X211" s="263"/>
      <c r="Y211" s="263"/>
      <c r="Z211" s="263"/>
      <c r="AA211" s="263"/>
      <c r="AB211" s="263"/>
      <c r="AC211" s="263"/>
      <c r="AD211" s="263"/>
      <c r="AE211" s="263"/>
      <c r="AF211" s="263"/>
      <c r="AG211" s="263"/>
      <c r="AH211" s="263"/>
      <c r="AI211" s="263"/>
      <c r="AJ211" s="263"/>
      <c r="AK211" s="263"/>
      <c r="AL211" s="263"/>
      <c r="AM211" s="263"/>
      <c r="AN211" s="263"/>
      <c r="AO211" s="263"/>
      <c r="AP211" s="264"/>
      <c r="AQ211" s="29"/>
      <c r="AR211" s="265"/>
      <c r="AU211" s="208" t="str">
        <f t="shared" si="79"/>
        <v/>
      </c>
      <c r="AW211" s="271">
        <f>AW210</f>
        <v>0</v>
      </c>
      <c r="AX211" s="265"/>
      <c r="AZ211" s="267">
        <v>85</v>
      </c>
      <c r="BA211" s="268">
        <v>1</v>
      </c>
      <c r="BC211" s="269">
        <f t="shared" si="84"/>
        <v>1</v>
      </c>
      <c r="BD211" s="270">
        <f t="shared" si="85"/>
        <v>9</v>
      </c>
      <c r="BE211" s="208">
        <f t="shared" si="90"/>
        <v>210</v>
      </c>
      <c r="BF211" s="208">
        <f t="shared" si="83"/>
        <v>1009210</v>
      </c>
      <c r="BG211" s="208" t="e">
        <f t="shared" si="86"/>
        <v>#N/A</v>
      </c>
    </row>
    <row r="212" spans="1:59" ht="20" x14ac:dyDescent="0.25">
      <c r="A212" s="47" t="s">
        <v>1000</v>
      </c>
      <c r="B212" s="68" t="str">
        <f t="shared" si="87"/>
        <v>089-00</v>
      </c>
      <c r="C212" s="258" t="s">
        <v>381</v>
      </c>
      <c r="D212" s="259"/>
      <c r="E212" s="208" t="s">
        <v>136</v>
      </c>
      <c r="F212" s="219"/>
      <c r="G212" s="186" t="s">
        <v>118</v>
      </c>
      <c r="H212" s="186"/>
      <c r="I212" s="220" t="s">
        <v>1331</v>
      </c>
      <c r="J212" s="353" t="s">
        <v>1332</v>
      </c>
      <c r="K212" s="353" t="s">
        <v>211</v>
      </c>
      <c r="L212" s="29" t="s">
        <v>1795</v>
      </c>
      <c r="M212" s="265" t="s">
        <v>1793</v>
      </c>
      <c r="N212" s="275" t="str">
        <f t="shared" si="88"/>
        <v/>
      </c>
      <c r="O212" s="276" t="str">
        <f t="shared" si="89"/>
        <v/>
      </c>
      <c r="P212" s="265"/>
      <c r="Q212" s="265"/>
      <c r="R212" s="261"/>
      <c r="S212" s="29">
        <v>71</v>
      </c>
      <c r="T212" s="262" t="s">
        <v>1331</v>
      </c>
      <c r="U212" s="263"/>
      <c r="V212" s="263" t="s">
        <v>1331</v>
      </c>
      <c r="W212" s="263" t="s">
        <v>1331</v>
      </c>
      <c r="X212" s="263" t="s">
        <v>1331</v>
      </c>
      <c r="Y212" s="263" t="s">
        <v>1331</v>
      </c>
      <c r="Z212" s="263" t="s">
        <v>1331</v>
      </c>
      <c r="AA212" s="263"/>
      <c r="AB212" s="263"/>
      <c r="AC212" s="263"/>
      <c r="AD212" s="263"/>
      <c r="AE212" s="263"/>
      <c r="AF212" s="263"/>
      <c r="AG212" s="263"/>
      <c r="AH212" s="263"/>
      <c r="AI212" s="263"/>
      <c r="AJ212" s="263"/>
      <c r="AK212" s="263"/>
      <c r="AL212" s="263"/>
      <c r="AM212" s="263"/>
      <c r="AN212" s="263"/>
      <c r="AO212" s="263"/>
      <c r="AP212" s="264"/>
      <c r="AQ212" s="29"/>
      <c r="AR212" s="265" t="s">
        <v>293</v>
      </c>
      <c r="AS212" s="29" t="s">
        <v>857</v>
      </c>
      <c r="AT212" s="29"/>
      <c r="AU212" s="266">
        <f t="shared" si="79"/>
        <v>1</v>
      </c>
      <c r="AX212" s="29"/>
      <c r="AZ212" s="267">
        <v>89</v>
      </c>
      <c r="BA212" s="268">
        <v>0</v>
      </c>
      <c r="BC212" s="269">
        <f t="shared" si="84"/>
        <v>0</v>
      </c>
      <c r="BD212" s="270">
        <f t="shared" si="85"/>
        <v>9</v>
      </c>
      <c r="BE212" s="208">
        <f t="shared" si="90"/>
        <v>211</v>
      </c>
      <c r="BF212" s="208">
        <f t="shared" si="83"/>
        <v>9211</v>
      </c>
      <c r="BG212" s="208" t="e">
        <f t="shared" si="86"/>
        <v>#N/A</v>
      </c>
    </row>
    <row r="213" spans="1:59" x14ac:dyDescent="0.25">
      <c r="A213" s="47" t="s">
        <v>46</v>
      </c>
      <c r="B213" s="68" t="str">
        <f t="shared" si="87"/>
        <v>089-01</v>
      </c>
      <c r="C213" s="247" t="str">
        <f>C212</f>
        <v>Missing from Care and Home</v>
      </c>
      <c r="D213" s="944" t="s">
        <v>1794</v>
      </c>
      <c r="E213" s="271" t="str">
        <f>E212</f>
        <v>DfE</v>
      </c>
      <c r="F213" s="947"/>
      <c r="G213" s="558" t="s">
        <v>118</v>
      </c>
      <c r="H213" s="558"/>
      <c r="I213" s="949" t="s">
        <v>1331</v>
      </c>
      <c r="J213" s="300" t="str">
        <f>J212</f>
        <v>annual</v>
      </c>
      <c r="K213" s="300" t="str">
        <f>K212</f>
        <v>Upper tier &amp; single tier</v>
      </c>
      <c r="N213" s="258" t="str">
        <f t="shared" si="88"/>
        <v/>
      </c>
      <c r="O213" s="272" t="str">
        <f t="shared" si="89"/>
        <v/>
      </c>
      <c r="R213" s="46">
        <f>R212</f>
        <v>0</v>
      </c>
      <c r="T213" s="262"/>
      <c r="U213" s="263"/>
      <c r="V213" s="263"/>
      <c r="W213" s="263"/>
      <c r="X213" s="263"/>
      <c r="Y213" s="263"/>
      <c r="Z213" s="263"/>
      <c r="AA213" s="263"/>
      <c r="AB213" s="263"/>
      <c r="AC213" s="263"/>
      <c r="AD213" s="263"/>
      <c r="AE213" s="263"/>
      <c r="AF213" s="263"/>
      <c r="AG213" s="263"/>
      <c r="AH213" s="263"/>
      <c r="AI213" s="263"/>
      <c r="AJ213" s="263"/>
      <c r="AK213" s="263"/>
      <c r="AL213" s="263"/>
      <c r="AM213" s="263"/>
      <c r="AN213" s="263"/>
      <c r="AO213" s="263"/>
      <c r="AP213" s="264"/>
      <c r="AQ213" s="29"/>
      <c r="AR213" s="265"/>
      <c r="AU213" s="208" t="str">
        <f t="shared" si="79"/>
        <v/>
      </c>
      <c r="AW213" s="271">
        <f>AW212</f>
        <v>0</v>
      </c>
      <c r="AX213" s="265"/>
      <c r="AZ213" s="267">
        <v>89</v>
      </c>
      <c r="BA213" s="268">
        <v>1</v>
      </c>
      <c r="BC213" s="269">
        <f t="shared" si="84"/>
        <v>1</v>
      </c>
      <c r="BD213" s="270">
        <f t="shared" si="85"/>
        <v>9</v>
      </c>
      <c r="BE213" s="208">
        <f t="shared" si="90"/>
        <v>212</v>
      </c>
      <c r="BF213" s="208">
        <f t="shared" si="83"/>
        <v>1009212</v>
      </c>
      <c r="BG213" s="208" t="e">
        <f t="shared" si="86"/>
        <v>#N/A</v>
      </c>
    </row>
    <row r="214" spans="1:59" ht="30" x14ac:dyDescent="0.25">
      <c r="A214" s="47" t="s">
        <v>1000</v>
      </c>
      <c r="B214" s="68" t="str">
        <f t="shared" si="87"/>
        <v>158-00</v>
      </c>
      <c r="C214" s="258" t="s">
        <v>1280</v>
      </c>
      <c r="D214" s="259"/>
      <c r="E214" s="208" t="s">
        <v>1144</v>
      </c>
      <c r="F214" s="219"/>
      <c r="G214" s="186" t="s">
        <v>118</v>
      </c>
      <c r="H214" s="186"/>
      <c r="I214" s="220" t="s">
        <v>1331</v>
      </c>
      <c r="J214" s="353" t="s">
        <v>979</v>
      </c>
      <c r="K214" s="353" t="s">
        <v>211</v>
      </c>
      <c r="L214" s="29" t="s">
        <v>775</v>
      </c>
      <c r="M214" s="265" t="s">
        <v>1203</v>
      </c>
      <c r="N214" s="275" t="str">
        <f t="shared" si="88"/>
        <v/>
      </c>
      <c r="O214" s="276" t="str">
        <f t="shared" si="89"/>
        <v/>
      </c>
      <c r="P214" s="277"/>
      <c r="Q214" s="277"/>
      <c r="R214" s="261" t="s">
        <v>1331</v>
      </c>
      <c r="S214" s="29"/>
      <c r="T214" s="262" t="s">
        <v>1331</v>
      </c>
      <c r="U214" s="263"/>
      <c r="V214" s="263" t="s">
        <v>1331</v>
      </c>
      <c r="W214" s="263" t="s">
        <v>1331</v>
      </c>
      <c r="X214" s="263" t="s">
        <v>1331</v>
      </c>
      <c r="Y214" s="263" t="s">
        <v>1331</v>
      </c>
      <c r="Z214" s="263"/>
      <c r="AA214" s="263"/>
      <c r="AB214" s="263"/>
      <c r="AC214" s="263"/>
      <c r="AD214" s="263"/>
      <c r="AE214" s="263" t="s">
        <v>1331</v>
      </c>
      <c r="AF214" s="263"/>
      <c r="AG214" s="263"/>
      <c r="AH214" s="263"/>
      <c r="AI214" s="263"/>
      <c r="AJ214" s="263"/>
      <c r="AK214" s="263"/>
      <c r="AL214" s="263"/>
      <c r="AM214" s="263"/>
      <c r="AN214" s="263"/>
      <c r="AO214" s="263"/>
      <c r="AP214" s="264"/>
      <c r="AQ214" s="29" t="s">
        <v>927</v>
      </c>
      <c r="AR214" s="265" t="s">
        <v>828</v>
      </c>
      <c r="AS214" s="29" t="s">
        <v>305</v>
      </c>
      <c r="AT214" s="29"/>
      <c r="AU214" s="266">
        <f t="shared" si="79"/>
        <v>1</v>
      </c>
      <c r="AW214" s="208" t="s">
        <v>122</v>
      </c>
      <c r="AX214" s="29" t="s">
        <v>829</v>
      </c>
      <c r="AZ214" s="267">
        <v>158</v>
      </c>
      <c r="BA214" s="268">
        <v>0</v>
      </c>
      <c r="BC214" s="269">
        <f t="shared" si="84"/>
        <v>0</v>
      </c>
      <c r="BD214" s="270">
        <f t="shared" si="85"/>
        <v>26</v>
      </c>
      <c r="BE214" s="208">
        <f t="shared" si="90"/>
        <v>213</v>
      </c>
      <c r="BF214" s="208">
        <f t="shared" si="83"/>
        <v>26213</v>
      </c>
      <c r="BG214" s="208" t="e">
        <f t="shared" si="86"/>
        <v>#N/A</v>
      </c>
    </row>
    <row r="215" spans="1:59" x14ac:dyDescent="0.25">
      <c r="A215" s="47" t="s">
        <v>46</v>
      </c>
      <c r="B215" s="68" t="str">
        <f t="shared" si="87"/>
        <v>158-01</v>
      </c>
      <c r="C215" s="247" t="str">
        <f>C214</f>
        <v>Public rights of way</v>
      </c>
      <c r="D215" s="944" t="s">
        <v>1281</v>
      </c>
      <c r="E215" s="271" t="str">
        <f>E214</f>
        <v>BIS/OS</v>
      </c>
      <c r="F215" s="947"/>
      <c r="G215" s="956" t="s">
        <v>118</v>
      </c>
      <c r="H215" s="956"/>
      <c r="I215" s="949" t="s">
        <v>1331</v>
      </c>
      <c r="J215" s="300" t="str">
        <f>J214</f>
        <v>as required</v>
      </c>
      <c r="K215" s="300" t="str">
        <f>K214</f>
        <v>Upper tier &amp; single tier</v>
      </c>
      <c r="N215" s="258" t="str">
        <f t="shared" si="88"/>
        <v/>
      </c>
      <c r="O215" s="272" t="str">
        <f t="shared" si="89"/>
        <v/>
      </c>
      <c r="R215" s="46" t="str">
        <f>R214</f>
        <v>Y</v>
      </c>
      <c r="T215" s="262"/>
      <c r="U215" s="263"/>
      <c r="V215" s="263"/>
      <c r="W215" s="263"/>
      <c r="X215" s="263"/>
      <c r="Y215" s="263"/>
      <c r="Z215" s="263"/>
      <c r="AA215" s="263"/>
      <c r="AB215" s="263"/>
      <c r="AC215" s="263"/>
      <c r="AD215" s="263"/>
      <c r="AE215" s="263"/>
      <c r="AF215" s="263"/>
      <c r="AG215" s="263"/>
      <c r="AH215" s="263"/>
      <c r="AI215" s="263"/>
      <c r="AJ215" s="263"/>
      <c r="AK215" s="263"/>
      <c r="AL215" s="263"/>
      <c r="AM215" s="263"/>
      <c r="AN215" s="263"/>
      <c r="AO215" s="263"/>
      <c r="AP215" s="264"/>
      <c r="AQ215" s="29"/>
      <c r="AR215" s="265"/>
      <c r="AU215" s="208" t="str">
        <f t="shared" ref="AU215:AU221" si="91">IF($A215="C",COUNTIF(C:C,C215)-1,"")</f>
        <v/>
      </c>
      <c r="AW215" s="271" t="str">
        <f>AW214</f>
        <v>Housing</v>
      </c>
      <c r="AX215" s="265"/>
      <c r="AZ215" s="267">
        <v>158</v>
      </c>
      <c r="BA215" s="268">
        <v>1</v>
      </c>
      <c r="BC215" s="269">
        <f t="shared" si="84"/>
        <v>1</v>
      </c>
      <c r="BD215" s="270">
        <f t="shared" si="85"/>
        <v>26</v>
      </c>
      <c r="BE215" s="208">
        <f t="shared" si="90"/>
        <v>214</v>
      </c>
      <c r="BF215" s="208">
        <f t="shared" si="83"/>
        <v>1026214</v>
      </c>
      <c r="BG215" s="208" t="e">
        <f t="shared" si="86"/>
        <v>#N/A</v>
      </c>
    </row>
    <row r="216" spans="1:59" ht="30" x14ac:dyDescent="0.25">
      <c r="A216" s="47" t="s">
        <v>1000</v>
      </c>
      <c r="B216" s="68" t="str">
        <f t="shared" si="87"/>
        <v>177-00</v>
      </c>
      <c r="C216" s="258" t="s">
        <v>1834</v>
      </c>
      <c r="D216" s="259"/>
      <c r="E216" s="208" t="s">
        <v>1144</v>
      </c>
      <c r="F216" s="219"/>
      <c r="G216" s="186" t="s">
        <v>118</v>
      </c>
      <c r="H216" s="186"/>
      <c r="I216" s="220" t="s">
        <v>1331</v>
      </c>
      <c r="J216" s="353" t="s">
        <v>979</v>
      </c>
      <c r="K216" s="353" t="s">
        <v>769</v>
      </c>
      <c r="L216" s="29" t="s">
        <v>143</v>
      </c>
      <c r="M216" s="265" t="s">
        <v>1311</v>
      </c>
      <c r="N216" s="275" t="str">
        <f t="shared" si="88"/>
        <v/>
      </c>
      <c r="O216" s="276" t="str">
        <f t="shared" si="89"/>
        <v/>
      </c>
      <c r="P216" s="277"/>
      <c r="Q216" s="277"/>
      <c r="R216" s="261" t="s">
        <v>1331</v>
      </c>
      <c r="S216" s="29"/>
      <c r="T216" s="262"/>
      <c r="U216" s="263" t="s">
        <v>1331</v>
      </c>
      <c r="V216" s="263" t="s">
        <v>1331</v>
      </c>
      <c r="W216" s="263" t="s">
        <v>1331</v>
      </c>
      <c r="X216" s="263" t="s">
        <v>1331</v>
      </c>
      <c r="Y216" s="263" t="s">
        <v>1331</v>
      </c>
      <c r="Z216" s="263"/>
      <c r="AA216" s="263"/>
      <c r="AB216" s="263"/>
      <c r="AC216" s="263"/>
      <c r="AD216" s="263"/>
      <c r="AE216" s="263"/>
      <c r="AF216" s="263"/>
      <c r="AG216" s="263"/>
      <c r="AH216" s="263"/>
      <c r="AI216" s="263"/>
      <c r="AJ216" s="263"/>
      <c r="AK216" s="263"/>
      <c r="AL216" s="263"/>
      <c r="AM216" s="263"/>
      <c r="AN216" s="263"/>
      <c r="AO216" s="263"/>
      <c r="AP216" s="264"/>
      <c r="AQ216" s="29"/>
      <c r="AR216" s="265" t="s">
        <v>1801</v>
      </c>
      <c r="AS216" s="29" t="s">
        <v>305</v>
      </c>
      <c r="AT216" s="29"/>
      <c r="AU216" s="266">
        <f t="shared" si="91"/>
        <v>1</v>
      </c>
      <c r="AW216" s="208" t="s">
        <v>122</v>
      </c>
      <c r="AX216" s="29" t="s">
        <v>829</v>
      </c>
      <c r="AZ216" s="267">
        <v>177</v>
      </c>
      <c r="BA216" s="268">
        <v>0</v>
      </c>
      <c r="BC216" s="269">
        <f t="shared" si="84"/>
        <v>0</v>
      </c>
      <c r="BD216" s="270">
        <f t="shared" si="85"/>
        <v>26</v>
      </c>
      <c r="BE216" s="208">
        <f t="shared" si="90"/>
        <v>215</v>
      </c>
      <c r="BF216" s="208">
        <f t="shared" si="83"/>
        <v>26215</v>
      </c>
      <c r="BG216" s="208" t="e">
        <f t="shared" si="86"/>
        <v>#N/A</v>
      </c>
    </row>
    <row r="217" spans="1:59" ht="25" x14ac:dyDescent="0.25">
      <c r="A217" s="47" t="s">
        <v>46</v>
      </c>
      <c r="B217" s="68" t="str">
        <f t="shared" si="87"/>
        <v>177-01</v>
      </c>
      <c r="C217" s="247" t="str">
        <f>C216</f>
        <v>Parish council boundaries</v>
      </c>
      <c r="D217" s="944" t="s">
        <v>142</v>
      </c>
      <c r="E217" s="271" t="str">
        <f>E216</f>
        <v>BIS/OS</v>
      </c>
      <c r="F217" s="947"/>
      <c r="G217" s="956" t="s">
        <v>118</v>
      </c>
      <c r="H217" s="956"/>
      <c r="I217" s="949" t="s">
        <v>1331</v>
      </c>
      <c r="J217" s="300" t="str">
        <f>J216</f>
        <v>as required</v>
      </c>
      <c r="K217" s="300" t="str">
        <f>K216</f>
        <v>All local authorities</v>
      </c>
      <c r="N217" s="258" t="str">
        <f t="shared" si="88"/>
        <v/>
      </c>
      <c r="O217" s="272" t="str">
        <f t="shared" si="89"/>
        <v/>
      </c>
      <c r="R217" s="46" t="str">
        <f>R216</f>
        <v>Y</v>
      </c>
      <c r="T217" s="262"/>
      <c r="U217" s="263"/>
      <c r="V217" s="263"/>
      <c r="W217" s="263"/>
      <c r="X217" s="263"/>
      <c r="Y217" s="263"/>
      <c r="Z217" s="263"/>
      <c r="AA217" s="263"/>
      <c r="AB217" s="263"/>
      <c r="AC217" s="263"/>
      <c r="AD217" s="263"/>
      <c r="AE217" s="263"/>
      <c r="AF217" s="263"/>
      <c r="AG217" s="263"/>
      <c r="AH217" s="263"/>
      <c r="AI217" s="263"/>
      <c r="AJ217" s="263"/>
      <c r="AK217" s="263"/>
      <c r="AL217" s="263"/>
      <c r="AM217" s="263"/>
      <c r="AN217" s="263"/>
      <c r="AO217" s="263"/>
      <c r="AP217" s="264"/>
      <c r="AQ217" s="29"/>
      <c r="AR217" s="265"/>
      <c r="AU217" s="208" t="str">
        <f t="shared" si="91"/>
        <v/>
      </c>
      <c r="AW217" s="271" t="str">
        <f>AW216</f>
        <v>Housing</v>
      </c>
      <c r="AX217" s="265"/>
      <c r="AZ217" s="267">
        <v>177</v>
      </c>
      <c r="BA217" s="268">
        <v>1</v>
      </c>
      <c r="BC217" s="269">
        <f t="shared" si="84"/>
        <v>1</v>
      </c>
      <c r="BD217" s="270">
        <f t="shared" si="85"/>
        <v>26</v>
      </c>
      <c r="BE217" s="208">
        <f t="shared" si="90"/>
        <v>216</v>
      </c>
      <c r="BF217" s="208">
        <f t="shared" si="83"/>
        <v>1026216</v>
      </c>
      <c r="BG217" s="208" t="e">
        <f t="shared" si="86"/>
        <v>#N/A</v>
      </c>
    </row>
    <row r="218" spans="1:59" ht="40" x14ac:dyDescent="0.25">
      <c r="A218" s="47" t="s">
        <v>1000</v>
      </c>
      <c r="B218" s="68" t="str">
        <f t="shared" si="87"/>
        <v>186-00</v>
      </c>
      <c r="C218" s="258" t="s">
        <v>644</v>
      </c>
      <c r="D218" s="259"/>
      <c r="E218" s="208" t="s">
        <v>102</v>
      </c>
      <c r="F218" s="219"/>
      <c r="G218" s="186" t="s">
        <v>1331</v>
      </c>
      <c r="H218" s="186" t="s">
        <v>1331</v>
      </c>
      <c r="I218" s="220" t="s">
        <v>1331</v>
      </c>
      <c r="J218" s="353" t="s">
        <v>786</v>
      </c>
      <c r="K218" s="353" t="s">
        <v>1162</v>
      </c>
      <c r="L218" s="29" t="s">
        <v>434</v>
      </c>
      <c r="M218" s="279" t="s">
        <v>99</v>
      </c>
      <c r="N218" s="275" t="str">
        <f t="shared" si="88"/>
        <v>Collection</v>
      </c>
      <c r="O218" s="276" t="str">
        <f t="shared" si="89"/>
        <v>Data</v>
      </c>
      <c r="P218" s="340" t="s">
        <v>435</v>
      </c>
      <c r="Q218" s="340" t="s">
        <v>1709</v>
      </c>
      <c r="R218" s="261" t="s">
        <v>1331</v>
      </c>
      <c r="S218" s="29"/>
      <c r="T218" s="280"/>
      <c r="U218" s="281"/>
      <c r="V218" s="281"/>
      <c r="W218" s="281"/>
      <c r="X218" s="281"/>
      <c r="Y218" s="281"/>
      <c r="Z218" s="281"/>
      <c r="AA218" s="281"/>
      <c r="AB218" s="281"/>
      <c r="AC218" s="281"/>
      <c r="AD218" s="281"/>
      <c r="AE218" s="281"/>
      <c r="AF218" s="281"/>
      <c r="AG218" s="281"/>
      <c r="AH218" s="281"/>
      <c r="AI218" s="281"/>
      <c r="AJ218" s="281"/>
      <c r="AK218" s="281"/>
      <c r="AL218" s="281"/>
      <c r="AM218" s="281"/>
      <c r="AN218" s="281"/>
      <c r="AO218" s="281"/>
      <c r="AP218" s="282"/>
      <c r="AQ218" s="29" t="s">
        <v>100</v>
      </c>
      <c r="AR218" s="29"/>
      <c r="AS218" s="29" t="s">
        <v>956</v>
      </c>
      <c r="AT218" s="29"/>
      <c r="AU218" s="266">
        <f t="shared" si="91"/>
        <v>1</v>
      </c>
      <c r="AW218" s="208" t="s">
        <v>105</v>
      </c>
      <c r="AX218" s="208" t="s">
        <v>490</v>
      </c>
      <c r="AZ218" s="267">
        <v>186</v>
      </c>
      <c r="BA218" s="268">
        <v>0</v>
      </c>
      <c r="BC218" s="269">
        <f t="shared" si="84"/>
        <v>0</v>
      </c>
      <c r="BD218" s="270">
        <f t="shared" si="85"/>
        <v>27</v>
      </c>
      <c r="BE218" s="208">
        <f t="shared" si="90"/>
        <v>217</v>
      </c>
      <c r="BF218" s="208">
        <f t="shared" si="83"/>
        <v>27217</v>
      </c>
      <c r="BG218" s="208" t="e">
        <f t="shared" si="86"/>
        <v>#N/A</v>
      </c>
    </row>
    <row r="219" spans="1:59" ht="37.5" x14ac:dyDescent="0.25">
      <c r="A219" s="47" t="s">
        <v>46</v>
      </c>
      <c r="B219" s="68" t="str">
        <f t="shared" si="87"/>
        <v>186-01</v>
      </c>
      <c r="C219" s="247" t="str">
        <f>C218</f>
        <v>Individualised Learner Record (ILR)</v>
      </c>
      <c r="D219" s="944" t="s">
        <v>98</v>
      </c>
      <c r="E219" s="271" t="str">
        <f>E218</f>
        <v>BIS/SFA</v>
      </c>
      <c r="F219" s="947"/>
      <c r="G219" s="956" t="s">
        <v>1331</v>
      </c>
      <c r="H219" s="956" t="s">
        <v>1331</v>
      </c>
      <c r="I219" s="949" t="s">
        <v>1331</v>
      </c>
      <c r="J219" s="353" t="str">
        <f>J218</f>
        <v>other</v>
      </c>
      <c r="K219" s="300" t="str">
        <f>K218</f>
        <v>Other</v>
      </c>
      <c r="N219" s="258" t="str">
        <f t="shared" si="88"/>
        <v/>
      </c>
      <c r="O219" s="272" t="str">
        <f t="shared" si="89"/>
        <v/>
      </c>
      <c r="R219" s="46" t="str">
        <f>R218</f>
        <v>Y</v>
      </c>
      <c r="AU219" s="208" t="str">
        <f t="shared" si="91"/>
        <v/>
      </c>
      <c r="AW219" s="271" t="str">
        <f>AW218</f>
        <v>Further education</v>
      </c>
      <c r="AZ219" s="267">
        <v>186</v>
      </c>
      <c r="BA219" s="268">
        <v>1</v>
      </c>
      <c r="BC219" s="269">
        <f t="shared" si="84"/>
        <v>1</v>
      </c>
      <c r="BD219" s="270">
        <f t="shared" si="85"/>
        <v>27</v>
      </c>
      <c r="BE219" s="208">
        <f t="shared" si="90"/>
        <v>218</v>
      </c>
      <c r="BF219" s="208">
        <f t="shared" si="83"/>
        <v>1027218</v>
      </c>
      <c r="BG219" s="208" t="e">
        <f t="shared" si="86"/>
        <v>#N/A</v>
      </c>
    </row>
    <row r="220" spans="1:59" ht="30" x14ac:dyDescent="0.25">
      <c r="A220" s="47" t="s">
        <v>1000</v>
      </c>
      <c r="B220" s="68" t="str">
        <f t="shared" si="87"/>
        <v>187-00</v>
      </c>
      <c r="C220" s="258" t="s">
        <v>261</v>
      </c>
      <c r="D220" s="259"/>
      <c r="E220" s="208" t="s">
        <v>102</v>
      </c>
      <c r="F220" s="219"/>
      <c r="G220" s="186"/>
      <c r="H220" s="186"/>
      <c r="I220" s="220" t="s">
        <v>1331</v>
      </c>
      <c r="J220" s="353" t="s">
        <v>1036</v>
      </c>
      <c r="K220" s="353" t="s">
        <v>1162</v>
      </c>
      <c r="L220" s="29" t="s">
        <v>80</v>
      </c>
      <c r="M220" s="279" t="s">
        <v>504</v>
      </c>
      <c r="N220" s="275" t="str">
        <f t="shared" si="88"/>
        <v/>
      </c>
      <c r="O220" s="276" t="str">
        <f t="shared" si="89"/>
        <v/>
      </c>
      <c r="P220" s="340"/>
      <c r="Q220" s="340"/>
      <c r="R220" s="261" t="s">
        <v>1331</v>
      </c>
      <c r="S220" s="29"/>
      <c r="T220" s="280"/>
      <c r="U220" s="281"/>
      <c r="V220" s="281"/>
      <c r="W220" s="281"/>
      <c r="X220" s="281"/>
      <c r="Y220" s="281"/>
      <c r="Z220" s="281"/>
      <c r="AA220" s="281"/>
      <c r="AB220" s="281"/>
      <c r="AC220" s="281"/>
      <c r="AD220" s="281"/>
      <c r="AE220" s="281"/>
      <c r="AF220" s="281"/>
      <c r="AG220" s="281"/>
      <c r="AH220" s="281"/>
      <c r="AI220" s="281"/>
      <c r="AJ220" s="281"/>
      <c r="AK220" s="281"/>
      <c r="AL220" s="281"/>
      <c r="AM220" s="281"/>
      <c r="AN220" s="281"/>
      <c r="AO220" s="281"/>
      <c r="AP220" s="282"/>
      <c r="AQ220" s="29" t="s">
        <v>260</v>
      </c>
      <c r="AR220" s="29"/>
      <c r="AS220" s="29" t="s">
        <v>319</v>
      </c>
      <c r="AT220" s="29"/>
      <c r="AU220" s="266">
        <f t="shared" si="91"/>
        <v>1</v>
      </c>
      <c r="AW220" s="208" t="s">
        <v>105</v>
      </c>
      <c r="AX220" s="208" t="s">
        <v>490</v>
      </c>
      <c r="AZ220" s="267">
        <v>187</v>
      </c>
      <c r="BA220" s="268">
        <v>0</v>
      </c>
      <c r="BC220" s="269">
        <f t="shared" si="84"/>
        <v>0</v>
      </c>
      <c r="BD220" s="270">
        <f t="shared" si="85"/>
        <v>27</v>
      </c>
      <c r="BE220" s="208">
        <f t="shared" si="90"/>
        <v>219</v>
      </c>
      <c r="BF220" s="208">
        <f t="shared" si="83"/>
        <v>27219</v>
      </c>
      <c r="BG220" s="208" t="e">
        <f t="shared" si="86"/>
        <v>#N/A</v>
      </c>
    </row>
    <row r="221" spans="1:59" ht="25" x14ac:dyDescent="0.25">
      <c r="A221" s="47" t="s">
        <v>46</v>
      </c>
      <c r="B221" s="68" t="str">
        <f t="shared" si="87"/>
        <v>187-01</v>
      </c>
      <c r="C221" s="247" t="str">
        <f>C220</f>
        <v>Skills Funding Claims and Use of Funds</v>
      </c>
      <c r="D221" s="944" t="s">
        <v>106</v>
      </c>
      <c r="E221" s="271" t="str">
        <f>E220</f>
        <v>BIS/SFA</v>
      </c>
      <c r="F221" s="947"/>
      <c r="G221" s="956"/>
      <c r="H221" s="956"/>
      <c r="I221" s="949" t="s">
        <v>1331</v>
      </c>
      <c r="J221" s="353" t="str">
        <f>J220</f>
        <v>four times a year</v>
      </c>
      <c r="K221" s="300" t="str">
        <f>K220</f>
        <v>Other</v>
      </c>
      <c r="N221" s="258" t="str">
        <f t="shared" si="88"/>
        <v/>
      </c>
      <c r="O221" s="272" t="str">
        <f t="shared" si="89"/>
        <v/>
      </c>
      <c r="R221" s="46" t="str">
        <f>R220</f>
        <v>Y</v>
      </c>
      <c r="AU221" s="208" t="str">
        <f t="shared" si="91"/>
        <v/>
      </c>
      <c r="AW221" s="271" t="str">
        <f>AW220</f>
        <v>Further education</v>
      </c>
      <c r="AZ221" s="267">
        <v>187</v>
      </c>
      <c r="BA221" s="268">
        <v>1</v>
      </c>
      <c r="BC221" s="269">
        <f t="shared" si="84"/>
        <v>1</v>
      </c>
      <c r="BD221" s="270">
        <f t="shared" si="85"/>
        <v>27</v>
      </c>
      <c r="BE221" s="208">
        <f t="shared" si="90"/>
        <v>220</v>
      </c>
      <c r="BF221" s="208">
        <f t="shared" si="83"/>
        <v>1027220</v>
      </c>
      <c r="BG221" s="208" t="e">
        <f t="shared" si="86"/>
        <v>#N/A</v>
      </c>
    </row>
    <row r="222" spans="1:59" ht="30" x14ac:dyDescent="0.25">
      <c r="A222" s="47" t="s">
        <v>1000</v>
      </c>
      <c r="B222" s="68" t="str">
        <f t="shared" ref="B222:B227" si="92">TEXT(AZ222,"000")&amp;"-"&amp;TEXT(BA222,"00")</f>
        <v>056-00</v>
      </c>
      <c r="C222" s="258" t="s">
        <v>764</v>
      </c>
      <c r="D222" s="259"/>
      <c r="E222" s="271" t="s">
        <v>1782</v>
      </c>
      <c r="F222" s="219" t="s">
        <v>1331</v>
      </c>
      <c r="G222" s="186"/>
      <c r="H222" s="186"/>
      <c r="I222" s="220"/>
      <c r="J222" s="353" t="s">
        <v>74</v>
      </c>
      <c r="K222" s="353" t="s">
        <v>769</v>
      </c>
      <c r="L222" s="29" t="s">
        <v>765</v>
      </c>
      <c r="M222" s="265" t="s">
        <v>978</v>
      </c>
      <c r="N222" s="275" t="str">
        <f t="shared" ref="N222:N227" si="93">IF(OR($A222&lt;&gt;"C",P222=""),"",HYPERLINK(P222,"Collection"))</f>
        <v/>
      </c>
      <c r="O222" s="276" t="str">
        <f t="shared" ref="O222:O227" si="94">IF(OR($A222&lt;&gt;"C",Q222=""),"",HYPERLINK(Q222,"Data"))</f>
        <v/>
      </c>
      <c r="P222" s="265"/>
      <c r="Q222" s="277"/>
      <c r="R222" s="261"/>
      <c r="S222" s="29"/>
      <c r="T222" s="262" t="s">
        <v>1331</v>
      </c>
      <c r="U222" s="263" t="s">
        <v>1331</v>
      </c>
      <c r="V222" s="263" t="s">
        <v>1331</v>
      </c>
      <c r="W222" s="263" t="s">
        <v>1331</v>
      </c>
      <c r="X222" s="263" t="s">
        <v>1331</v>
      </c>
      <c r="Y222" s="263" t="s">
        <v>1331</v>
      </c>
      <c r="Z222" s="263" t="s">
        <v>1331</v>
      </c>
      <c r="AA222" s="263"/>
      <c r="AB222" s="263"/>
      <c r="AC222" s="263"/>
      <c r="AD222" s="263"/>
      <c r="AE222" s="263"/>
      <c r="AF222" s="263"/>
      <c r="AG222" s="263"/>
      <c r="AH222" s="263"/>
      <c r="AI222" s="263"/>
      <c r="AJ222" s="263"/>
      <c r="AK222" s="263"/>
      <c r="AL222" s="263"/>
      <c r="AM222" s="263"/>
      <c r="AN222" s="263"/>
      <c r="AO222" s="263"/>
      <c r="AP222" s="264"/>
      <c r="AQ222" s="29"/>
      <c r="AR222" s="29" t="s">
        <v>960</v>
      </c>
      <c r="AS222" s="29" t="s">
        <v>250</v>
      </c>
      <c r="AT222" s="29"/>
      <c r="AU222" s="266">
        <f>IF($A222="C",COUNTIF(C$222:C$223,C222)-1,"")</f>
        <v>1</v>
      </c>
      <c r="AW222" s="208" t="s">
        <v>1652</v>
      </c>
      <c r="AX222" s="29"/>
      <c r="AZ222" s="267">
        <v>56</v>
      </c>
      <c r="BA222" s="268">
        <v>0</v>
      </c>
      <c r="BC222" s="269">
        <f t="shared" si="84"/>
        <v>0</v>
      </c>
      <c r="BD222" s="270">
        <f t="shared" si="85"/>
        <v>5</v>
      </c>
      <c r="BE222" s="208">
        <f t="shared" ref="BE222:BE227" si="95">ROW()-1</f>
        <v>221</v>
      </c>
      <c r="BF222" s="208">
        <f t="shared" ref="BF222:BF227" si="96">(BC222*1000000)+(BD222*1000)+BE222</f>
        <v>5221</v>
      </c>
      <c r="BG222" s="208">
        <f>RANK(BF222,BF$222:BF$223,1)</f>
        <v>1</v>
      </c>
    </row>
    <row r="223" spans="1:59" x14ac:dyDescent="0.25">
      <c r="A223" s="47" t="s">
        <v>46</v>
      </c>
      <c r="B223" s="68" t="str">
        <f t="shared" si="92"/>
        <v>056-01</v>
      </c>
      <c r="C223" s="283" t="str">
        <f>C222</f>
        <v>Community Budgets (from 2013/14)</v>
      </c>
      <c r="D223" s="944" t="s">
        <v>1742</v>
      </c>
      <c r="E223" s="271" t="str">
        <f>E222</f>
        <v>DCLG</v>
      </c>
      <c r="F223" s="947" t="s">
        <v>1331</v>
      </c>
      <c r="G223" s="558"/>
      <c r="H223" s="558"/>
      <c r="I223" s="948"/>
      <c r="J223" s="353" t="str">
        <f>J222</f>
        <v>not decided</v>
      </c>
      <c r="K223" s="353" t="str">
        <f>K222</f>
        <v>All local authorities</v>
      </c>
      <c r="N223" s="258" t="str">
        <f t="shared" si="93"/>
        <v/>
      </c>
      <c r="O223" s="272" t="str">
        <f t="shared" si="94"/>
        <v/>
      </c>
      <c r="R223" s="46">
        <f>R222</f>
        <v>0</v>
      </c>
      <c r="T223" s="262"/>
      <c r="U223" s="263"/>
      <c r="V223" s="263"/>
      <c r="W223" s="263"/>
      <c r="X223" s="263"/>
      <c r="Y223" s="263"/>
      <c r="Z223" s="263"/>
      <c r="AA223" s="263"/>
      <c r="AB223" s="263"/>
      <c r="AC223" s="263"/>
      <c r="AD223" s="263"/>
      <c r="AE223" s="263"/>
      <c r="AF223" s="263"/>
      <c r="AG223" s="263"/>
      <c r="AH223" s="263"/>
      <c r="AI223" s="263"/>
      <c r="AJ223" s="263"/>
      <c r="AK223" s="263"/>
      <c r="AL223" s="263"/>
      <c r="AM223" s="263"/>
      <c r="AN223" s="263"/>
      <c r="AO223" s="263"/>
      <c r="AP223" s="264"/>
      <c r="AQ223" s="29"/>
      <c r="AR223" s="29"/>
      <c r="AU223" s="208" t="str">
        <f>IF($A223="C",COUNTIF(C$222:C$223,C223)-1,"")</f>
        <v/>
      </c>
      <c r="AW223" s="271" t="str">
        <f>AW222</f>
        <v>Communities</v>
      </c>
      <c r="AX223" s="265"/>
      <c r="AZ223" s="267">
        <v>56</v>
      </c>
      <c r="BA223" s="268">
        <v>1</v>
      </c>
      <c r="BC223" s="269">
        <f t="shared" si="84"/>
        <v>1</v>
      </c>
      <c r="BD223" s="270">
        <f t="shared" si="85"/>
        <v>5</v>
      </c>
      <c r="BE223" s="208">
        <f t="shared" si="95"/>
        <v>222</v>
      </c>
      <c r="BF223" s="208">
        <f t="shared" si="96"/>
        <v>1005222</v>
      </c>
      <c r="BG223" s="208">
        <f>RANK(BF223,BF$222:BF$223,1)</f>
        <v>2</v>
      </c>
    </row>
    <row r="224" spans="1:59" ht="22.5" customHeight="1" x14ac:dyDescent="0.25">
      <c r="A224" s="47" t="s">
        <v>1000</v>
      </c>
      <c r="B224" s="68" t="str">
        <f t="shared" si="92"/>
        <v>234-00</v>
      </c>
      <c r="C224" s="258" t="s">
        <v>197</v>
      </c>
      <c r="D224" s="259"/>
      <c r="E224" s="208" t="s">
        <v>1219</v>
      </c>
      <c r="F224" s="219" t="s">
        <v>1331</v>
      </c>
      <c r="G224" s="186"/>
      <c r="H224" s="186"/>
      <c r="I224" s="220"/>
      <c r="J224" s="353" t="s">
        <v>1332</v>
      </c>
      <c r="K224" s="353" t="s">
        <v>211</v>
      </c>
      <c r="L224" s="29" t="s">
        <v>195</v>
      </c>
      <c r="M224" s="279" t="s">
        <v>196</v>
      </c>
      <c r="N224" s="275" t="str">
        <f t="shared" si="93"/>
        <v/>
      </c>
      <c r="O224" s="276" t="str">
        <f t="shared" si="94"/>
        <v/>
      </c>
      <c r="P224" s="340"/>
      <c r="Q224" s="340"/>
      <c r="R224" s="261" t="s">
        <v>1331</v>
      </c>
      <c r="S224" s="29"/>
      <c r="T224" s="280" t="s">
        <v>1331</v>
      </c>
      <c r="U224" s="281"/>
      <c r="V224" s="281" t="s">
        <v>1331</v>
      </c>
      <c r="W224" s="281" t="s">
        <v>1331</v>
      </c>
      <c r="X224" s="281" t="s">
        <v>1331</v>
      </c>
      <c r="Y224" s="281" t="s">
        <v>1331</v>
      </c>
      <c r="Z224" s="281" t="s">
        <v>1331</v>
      </c>
      <c r="AA224" s="281"/>
      <c r="AB224" s="281"/>
      <c r="AC224" s="281"/>
      <c r="AD224" s="281"/>
      <c r="AE224" s="281"/>
      <c r="AF224" s="281"/>
      <c r="AG224" s="281"/>
      <c r="AH224" s="281"/>
      <c r="AI224" s="281"/>
      <c r="AJ224" s="281"/>
      <c r="AK224" s="281"/>
      <c r="AL224" s="281"/>
      <c r="AM224" s="281"/>
      <c r="AN224" s="281"/>
      <c r="AO224" s="281"/>
      <c r="AP224" s="282"/>
      <c r="AQ224" s="29"/>
      <c r="AR224" s="29" t="s">
        <v>293</v>
      </c>
      <c r="AS224" s="29" t="s">
        <v>319</v>
      </c>
      <c r="AT224" s="29"/>
      <c r="AU224" s="266">
        <f>IF($A224="C",COUNTIF(C$224:C$225,C224)-1,"")</f>
        <v>1</v>
      </c>
      <c r="AX224" s="208" t="s">
        <v>1434</v>
      </c>
      <c r="AZ224" s="267">
        <v>234</v>
      </c>
      <c r="BA224" s="268">
        <v>0</v>
      </c>
      <c r="BC224" s="269">
        <f t="shared" si="84"/>
        <v>0</v>
      </c>
      <c r="BD224" s="270">
        <f t="shared" si="85"/>
        <v>36</v>
      </c>
      <c r="BE224" s="208">
        <f t="shared" si="95"/>
        <v>223</v>
      </c>
      <c r="BF224" s="208">
        <f t="shared" si="96"/>
        <v>36223</v>
      </c>
      <c r="BG224" s="208">
        <f>RANK(BF224,BF$224:BF$225,1)</f>
        <v>1</v>
      </c>
    </row>
    <row r="225" spans="1:59" x14ac:dyDescent="0.25">
      <c r="A225" s="47" t="s">
        <v>46</v>
      </c>
      <c r="B225" s="68" t="str">
        <f t="shared" si="92"/>
        <v>234-01</v>
      </c>
      <c r="C225" s="247" t="str">
        <f>C224</f>
        <v>16-19 Bursary Fund</v>
      </c>
      <c r="D225" s="944" t="s">
        <v>1870</v>
      </c>
      <c r="E225" s="271" t="str">
        <f>E224</f>
        <v>DfE/YPLA</v>
      </c>
      <c r="F225" s="947" t="s">
        <v>1331</v>
      </c>
      <c r="G225" s="956"/>
      <c r="H225" s="956"/>
      <c r="I225" s="949"/>
      <c r="J225" s="353" t="str">
        <f>J224</f>
        <v>annual</v>
      </c>
      <c r="K225" s="300" t="str">
        <f>K224</f>
        <v>Upper tier &amp; single tier</v>
      </c>
      <c r="N225" s="258" t="str">
        <f t="shared" si="93"/>
        <v/>
      </c>
      <c r="O225" s="272" t="str">
        <f t="shared" si="94"/>
        <v/>
      </c>
      <c r="R225" s="46" t="str">
        <f>R224</f>
        <v>Y</v>
      </c>
      <c r="AU225" s="208" t="str">
        <f>IF($A225="C",COUNTIF(C$224:C$225,C225)-1,"")</f>
        <v/>
      </c>
      <c r="AW225" s="271">
        <f>AW224</f>
        <v>0</v>
      </c>
      <c r="AZ225" s="267">
        <v>234</v>
      </c>
      <c r="BA225" s="268">
        <v>1</v>
      </c>
      <c r="BC225" s="269">
        <f t="shared" si="84"/>
        <v>1</v>
      </c>
      <c r="BD225" s="270">
        <f t="shared" si="85"/>
        <v>36</v>
      </c>
      <c r="BE225" s="208">
        <f t="shared" si="95"/>
        <v>224</v>
      </c>
      <c r="BF225" s="208">
        <f t="shared" si="96"/>
        <v>1036224</v>
      </c>
      <c r="BG225" s="208">
        <f>RANK(BF225,BF$224:BF$225,1)</f>
        <v>2</v>
      </c>
    </row>
    <row r="226" spans="1:59" ht="22.5" customHeight="1" x14ac:dyDescent="0.25">
      <c r="A226" s="47" t="s">
        <v>1000</v>
      </c>
      <c r="B226" s="68" t="str">
        <f t="shared" si="92"/>
        <v>208-00</v>
      </c>
      <c r="C226" s="258" t="s">
        <v>238</v>
      </c>
      <c r="D226" s="259"/>
      <c r="E226" s="208" t="s">
        <v>1421</v>
      </c>
      <c r="F226" s="219"/>
      <c r="G226" s="186" t="s">
        <v>1331</v>
      </c>
      <c r="H226" s="186"/>
      <c r="I226" s="220" t="s">
        <v>1331</v>
      </c>
      <c r="J226" s="353" t="s">
        <v>1262</v>
      </c>
      <c r="K226" s="353" t="s">
        <v>212</v>
      </c>
      <c r="L226" s="29" t="s">
        <v>885</v>
      </c>
      <c r="M226" s="342" t="s">
        <v>239</v>
      </c>
      <c r="N226" s="275" t="str">
        <f t="shared" si="93"/>
        <v/>
      </c>
      <c r="O226" s="276" t="str">
        <f t="shared" si="94"/>
        <v/>
      </c>
      <c r="P226" s="340"/>
      <c r="Q226" s="340"/>
      <c r="R226" s="261" t="s">
        <v>1331</v>
      </c>
      <c r="S226" s="29"/>
      <c r="T226" s="280"/>
      <c r="U226" s="281" t="s">
        <v>1331</v>
      </c>
      <c r="V226" s="281" t="s">
        <v>1331</v>
      </c>
      <c r="W226" s="281" t="s">
        <v>1331</v>
      </c>
      <c r="X226" s="281" t="s">
        <v>1331</v>
      </c>
      <c r="Y226" s="281" t="s">
        <v>1331</v>
      </c>
      <c r="Z226" s="281" t="s">
        <v>1331</v>
      </c>
      <c r="AA226" s="281"/>
      <c r="AB226" s="281"/>
      <c r="AC226" s="281"/>
      <c r="AD226" s="281"/>
      <c r="AE226" s="281"/>
      <c r="AF226" s="281"/>
      <c r="AG226" s="281"/>
      <c r="AH226" s="281"/>
      <c r="AI226" s="281"/>
      <c r="AJ226" s="281"/>
      <c r="AK226" s="281"/>
      <c r="AL226" s="281"/>
      <c r="AM226" s="281"/>
      <c r="AN226" s="281"/>
      <c r="AO226" s="281"/>
      <c r="AP226" s="282"/>
      <c r="AQ226" s="29"/>
      <c r="AR226" s="29" t="s">
        <v>491</v>
      </c>
      <c r="AS226" s="29" t="s">
        <v>305</v>
      </c>
      <c r="AT226" s="29"/>
      <c r="AU226" s="266">
        <f>IF($A226="C",COUNTIF(C$226:C$227,C226)-1,"")</f>
        <v>1</v>
      </c>
      <c r="AZ226" s="267">
        <v>208</v>
      </c>
      <c r="BA226" s="268">
        <v>0</v>
      </c>
      <c r="BC226" s="269">
        <f t="shared" si="84"/>
        <v>0</v>
      </c>
      <c r="BD226" s="270">
        <f t="shared" si="85"/>
        <v>31</v>
      </c>
      <c r="BE226" s="208">
        <f t="shared" si="95"/>
        <v>225</v>
      </c>
      <c r="BF226" s="208">
        <f t="shared" si="96"/>
        <v>31225</v>
      </c>
      <c r="BG226" s="208">
        <f>RANK(BF226,BF$226:BF$227,1)</f>
        <v>1</v>
      </c>
    </row>
    <row r="227" spans="1:59" x14ac:dyDescent="0.25">
      <c r="A227" s="47" t="s">
        <v>46</v>
      </c>
      <c r="B227" s="68" t="str">
        <f t="shared" si="92"/>
        <v>208-01</v>
      </c>
      <c r="C227" s="247" t="str">
        <f>C226</f>
        <v xml:space="preserve">Small Society Lottery </v>
      </c>
      <c r="D227" s="944" t="s">
        <v>884</v>
      </c>
      <c r="E227" s="271" t="str">
        <f>E226</f>
        <v>DCMS/GC</v>
      </c>
      <c r="F227" s="947"/>
      <c r="G227" s="956"/>
      <c r="H227" s="956"/>
      <c r="I227" s="949"/>
      <c r="J227" s="353" t="str">
        <f>J226</f>
        <v>continuous</v>
      </c>
      <c r="K227" s="300" t="str">
        <f>K226</f>
        <v>Single tier &amp; lower tier</v>
      </c>
      <c r="N227" s="258" t="str">
        <f t="shared" si="93"/>
        <v/>
      </c>
      <c r="O227" s="272" t="str">
        <f t="shared" si="94"/>
        <v/>
      </c>
      <c r="R227" s="46" t="str">
        <f>R226</f>
        <v>Y</v>
      </c>
      <c r="AU227" s="208" t="str">
        <f>IF($A227="C",COUNTIF(C$226:C$227,C227)-1,"")</f>
        <v/>
      </c>
      <c r="AW227" s="271">
        <f>AW226</f>
        <v>0</v>
      </c>
      <c r="AZ227" s="267">
        <v>208</v>
      </c>
      <c r="BA227" s="268">
        <v>1</v>
      </c>
      <c r="BC227" s="269">
        <f t="shared" si="84"/>
        <v>1</v>
      </c>
      <c r="BD227" s="270">
        <f t="shared" si="85"/>
        <v>31</v>
      </c>
      <c r="BE227" s="208">
        <f t="shared" si="95"/>
        <v>226</v>
      </c>
      <c r="BF227" s="208">
        <f t="shared" si="96"/>
        <v>1031226</v>
      </c>
      <c r="BG227" s="208">
        <f>RANK(BF227,BF$226:BF$227,1)</f>
        <v>2</v>
      </c>
    </row>
    <row r="228" spans="1:59" ht="22.5" customHeight="1" x14ac:dyDescent="0.25">
      <c r="A228" s="47" t="s">
        <v>1000</v>
      </c>
      <c r="B228" s="68" t="str">
        <f t="shared" ref="B228:B262" si="97">TEXT(AZ228,"000")&amp;"-"&amp;TEXT(BA228,"00")</f>
        <v>004-00</v>
      </c>
      <c r="C228" s="258" t="s">
        <v>838</v>
      </c>
      <c r="D228" s="259"/>
      <c r="E228" s="208" t="s">
        <v>1782</v>
      </c>
      <c r="F228" s="219"/>
      <c r="G228" s="186" t="s">
        <v>118</v>
      </c>
      <c r="H228" s="186"/>
      <c r="I228" s="220"/>
      <c r="J228" s="353" t="s">
        <v>1332</v>
      </c>
      <c r="K228" s="353" t="s">
        <v>212</v>
      </c>
      <c r="L228" s="29" t="s">
        <v>839</v>
      </c>
      <c r="M228" s="29" t="s">
        <v>1535</v>
      </c>
      <c r="N228" s="275" t="str">
        <f t="shared" ref="N228:N262" si="98">IF(OR($A228&lt;&gt;"C",P228=""),"",HYPERLINK(P228,"Collection"))</f>
        <v>Collection</v>
      </c>
      <c r="O228" s="276" t="str">
        <f t="shared" ref="O228:O262" si="99">IF(OR($A228&lt;&gt;"C",Q228=""),"",HYPERLINK(Q228,"Data"))</f>
        <v>Data</v>
      </c>
      <c r="P228" s="265" t="s">
        <v>1629</v>
      </c>
      <c r="Q228" s="265" t="s">
        <v>820</v>
      </c>
      <c r="R228" s="261"/>
      <c r="S228" s="29"/>
      <c r="T228" s="262"/>
      <c r="U228" s="263" t="s">
        <v>1331</v>
      </c>
      <c r="V228" s="263" t="s">
        <v>1331</v>
      </c>
      <c r="W228" s="263" t="s">
        <v>1331</v>
      </c>
      <c r="X228" s="263" t="s">
        <v>1331</v>
      </c>
      <c r="Y228" s="263" t="s">
        <v>1331</v>
      </c>
      <c r="Z228" s="263" t="s">
        <v>1331</v>
      </c>
      <c r="AA228" s="263"/>
      <c r="AB228" s="263"/>
      <c r="AC228" s="263"/>
      <c r="AD228" s="263"/>
      <c r="AE228" s="263"/>
      <c r="AF228" s="263"/>
      <c r="AG228" s="263"/>
      <c r="AH228" s="263"/>
      <c r="AI228" s="263"/>
      <c r="AJ228" s="263"/>
      <c r="AK228" s="263"/>
      <c r="AL228" s="263"/>
      <c r="AM228" s="263"/>
      <c r="AN228" s="263"/>
      <c r="AO228" s="263"/>
      <c r="AP228" s="264"/>
      <c r="AQ228" s="29"/>
      <c r="AR228" s="265" t="s">
        <v>491</v>
      </c>
      <c r="AS228" s="29" t="s">
        <v>250</v>
      </c>
      <c r="AT228" s="29" t="s">
        <v>584</v>
      </c>
      <c r="AU228" s="278">
        <f t="shared" ref="AU228:AU245" si="100">IF($A228="C",COUNTIF(C$228:C$245,C228)-1,"")</f>
        <v>11</v>
      </c>
      <c r="AW228" s="208" t="s">
        <v>122</v>
      </c>
      <c r="AX228" s="29" t="s">
        <v>1455</v>
      </c>
      <c r="AZ228" s="267">
        <v>4</v>
      </c>
      <c r="BA228" s="268">
        <v>0</v>
      </c>
      <c r="BC228" s="269">
        <f t="shared" si="84"/>
        <v>0</v>
      </c>
      <c r="BD228" s="270">
        <f t="shared" si="85"/>
        <v>5</v>
      </c>
      <c r="BE228" s="208">
        <f t="shared" ref="BE228:BE262" si="101">ROW()-1</f>
        <v>227</v>
      </c>
      <c r="BF228" s="208">
        <f t="shared" ref="BF228:BF262" si="102">(BC228*1000000)+(BD228*1000)+BE228</f>
        <v>5227</v>
      </c>
      <c r="BG228" s="208">
        <f t="shared" ref="BG228:BG245" si="103">RANK(BF228,BF$228:BF$245,1)</f>
        <v>1</v>
      </c>
    </row>
    <row r="229" spans="1:59" ht="25" x14ac:dyDescent="0.25">
      <c r="A229" s="47" t="s">
        <v>46</v>
      </c>
      <c r="B229" s="68" t="str">
        <f t="shared" si="97"/>
        <v>004-01</v>
      </c>
      <c r="C229" s="247" t="str">
        <f t="shared" ref="C229:C239" si="104">C228</f>
        <v>Housing Strategy Statistical Appendix (HSSA)</v>
      </c>
      <c r="D229" s="944" t="s">
        <v>1541</v>
      </c>
      <c r="E229" s="271" t="str">
        <f t="shared" ref="E229:E239" si="105">E228</f>
        <v>DCLG</v>
      </c>
      <c r="F229" s="947"/>
      <c r="G229" s="558" t="s">
        <v>118</v>
      </c>
      <c r="H229" s="558"/>
      <c r="I229" s="948"/>
      <c r="J229" s="300" t="str">
        <f t="shared" ref="J229:J239" si="106">J228</f>
        <v>annual</v>
      </c>
      <c r="K229" s="300" t="str">
        <f t="shared" ref="K229:K239" si="107">K228</f>
        <v>Single tier &amp; lower tier</v>
      </c>
      <c r="N229" s="258" t="str">
        <f t="shared" si="98"/>
        <v/>
      </c>
      <c r="O229" s="272" t="str">
        <f t="shared" si="99"/>
        <v/>
      </c>
      <c r="R229" s="46">
        <f t="shared" ref="R229:R239" si="108">R228</f>
        <v>0</v>
      </c>
      <c r="T229" s="262"/>
      <c r="U229" s="263"/>
      <c r="V229" s="263"/>
      <c r="W229" s="263"/>
      <c r="X229" s="263"/>
      <c r="Y229" s="263"/>
      <c r="Z229" s="263"/>
      <c r="AA229" s="263"/>
      <c r="AB229" s="263"/>
      <c r="AC229" s="263"/>
      <c r="AD229" s="263"/>
      <c r="AE229" s="263"/>
      <c r="AF229" s="263"/>
      <c r="AG229" s="263"/>
      <c r="AH229" s="263"/>
      <c r="AI229" s="263"/>
      <c r="AJ229" s="263"/>
      <c r="AK229" s="263"/>
      <c r="AL229" s="263"/>
      <c r="AM229" s="263"/>
      <c r="AN229" s="263"/>
      <c r="AO229" s="263"/>
      <c r="AP229" s="264"/>
      <c r="AQ229" s="29"/>
      <c r="AR229" s="265"/>
      <c r="AU229" s="274" t="str">
        <f t="shared" si="100"/>
        <v/>
      </c>
      <c r="AW229" s="271" t="str">
        <f t="shared" ref="AW229:AW239" si="109">AW228</f>
        <v>Housing</v>
      </c>
      <c r="AX229" s="265"/>
      <c r="AZ229" s="267">
        <v>4</v>
      </c>
      <c r="BA229" s="268">
        <v>1</v>
      </c>
      <c r="BC229" s="269">
        <f t="shared" si="84"/>
        <v>1</v>
      </c>
      <c r="BD229" s="270">
        <f t="shared" si="85"/>
        <v>5</v>
      </c>
      <c r="BE229" s="208">
        <f t="shared" si="101"/>
        <v>228</v>
      </c>
      <c r="BF229" s="208">
        <f t="shared" si="102"/>
        <v>1005228</v>
      </c>
      <c r="BG229" s="208">
        <f t="shared" si="103"/>
        <v>3</v>
      </c>
    </row>
    <row r="230" spans="1:59" ht="25" x14ac:dyDescent="0.25">
      <c r="A230" s="47" t="s">
        <v>46</v>
      </c>
      <c r="B230" s="68" t="str">
        <f t="shared" si="97"/>
        <v>004-02</v>
      </c>
      <c r="C230" s="247" t="str">
        <f t="shared" si="104"/>
        <v>Housing Strategy Statistical Appendix (HSSA)</v>
      </c>
      <c r="D230" s="944" t="s">
        <v>1542</v>
      </c>
      <c r="E230" s="271" t="str">
        <f t="shared" si="105"/>
        <v>DCLG</v>
      </c>
      <c r="F230" s="947"/>
      <c r="G230" s="558" t="s">
        <v>118</v>
      </c>
      <c r="H230" s="558"/>
      <c r="I230" s="948"/>
      <c r="J230" s="300" t="str">
        <f t="shared" si="106"/>
        <v>annual</v>
      </c>
      <c r="K230" s="300" t="str">
        <f t="shared" si="107"/>
        <v>Single tier &amp; lower tier</v>
      </c>
      <c r="N230" s="258" t="str">
        <f t="shared" si="98"/>
        <v/>
      </c>
      <c r="O230" s="272" t="str">
        <f t="shared" si="99"/>
        <v/>
      </c>
      <c r="R230" s="46">
        <f t="shared" si="108"/>
        <v>0</v>
      </c>
      <c r="T230" s="262"/>
      <c r="U230" s="263"/>
      <c r="V230" s="263"/>
      <c r="W230" s="263"/>
      <c r="X230" s="263"/>
      <c r="Y230" s="263"/>
      <c r="Z230" s="263"/>
      <c r="AA230" s="263"/>
      <c r="AB230" s="263"/>
      <c r="AC230" s="263"/>
      <c r="AD230" s="263"/>
      <c r="AE230" s="263"/>
      <c r="AF230" s="263"/>
      <c r="AG230" s="263"/>
      <c r="AH230" s="263"/>
      <c r="AI230" s="263"/>
      <c r="AJ230" s="263"/>
      <c r="AK230" s="263"/>
      <c r="AL230" s="263"/>
      <c r="AM230" s="263"/>
      <c r="AN230" s="263"/>
      <c r="AO230" s="263"/>
      <c r="AP230" s="264"/>
      <c r="AQ230" s="29"/>
      <c r="AR230" s="265"/>
      <c r="AU230" s="274" t="str">
        <f t="shared" si="100"/>
        <v/>
      </c>
      <c r="AW230" s="271" t="str">
        <f t="shared" si="109"/>
        <v>Housing</v>
      </c>
      <c r="AX230" s="265"/>
      <c r="AZ230" s="267">
        <v>4</v>
      </c>
      <c r="BA230" s="268">
        <v>2</v>
      </c>
      <c r="BC230" s="269">
        <f t="shared" si="84"/>
        <v>1</v>
      </c>
      <c r="BD230" s="270">
        <f t="shared" si="85"/>
        <v>5</v>
      </c>
      <c r="BE230" s="208">
        <f t="shared" si="101"/>
        <v>229</v>
      </c>
      <c r="BF230" s="208">
        <f t="shared" si="102"/>
        <v>1005229</v>
      </c>
      <c r="BG230" s="208">
        <f t="shared" si="103"/>
        <v>4</v>
      </c>
    </row>
    <row r="231" spans="1:59" ht="25" x14ac:dyDescent="0.25">
      <c r="A231" s="47" t="s">
        <v>46</v>
      </c>
      <c r="B231" s="68" t="str">
        <f t="shared" si="97"/>
        <v>004-03</v>
      </c>
      <c r="C231" s="247" t="str">
        <f t="shared" si="104"/>
        <v>Housing Strategy Statistical Appendix (HSSA)</v>
      </c>
      <c r="D231" s="944" t="s">
        <v>1543</v>
      </c>
      <c r="E231" s="271" t="str">
        <f t="shared" si="105"/>
        <v>DCLG</v>
      </c>
      <c r="F231" s="947"/>
      <c r="G231" s="558" t="s">
        <v>118</v>
      </c>
      <c r="H231" s="558"/>
      <c r="I231" s="948"/>
      <c r="J231" s="300" t="str">
        <f t="shared" si="106"/>
        <v>annual</v>
      </c>
      <c r="K231" s="300" t="str">
        <f t="shared" si="107"/>
        <v>Single tier &amp; lower tier</v>
      </c>
      <c r="N231" s="258" t="str">
        <f t="shared" si="98"/>
        <v/>
      </c>
      <c r="O231" s="272" t="str">
        <f t="shared" si="99"/>
        <v/>
      </c>
      <c r="R231" s="46">
        <f t="shared" si="108"/>
        <v>0</v>
      </c>
      <c r="T231" s="262"/>
      <c r="U231" s="263"/>
      <c r="V231" s="263"/>
      <c r="W231" s="263"/>
      <c r="X231" s="263"/>
      <c r="Y231" s="263"/>
      <c r="Z231" s="263"/>
      <c r="AA231" s="263"/>
      <c r="AB231" s="263"/>
      <c r="AC231" s="263"/>
      <c r="AD231" s="263"/>
      <c r="AE231" s="263"/>
      <c r="AF231" s="263"/>
      <c r="AG231" s="263"/>
      <c r="AH231" s="263"/>
      <c r="AI231" s="263"/>
      <c r="AJ231" s="263"/>
      <c r="AK231" s="263"/>
      <c r="AL231" s="263"/>
      <c r="AM231" s="263"/>
      <c r="AN231" s="263"/>
      <c r="AO231" s="263"/>
      <c r="AP231" s="264"/>
      <c r="AQ231" s="29"/>
      <c r="AR231" s="265"/>
      <c r="AU231" s="274" t="str">
        <f t="shared" si="100"/>
        <v/>
      </c>
      <c r="AW231" s="271" t="str">
        <f t="shared" si="109"/>
        <v>Housing</v>
      </c>
      <c r="AX231" s="265"/>
      <c r="AZ231" s="267">
        <v>4</v>
      </c>
      <c r="BA231" s="268">
        <v>3</v>
      </c>
      <c r="BC231" s="269">
        <f t="shared" si="84"/>
        <v>1</v>
      </c>
      <c r="BD231" s="270">
        <f t="shared" si="85"/>
        <v>5</v>
      </c>
      <c r="BE231" s="208">
        <f t="shared" si="101"/>
        <v>230</v>
      </c>
      <c r="BF231" s="208">
        <f t="shared" si="102"/>
        <v>1005230</v>
      </c>
      <c r="BG231" s="208">
        <f t="shared" si="103"/>
        <v>5</v>
      </c>
    </row>
    <row r="232" spans="1:59" ht="25" x14ac:dyDescent="0.25">
      <c r="A232" s="47" t="s">
        <v>46</v>
      </c>
      <c r="B232" s="68" t="str">
        <f t="shared" si="97"/>
        <v>004-04</v>
      </c>
      <c r="C232" s="247" t="str">
        <f t="shared" si="104"/>
        <v>Housing Strategy Statistical Appendix (HSSA)</v>
      </c>
      <c r="D232" s="944" t="s">
        <v>1544</v>
      </c>
      <c r="E232" s="271" t="str">
        <f t="shared" si="105"/>
        <v>DCLG</v>
      </c>
      <c r="F232" s="947"/>
      <c r="G232" s="558" t="s">
        <v>118</v>
      </c>
      <c r="H232" s="558"/>
      <c r="I232" s="948"/>
      <c r="J232" s="300" t="str">
        <f t="shared" si="106"/>
        <v>annual</v>
      </c>
      <c r="K232" s="300" t="str">
        <f t="shared" si="107"/>
        <v>Single tier &amp; lower tier</v>
      </c>
      <c r="N232" s="258" t="str">
        <f t="shared" si="98"/>
        <v/>
      </c>
      <c r="O232" s="272" t="str">
        <f t="shared" si="99"/>
        <v/>
      </c>
      <c r="R232" s="46">
        <f t="shared" si="108"/>
        <v>0</v>
      </c>
      <c r="T232" s="262"/>
      <c r="U232" s="263"/>
      <c r="V232" s="263"/>
      <c r="W232" s="263"/>
      <c r="X232" s="263"/>
      <c r="Y232" s="263"/>
      <c r="Z232" s="263"/>
      <c r="AA232" s="263"/>
      <c r="AB232" s="263"/>
      <c r="AC232" s="263"/>
      <c r="AD232" s="263"/>
      <c r="AE232" s="263"/>
      <c r="AF232" s="263"/>
      <c r="AG232" s="263"/>
      <c r="AH232" s="263"/>
      <c r="AI232" s="263"/>
      <c r="AJ232" s="263"/>
      <c r="AK232" s="263"/>
      <c r="AL232" s="263"/>
      <c r="AM232" s="263"/>
      <c r="AN232" s="263"/>
      <c r="AO232" s="263"/>
      <c r="AP232" s="264"/>
      <c r="AQ232" s="29"/>
      <c r="AR232" s="265"/>
      <c r="AU232" s="274" t="str">
        <f t="shared" si="100"/>
        <v/>
      </c>
      <c r="AW232" s="271" t="str">
        <f t="shared" si="109"/>
        <v>Housing</v>
      </c>
      <c r="AX232" s="265"/>
      <c r="AZ232" s="267">
        <v>4</v>
      </c>
      <c r="BA232" s="268">
        <v>4</v>
      </c>
      <c r="BC232" s="269">
        <f t="shared" si="84"/>
        <v>1</v>
      </c>
      <c r="BD232" s="270">
        <f t="shared" si="85"/>
        <v>5</v>
      </c>
      <c r="BE232" s="208">
        <f t="shared" si="101"/>
        <v>231</v>
      </c>
      <c r="BF232" s="208">
        <f t="shared" si="102"/>
        <v>1005231</v>
      </c>
      <c r="BG232" s="208">
        <f t="shared" si="103"/>
        <v>6</v>
      </c>
    </row>
    <row r="233" spans="1:59" ht="25" x14ac:dyDescent="0.25">
      <c r="A233" s="47" t="s">
        <v>46</v>
      </c>
      <c r="B233" s="68" t="str">
        <f t="shared" si="97"/>
        <v>004-05</v>
      </c>
      <c r="C233" s="247" t="str">
        <f t="shared" si="104"/>
        <v>Housing Strategy Statistical Appendix (HSSA)</v>
      </c>
      <c r="D233" s="944" t="s">
        <v>1545</v>
      </c>
      <c r="E233" s="271" t="str">
        <f t="shared" si="105"/>
        <v>DCLG</v>
      </c>
      <c r="F233" s="947"/>
      <c r="G233" s="558" t="s">
        <v>118</v>
      </c>
      <c r="H233" s="558"/>
      <c r="I233" s="948"/>
      <c r="J233" s="300" t="str">
        <f t="shared" si="106"/>
        <v>annual</v>
      </c>
      <c r="K233" s="300" t="str">
        <f t="shared" si="107"/>
        <v>Single tier &amp; lower tier</v>
      </c>
      <c r="N233" s="258" t="str">
        <f t="shared" si="98"/>
        <v/>
      </c>
      <c r="O233" s="272" t="str">
        <f t="shared" si="99"/>
        <v/>
      </c>
      <c r="R233" s="46">
        <f t="shared" si="108"/>
        <v>0</v>
      </c>
      <c r="T233" s="262"/>
      <c r="U233" s="263"/>
      <c r="V233" s="263"/>
      <c r="W233" s="263"/>
      <c r="X233" s="263"/>
      <c r="Y233" s="263"/>
      <c r="Z233" s="263"/>
      <c r="AA233" s="263"/>
      <c r="AB233" s="263"/>
      <c r="AC233" s="263"/>
      <c r="AD233" s="263"/>
      <c r="AE233" s="263"/>
      <c r="AF233" s="263"/>
      <c r="AG233" s="263"/>
      <c r="AH233" s="263"/>
      <c r="AI233" s="263"/>
      <c r="AJ233" s="263"/>
      <c r="AK233" s="263"/>
      <c r="AL233" s="263"/>
      <c r="AM233" s="263"/>
      <c r="AN233" s="263"/>
      <c r="AO233" s="263"/>
      <c r="AP233" s="264"/>
      <c r="AQ233" s="29"/>
      <c r="AR233" s="265"/>
      <c r="AU233" s="274" t="str">
        <f t="shared" si="100"/>
        <v/>
      </c>
      <c r="AW233" s="271" t="str">
        <f t="shared" si="109"/>
        <v>Housing</v>
      </c>
      <c r="AX233" s="265"/>
      <c r="AZ233" s="267">
        <v>4</v>
      </c>
      <c r="BA233" s="268">
        <v>5</v>
      </c>
      <c r="BC233" s="269">
        <f t="shared" si="84"/>
        <v>1</v>
      </c>
      <c r="BD233" s="270">
        <f t="shared" si="85"/>
        <v>5</v>
      </c>
      <c r="BE233" s="208">
        <f t="shared" si="101"/>
        <v>232</v>
      </c>
      <c r="BF233" s="208">
        <f t="shared" si="102"/>
        <v>1005232</v>
      </c>
      <c r="BG233" s="208">
        <f t="shared" si="103"/>
        <v>7</v>
      </c>
    </row>
    <row r="234" spans="1:59" ht="25" x14ac:dyDescent="0.25">
      <c r="A234" s="47" t="s">
        <v>46</v>
      </c>
      <c r="B234" s="68" t="str">
        <f t="shared" si="97"/>
        <v>004-06</v>
      </c>
      <c r="C234" s="247" t="str">
        <f t="shared" si="104"/>
        <v>Housing Strategy Statistical Appendix (HSSA)</v>
      </c>
      <c r="D234" s="944" t="s">
        <v>1546</v>
      </c>
      <c r="E234" s="271" t="str">
        <f t="shared" si="105"/>
        <v>DCLG</v>
      </c>
      <c r="F234" s="947"/>
      <c r="G234" s="558" t="s">
        <v>118</v>
      </c>
      <c r="H234" s="558"/>
      <c r="I234" s="948"/>
      <c r="J234" s="300" t="str">
        <f t="shared" si="106"/>
        <v>annual</v>
      </c>
      <c r="K234" s="300" t="str">
        <f t="shared" si="107"/>
        <v>Single tier &amp; lower tier</v>
      </c>
      <c r="N234" s="258" t="str">
        <f t="shared" si="98"/>
        <v/>
      </c>
      <c r="O234" s="272" t="str">
        <f t="shared" si="99"/>
        <v/>
      </c>
      <c r="R234" s="46">
        <f t="shared" si="108"/>
        <v>0</v>
      </c>
      <c r="T234" s="262"/>
      <c r="U234" s="263"/>
      <c r="V234" s="263"/>
      <c r="W234" s="263"/>
      <c r="X234" s="263"/>
      <c r="Y234" s="263"/>
      <c r="Z234" s="263"/>
      <c r="AA234" s="263"/>
      <c r="AB234" s="263"/>
      <c r="AC234" s="263"/>
      <c r="AD234" s="263"/>
      <c r="AE234" s="263"/>
      <c r="AF234" s="263"/>
      <c r="AG234" s="263"/>
      <c r="AH234" s="263"/>
      <c r="AI234" s="263"/>
      <c r="AJ234" s="263"/>
      <c r="AK234" s="263"/>
      <c r="AL234" s="263"/>
      <c r="AM234" s="263"/>
      <c r="AN234" s="263"/>
      <c r="AO234" s="263"/>
      <c r="AP234" s="264"/>
      <c r="AQ234" s="29"/>
      <c r="AR234" s="265"/>
      <c r="AU234" s="274" t="str">
        <f t="shared" si="100"/>
        <v/>
      </c>
      <c r="AW234" s="271" t="str">
        <f t="shared" si="109"/>
        <v>Housing</v>
      </c>
      <c r="AX234" s="265"/>
      <c r="AZ234" s="267">
        <v>4</v>
      </c>
      <c r="BA234" s="268">
        <v>6</v>
      </c>
      <c r="BC234" s="269">
        <f t="shared" si="84"/>
        <v>1</v>
      </c>
      <c r="BD234" s="270">
        <f t="shared" si="85"/>
        <v>5</v>
      </c>
      <c r="BE234" s="208">
        <f t="shared" si="101"/>
        <v>233</v>
      </c>
      <c r="BF234" s="208">
        <f t="shared" si="102"/>
        <v>1005233</v>
      </c>
      <c r="BG234" s="208">
        <f t="shared" si="103"/>
        <v>8</v>
      </c>
    </row>
    <row r="235" spans="1:59" ht="25" x14ac:dyDescent="0.25">
      <c r="A235" s="47" t="s">
        <v>46</v>
      </c>
      <c r="B235" s="68" t="str">
        <f t="shared" si="97"/>
        <v>004-07</v>
      </c>
      <c r="C235" s="247" t="str">
        <f t="shared" si="104"/>
        <v>Housing Strategy Statistical Appendix (HSSA)</v>
      </c>
      <c r="D235" s="944" t="s">
        <v>1547</v>
      </c>
      <c r="E235" s="271" t="str">
        <f t="shared" si="105"/>
        <v>DCLG</v>
      </c>
      <c r="F235" s="947"/>
      <c r="G235" s="558" t="s">
        <v>118</v>
      </c>
      <c r="H235" s="558"/>
      <c r="I235" s="948"/>
      <c r="J235" s="300" t="str">
        <f t="shared" si="106"/>
        <v>annual</v>
      </c>
      <c r="K235" s="300" t="str">
        <f t="shared" si="107"/>
        <v>Single tier &amp; lower tier</v>
      </c>
      <c r="N235" s="258" t="str">
        <f t="shared" si="98"/>
        <v/>
      </c>
      <c r="O235" s="272" t="str">
        <f t="shared" si="99"/>
        <v/>
      </c>
      <c r="R235" s="46">
        <f t="shared" si="108"/>
        <v>0</v>
      </c>
      <c r="T235" s="262"/>
      <c r="U235" s="263"/>
      <c r="V235" s="263"/>
      <c r="W235" s="263"/>
      <c r="X235" s="263"/>
      <c r="Y235" s="263"/>
      <c r="Z235" s="263"/>
      <c r="AA235" s="263"/>
      <c r="AB235" s="263"/>
      <c r="AC235" s="263"/>
      <c r="AD235" s="263"/>
      <c r="AE235" s="263"/>
      <c r="AF235" s="263"/>
      <c r="AG235" s="263"/>
      <c r="AH235" s="263"/>
      <c r="AI235" s="263"/>
      <c r="AJ235" s="263"/>
      <c r="AK235" s="263"/>
      <c r="AL235" s="263"/>
      <c r="AM235" s="263"/>
      <c r="AN235" s="263"/>
      <c r="AO235" s="263"/>
      <c r="AP235" s="264"/>
      <c r="AQ235" s="29"/>
      <c r="AR235" s="265"/>
      <c r="AU235" s="274" t="str">
        <f t="shared" si="100"/>
        <v/>
      </c>
      <c r="AW235" s="271" t="str">
        <f t="shared" si="109"/>
        <v>Housing</v>
      </c>
      <c r="AX235" s="265"/>
      <c r="AZ235" s="267">
        <v>4</v>
      </c>
      <c r="BA235" s="268">
        <v>7</v>
      </c>
      <c r="BC235" s="269">
        <f t="shared" si="84"/>
        <v>1</v>
      </c>
      <c r="BD235" s="270">
        <f t="shared" si="85"/>
        <v>5</v>
      </c>
      <c r="BE235" s="208">
        <f t="shared" si="101"/>
        <v>234</v>
      </c>
      <c r="BF235" s="208">
        <f t="shared" si="102"/>
        <v>1005234</v>
      </c>
      <c r="BG235" s="208">
        <f t="shared" si="103"/>
        <v>9</v>
      </c>
    </row>
    <row r="236" spans="1:59" ht="25" x14ac:dyDescent="0.25">
      <c r="A236" s="47" t="s">
        <v>46</v>
      </c>
      <c r="B236" s="68" t="str">
        <f t="shared" si="97"/>
        <v>004-08</v>
      </c>
      <c r="C236" s="247" t="str">
        <f t="shared" si="104"/>
        <v>Housing Strategy Statistical Appendix (HSSA)</v>
      </c>
      <c r="D236" s="944" t="s">
        <v>151</v>
      </c>
      <c r="E236" s="271" t="str">
        <f t="shared" si="105"/>
        <v>DCLG</v>
      </c>
      <c r="F236" s="947"/>
      <c r="G236" s="558" t="s">
        <v>118</v>
      </c>
      <c r="H236" s="558"/>
      <c r="I236" s="948"/>
      <c r="J236" s="300" t="str">
        <f t="shared" si="106"/>
        <v>annual</v>
      </c>
      <c r="K236" s="300" t="str">
        <f t="shared" si="107"/>
        <v>Single tier &amp; lower tier</v>
      </c>
      <c r="N236" s="258" t="str">
        <f t="shared" si="98"/>
        <v/>
      </c>
      <c r="O236" s="272" t="str">
        <f t="shared" si="99"/>
        <v/>
      </c>
      <c r="R236" s="46">
        <f t="shared" si="108"/>
        <v>0</v>
      </c>
      <c r="T236" s="262"/>
      <c r="U236" s="263"/>
      <c r="V236" s="263"/>
      <c r="W236" s="263"/>
      <c r="X236" s="263"/>
      <c r="Y236" s="263"/>
      <c r="Z236" s="263"/>
      <c r="AA236" s="263"/>
      <c r="AB236" s="263"/>
      <c r="AC236" s="263"/>
      <c r="AD236" s="263"/>
      <c r="AE236" s="263"/>
      <c r="AF236" s="263"/>
      <c r="AG236" s="263"/>
      <c r="AH236" s="263"/>
      <c r="AI236" s="263"/>
      <c r="AJ236" s="263"/>
      <c r="AK236" s="263"/>
      <c r="AL236" s="263"/>
      <c r="AM236" s="263"/>
      <c r="AN236" s="263"/>
      <c r="AO236" s="263"/>
      <c r="AP236" s="264"/>
      <c r="AQ236" s="29"/>
      <c r="AR236" s="265"/>
      <c r="AU236" s="274" t="str">
        <f t="shared" si="100"/>
        <v/>
      </c>
      <c r="AW236" s="271" t="str">
        <f t="shared" si="109"/>
        <v>Housing</v>
      </c>
      <c r="AX236" s="265"/>
      <c r="AZ236" s="267">
        <v>4</v>
      </c>
      <c r="BA236" s="268">
        <v>8</v>
      </c>
      <c r="BC236" s="269">
        <f t="shared" si="84"/>
        <v>1</v>
      </c>
      <c r="BD236" s="270">
        <f t="shared" si="85"/>
        <v>5</v>
      </c>
      <c r="BE236" s="208">
        <f t="shared" si="101"/>
        <v>235</v>
      </c>
      <c r="BF236" s="208">
        <f t="shared" si="102"/>
        <v>1005235</v>
      </c>
      <c r="BG236" s="208">
        <f t="shared" si="103"/>
        <v>10</v>
      </c>
    </row>
    <row r="237" spans="1:59" ht="25" x14ac:dyDescent="0.25">
      <c r="A237" s="47" t="s">
        <v>46</v>
      </c>
      <c r="B237" s="68" t="str">
        <f t="shared" si="97"/>
        <v>004-09</v>
      </c>
      <c r="C237" s="247" t="str">
        <f t="shared" si="104"/>
        <v>Housing Strategy Statistical Appendix (HSSA)</v>
      </c>
      <c r="D237" s="944" t="s">
        <v>152</v>
      </c>
      <c r="E237" s="271" t="str">
        <f t="shared" si="105"/>
        <v>DCLG</v>
      </c>
      <c r="F237" s="947"/>
      <c r="G237" s="558" t="s">
        <v>118</v>
      </c>
      <c r="H237" s="558"/>
      <c r="I237" s="948"/>
      <c r="J237" s="300" t="str">
        <f t="shared" si="106"/>
        <v>annual</v>
      </c>
      <c r="K237" s="300" t="str">
        <f t="shared" si="107"/>
        <v>Single tier &amp; lower tier</v>
      </c>
      <c r="N237" s="258" t="str">
        <f t="shared" si="98"/>
        <v/>
      </c>
      <c r="O237" s="272" t="str">
        <f t="shared" si="99"/>
        <v/>
      </c>
      <c r="R237" s="46">
        <f t="shared" si="108"/>
        <v>0</v>
      </c>
      <c r="T237" s="262"/>
      <c r="U237" s="263"/>
      <c r="V237" s="263"/>
      <c r="W237" s="263"/>
      <c r="X237" s="263"/>
      <c r="Y237" s="263"/>
      <c r="Z237" s="263"/>
      <c r="AA237" s="263"/>
      <c r="AB237" s="263"/>
      <c r="AC237" s="263"/>
      <c r="AD237" s="263"/>
      <c r="AE237" s="263"/>
      <c r="AF237" s="263"/>
      <c r="AG237" s="263"/>
      <c r="AH237" s="263"/>
      <c r="AI237" s="263"/>
      <c r="AJ237" s="263"/>
      <c r="AK237" s="263"/>
      <c r="AL237" s="263"/>
      <c r="AM237" s="263"/>
      <c r="AN237" s="263"/>
      <c r="AO237" s="263"/>
      <c r="AP237" s="264"/>
      <c r="AQ237" s="29"/>
      <c r="AR237" s="265"/>
      <c r="AU237" s="274" t="str">
        <f t="shared" si="100"/>
        <v/>
      </c>
      <c r="AW237" s="271" t="str">
        <f t="shared" si="109"/>
        <v>Housing</v>
      </c>
      <c r="AX237" s="265"/>
      <c r="AZ237" s="267">
        <v>4</v>
      </c>
      <c r="BA237" s="268">
        <v>9</v>
      </c>
      <c r="BC237" s="269">
        <f t="shared" si="84"/>
        <v>1</v>
      </c>
      <c r="BD237" s="270">
        <f t="shared" si="85"/>
        <v>5</v>
      </c>
      <c r="BE237" s="208">
        <f t="shared" si="101"/>
        <v>236</v>
      </c>
      <c r="BF237" s="208">
        <f t="shared" si="102"/>
        <v>1005236</v>
      </c>
      <c r="BG237" s="208">
        <f t="shared" si="103"/>
        <v>11</v>
      </c>
    </row>
    <row r="238" spans="1:59" x14ac:dyDescent="0.25">
      <c r="A238" s="47" t="s">
        <v>46</v>
      </c>
      <c r="B238" s="68" t="str">
        <f t="shared" si="97"/>
        <v>004-10</v>
      </c>
      <c r="C238" s="247" t="str">
        <f t="shared" si="104"/>
        <v>Housing Strategy Statistical Appendix (HSSA)</v>
      </c>
      <c r="D238" s="944" t="s">
        <v>453</v>
      </c>
      <c r="E238" s="271" t="str">
        <f t="shared" si="105"/>
        <v>DCLG</v>
      </c>
      <c r="F238" s="947"/>
      <c r="G238" s="558" t="s">
        <v>118</v>
      </c>
      <c r="H238" s="558"/>
      <c r="I238" s="948"/>
      <c r="J238" s="300" t="str">
        <f t="shared" si="106"/>
        <v>annual</v>
      </c>
      <c r="K238" s="300" t="str">
        <f t="shared" si="107"/>
        <v>Single tier &amp; lower tier</v>
      </c>
      <c r="N238" s="258" t="str">
        <f t="shared" si="98"/>
        <v/>
      </c>
      <c r="O238" s="272" t="str">
        <f t="shared" si="99"/>
        <v/>
      </c>
      <c r="R238" s="46">
        <f t="shared" si="108"/>
        <v>0</v>
      </c>
      <c r="T238" s="262"/>
      <c r="U238" s="263"/>
      <c r="V238" s="263"/>
      <c r="W238" s="263"/>
      <c r="X238" s="263"/>
      <c r="Y238" s="263"/>
      <c r="Z238" s="263"/>
      <c r="AA238" s="263"/>
      <c r="AB238" s="263"/>
      <c r="AC238" s="263"/>
      <c r="AD238" s="263"/>
      <c r="AE238" s="263"/>
      <c r="AF238" s="263"/>
      <c r="AG238" s="263"/>
      <c r="AH238" s="263"/>
      <c r="AI238" s="263"/>
      <c r="AJ238" s="263"/>
      <c r="AK238" s="263"/>
      <c r="AL238" s="263"/>
      <c r="AM238" s="263"/>
      <c r="AN238" s="263"/>
      <c r="AO238" s="263"/>
      <c r="AP238" s="264"/>
      <c r="AQ238" s="29"/>
      <c r="AR238" s="265"/>
      <c r="AU238" s="274" t="str">
        <f t="shared" si="100"/>
        <v/>
      </c>
      <c r="AW238" s="271" t="str">
        <f t="shared" si="109"/>
        <v>Housing</v>
      </c>
      <c r="AX238" s="265"/>
      <c r="AZ238" s="267">
        <v>4</v>
      </c>
      <c r="BA238" s="268">
        <v>10</v>
      </c>
      <c r="BC238" s="269">
        <f t="shared" si="84"/>
        <v>1</v>
      </c>
      <c r="BD238" s="270">
        <f t="shared" si="85"/>
        <v>5</v>
      </c>
      <c r="BE238" s="208">
        <f t="shared" si="101"/>
        <v>237</v>
      </c>
      <c r="BF238" s="208">
        <f t="shared" si="102"/>
        <v>1005237</v>
      </c>
      <c r="BG238" s="208">
        <f t="shared" si="103"/>
        <v>12</v>
      </c>
    </row>
    <row r="239" spans="1:59" ht="25" x14ac:dyDescent="0.25">
      <c r="A239" s="47" t="s">
        <v>46</v>
      </c>
      <c r="B239" s="68" t="str">
        <f t="shared" si="97"/>
        <v>004-11</v>
      </c>
      <c r="C239" s="247" t="str">
        <f t="shared" si="104"/>
        <v>Housing Strategy Statistical Appendix (HSSA)</v>
      </c>
      <c r="D239" s="944" t="s">
        <v>454</v>
      </c>
      <c r="E239" s="271" t="str">
        <f t="shared" si="105"/>
        <v>DCLG</v>
      </c>
      <c r="F239" s="947"/>
      <c r="G239" s="558" t="s">
        <v>118</v>
      </c>
      <c r="H239" s="558"/>
      <c r="I239" s="948"/>
      <c r="J239" s="300" t="str">
        <f t="shared" si="106"/>
        <v>annual</v>
      </c>
      <c r="K239" s="300" t="str">
        <f t="shared" si="107"/>
        <v>Single tier &amp; lower tier</v>
      </c>
      <c r="N239" s="258" t="str">
        <f t="shared" si="98"/>
        <v/>
      </c>
      <c r="O239" s="272" t="str">
        <f t="shared" si="99"/>
        <v/>
      </c>
      <c r="R239" s="46">
        <f t="shared" si="108"/>
        <v>0</v>
      </c>
      <c r="T239" s="262"/>
      <c r="U239" s="263"/>
      <c r="V239" s="263"/>
      <c r="W239" s="263"/>
      <c r="X239" s="263"/>
      <c r="Y239" s="263"/>
      <c r="Z239" s="263"/>
      <c r="AA239" s="263"/>
      <c r="AB239" s="263"/>
      <c r="AC239" s="263"/>
      <c r="AD239" s="263"/>
      <c r="AE239" s="263"/>
      <c r="AF239" s="263"/>
      <c r="AG239" s="263"/>
      <c r="AH239" s="263"/>
      <c r="AI239" s="263"/>
      <c r="AJ239" s="263"/>
      <c r="AK239" s="263"/>
      <c r="AL239" s="263"/>
      <c r="AM239" s="263"/>
      <c r="AN239" s="263"/>
      <c r="AO239" s="263"/>
      <c r="AP239" s="264"/>
      <c r="AQ239" s="29"/>
      <c r="AR239" s="265"/>
      <c r="AU239" s="274" t="str">
        <f t="shared" si="100"/>
        <v/>
      </c>
      <c r="AW239" s="271" t="str">
        <f t="shared" si="109"/>
        <v>Housing</v>
      </c>
      <c r="AX239" s="265"/>
      <c r="AZ239" s="267">
        <v>4</v>
      </c>
      <c r="BA239" s="268">
        <v>11</v>
      </c>
      <c r="BC239" s="269">
        <f t="shared" si="84"/>
        <v>1</v>
      </c>
      <c r="BD239" s="270">
        <f t="shared" si="85"/>
        <v>5</v>
      </c>
      <c r="BE239" s="208">
        <f t="shared" si="101"/>
        <v>238</v>
      </c>
      <c r="BF239" s="208">
        <f t="shared" si="102"/>
        <v>1005238</v>
      </c>
      <c r="BG239" s="208">
        <f t="shared" si="103"/>
        <v>13</v>
      </c>
    </row>
    <row r="240" spans="1:59" ht="22.5" customHeight="1" x14ac:dyDescent="0.25">
      <c r="A240" s="47" t="s">
        <v>1000</v>
      </c>
      <c r="B240" s="68" t="str">
        <f t="shared" si="97"/>
        <v>005-00</v>
      </c>
      <c r="C240" s="258" t="s">
        <v>821</v>
      </c>
      <c r="D240" s="259"/>
      <c r="E240" s="208" t="s">
        <v>1782</v>
      </c>
      <c r="F240" s="219"/>
      <c r="G240" s="186" t="s">
        <v>118</v>
      </c>
      <c r="H240" s="186"/>
      <c r="I240" s="220"/>
      <c r="J240" s="353" t="s">
        <v>1332</v>
      </c>
      <c r="K240" s="353" t="s">
        <v>212</v>
      </c>
      <c r="L240" s="29" t="s">
        <v>1671</v>
      </c>
      <c r="M240" s="265" t="s">
        <v>1279</v>
      </c>
      <c r="N240" s="275" t="str">
        <f t="shared" si="98"/>
        <v>Collection</v>
      </c>
      <c r="O240" s="276" t="str">
        <f t="shared" si="99"/>
        <v>Data</v>
      </c>
      <c r="P240" s="265" t="s">
        <v>330</v>
      </c>
      <c r="Q240" s="265" t="s">
        <v>820</v>
      </c>
      <c r="R240" s="261"/>
      <c r="S240" s="29">
        <v>158</v>
      </c>
      <c r="T240" s="262"/>
      <c r="U240" s="263" t="s">
        <v>1331</v>
      </c>
      <c r="V240" s="263" t="s">
        <v>1331</v>
      </c>
      <c r="W240" s="263" t="s">
        <v>1331</v>
      </c>
      <c r="X240" s="263" t="s">
        <v>1331</v>
      </c>
      <c r="Y240" s="263" t="s">
        <v>1331</v>
      </c>
      <c r="Z240" s="263" t="s">
        <v>1331</v>
      </c>
      <c r="AA240" s="263"/>
      <c r="AB240" s="263"/>
      <c r="AC240" s="263"/>
      <c r="AD240" s="263"/>
      <c r="AE240" s="263"/>
      <c r="AF240" s="263"/>
      <c r="AG240" s="263"/>
      <c r="AH240" s="263"/>
      <c r="AI240" s="263"/>
      <c r="AJ240" s="263"/>
      <c r="AK240" s="263"/>
      <c r="AL240" s="263"/>
      <c r="AM240" s="263"/>
      <c r="AN240" s="263"/>
      <c r="AO240" s="263"/>
      <c r="AP240" s="264"/>
      <c r="AQ240" s="29"/>
      <c r="AR240" s="265" t="s">
        <v>491</v>
      </c>
      <c r="AS240" s="29" t="s">
        <v>250</v>
      </c>
      <c r="AT240" s="29" t="s">
        <v>584</v>
      </c>
      <c r="AU240" s="278">
        <f t="shared" si="100"/>
        <v>5</v>
      </c>
      <c r="AW240" s="208" t="s">
        <v>122</v>
      </c>
      <c r="AX240" s="29" t="s">
        <v>1455</v>
      </c>
      <c r="AZ240" s="267">
        <v>5</v>
      </c>
      <c r="BA240" s="268">
        <v>0</v>
      </c>
      <c r="BC240" s="269">
        <f t="shared" si="84"/>
        <v>0</v>
      </c>
      <c r="BD240" s="270">
        <f t="shared" si="85"/>
        <v>5</v>
      </c>
      <c r="BE240" s="208">
        <f t="shared" si="101"/>
        <v>239</v>
      </c>
      <c r="BF240" s="208">
        <f t="shared" si="102"/>
        <v>5239</v>
      </c>
      <c r="BG240" s="208">
        <f t="shared" si="103"/>
        <v>2</v>
      </c>
    </row>
    <row r="241" spans="1:59" ht="25" x14ac:dyDescent="0.25">
      <c r="A241" s="47" t="s">
        <v>46</v>
      </c>
      <c r="B241" s="68" t="str">
        <f t="shared" si="97"/>
        <v>005-01</v>
      </c>
      <c r="C241" s="247" t="str">
        <f>C240</f>
        <v>HRA Business Plan Statistical Appendix (BPSA)</v>
      </c>
      <c r="D241" s="944" t="s">
        <v>528</v>
      </c>
      <c r="E241" s="271" t="str">
        <f>E240</f>
        <v>DCLG</v>
      </c>
      <c r="F241" s="947"/>
      <c r="G241" s="558" t="s">
        <v>118</v>
      </c>
      <c r="H241" s="558"/>
      <c r="I241" s="948"/>
      <c r="J241" s="300" t="str">
        <f t="shared" ref="J241:K245" si="110">J240</f>
        <v>annual</v>
      </c>
      <c r="K241" s="300" t="str">
        <f t="shared" si="110"/>
        <v>Single tier &amp; lower tier</v>
      </c>
      <c r="N241" s="258" t="str">
        <f t="shared" si="98"/>
        <v/>
      </c>
      <c r="O241" s="272" t="str">
        <f t="shared" si="99"/>
        <v/>
      </c>
      <c r="R241" s="46">
        <f>R240</f>
        <v>0</v>
      </c>
      <c r="T241" s="262"/>
      <c r="U241" s="263"/>
      <c r="V241" s="263"/>
      <c r="W241" s="263"/>
      <c r="X241" s="263"/>
      <c r="Y241" s="263"/>
      <c r="Z241" s="263"/>
      <c r="AA241" s="263"/>
      <c r="AB241" s="263"/>
      <c r="AC241" s="263"/>
      <c r="AD241" s="263"/>
      <c r="AE241" s="263"/>
      <c r="AF241" s="263"/>
      <c r="AG241" s="263"/>
      <c r="AH241" s="263"/>
      <c r="AI241" s="263"/>
      <c r="AJ241" s="263"/>
      <c r="AK241" s="263"/>
      <c r="AL241" s="263"/>
      <c r="AM241" s="263"/>
      <c r="AN241" s="263"/>
      <c r="AO241" s="263"/>
      <c r="AP241" s="264"/>
      <c r="AQ241" s="29"/>
      <c r="AR241" s="265"/>
      <c r="AU241" s="274" t="str">
        <f t="shared" si="100"/>
        <v/>
      </c>
      <c r="AW241" s="271" t="str">
        <f>AW240</f>
        <v>Housing</v>
      </c>
      <c r="AX241" s="265"/>
      <c r="AZ241" s="267">
        <v>5</v>
      </c>
      <c r="BA241" s="268">
        <v>1</v>
      </c>
      <c r="BC241" s="269">
        <f t="shared" si="84"/>
        <v>1</v>
      </c>
      <c r="BD241" s="270">
        <f t="shared" si="85"/>
        <v>5</v>
      </c>
      <c r="BE241" s="208">
        <f t="shared" si="101"/>
        <v>240</v>
      </c>
      <c r="BF241" s="208">
        <f t="shared" si="102"/>
        <v>1005240</v>
      </c>
      <c r="BG241" s="208">
        <f t="shared" si="103"/>
        <v>14</v>
      </c>
    </row>
    <row r="242" spans="1:59" x14ac:dyDescent="0.25">
      <c r="A242" s="47" t="s">
        <v>46</v>
      </c>
      <c r="B242" s="68" t="str">
        <f t="shared" si="97"/>
        <v>005-02</v>
      </c>
      <c r="C242" s="247" t="str">
        <f>C241</f>
        <v>HRA Business Plan Statistical Appendix (BPSA)</v>
      </c>
      <c r="D242" s="944" t="s">
        <v>267</v>
      </c>
      <c r="E242" s="271" t="str">
        <f>E241</f>
        <v>DCLG</v>
      </c>
      <c r="F242" s="947"/>
      <c r="G242" s="558" t="s">
        <v>118</v>
      </c>
      <c r="H242" s="558"/>
      <c r="I242" s="948"/>
      <c r="J242" s="300" t="str">
        <f t="shared" si="110"/>
        <v>annual</v>
      </c>
      <c r="K242" s="300" t="str">
        <f t="shared" si="110"/>
        <v>Single tier &amp; lower tier</v>
      </c>
      <c r="N242" s="258" t="str">
        <f t="shared" si="98"/>
        <v/>
      </c>
      <c r="O242" s="272" t="str">
        <f t="shared" si="99"/>
        <v/>
      </c>
      <c r="R242" s="46">
        <f>R241</f>
        <v>0</v>
      </c>
      <c r="T242" s="262"/>
      <c r="U242" s="263"/>
      <c r="V242" s="263"/>
      <c r="W242" s="263"/>
      <c r="X242" s="263"/>
      <c r="Y242" s="263"/>
      <c r="Z242" s="263"/>
      <c r="AA242" s="263"/>
      <c r="AB242" s="263"/>
      <c r="AC242" s="263"/>
      <c r="AD242" s="263"/>
      <c r="AE242" s="263"/>
      <c r="AF242" s="263"/>
      <c r="AG242" s="263"/>
      <c r="AH242" s="263"/>
      <c r="AI242" s="263"/>
      <c r="AJ242" s="263"/>
      <c r="AK242" s="263"/>
      <c r="AL242" s="263"/>
      <c r="AM242" s="263"/>
      <c r="AN242" s="263"/>
      <c r="AO242" s="263"/>
      <c r="AP242" s="264"/>
      <c r="AQ242" s="29"/>
      <c r="AR242" s="265"/>
      <c r="AU242" s="274" t="str">
        <f t="shared" si="100"/>
        <v/>
      </c>
      <c r="AW242" s="271" t="str">
        <f>AW241</f>
        <v>Housing</v>
      </c>
      <c r="AX242" s="265"/>
      <c r="AZ242" s="267">
        <v>5</v>
      </c>
      <c r="BA242" s="268">
        <v>2</v>
      </c>
      <c r="BC242" s="269">
        <f t="shared" si="84"/>
        <v>1</v>
      </c>
      <c r="BD242" s="270">
        <f t="shared" si="85"/>
        <v>5</v>
      </c>
      <c r="BE242" s="208">
        <f t="shared" si="101"/>
        <v>241</v>
      </c>
      <c r="BF242" s="208">
        <f t="shared" si="102"/>
        <v>1005241</v>
      </c>
      <c r="BG242" s="208">
        <f t="shared" si="103"/>
        <v>15</v>
      </c>
    </row>
    <row r="243" spans="1:59" ht="25" x14ac:dyDescent="0.25">
      <c r="A243" s="47" t="s">
        <v>46</v>
      </c>
      <c r="B243" s="68" t="str">
        <f t="shared" si="97"/>
        <v>005-03</v>
      </c>
      <c r="C243" s="247" t="str">
        <f>C242</f>
        <v>HRA Business Plan Statistical Appendix (BPSA)</v>
      </c>
      <c r="D243" s="944" t="s">
        <v>268</v>
      </c>
      <c r="E243" s="271" t="str">
        <f>E242</f>
        <v>DCLG</v>
      </c>
      <c r="F243" s="947"/>
      <c r="G243" s="558" t="s">
        <v>118</v>
      </c>
      <c r="H243" s="558"/>
      <c r="I243" s="948"/>
      <c r="J243" s="300" t="str">
        <f t="shared" si="110"/>
        <v>annual</v>
      </c>
      <c r="K243" s="300" t="str">
        <f t="shared" si="110"/>
        <v>Single tier &amp; lower tier</v>
      </c>
      <c r="N243" s="258" t="str">
        <f t="shared" si="98"/>
        <v/>
      </c>
      <c r="O243" s="272" t="str">
        <f t="shared" si="99"/>
        <v/>
      </c>
      <c r="R243" s="46">
        <f>R242</f>
        <v>0</v>
      </c>
      <c r="T243" s="262"/>
      <c r="U243" s="263"/>
      <c r="V243" s="263"/>
      <c r="W243" s="263"/>
      <c r="X243" s="263"/>
      <c r="Y243" s="263"/>
      <c r="Z243" s="263"/>
      <c r="AA243" s="263"/>
      <c r="AB243" s="263"/>
      <c r="AC243" s="263"/>
      <c r="AD243" s="263"/>
      <c r="AE243" s="263"/>
      <c r="AF243" s="263"/>
      <c r="AG243" s="263"/>
      <c r="AH243" s="263"/>
      <c r="AI243" s="263"/>
      <c r="AJ243" s="263"/>
      <c r="AK243" s="263"/>
      <c r="AL243" s="263"/>
      <c r="AM243" s="263"/>
      <c r="AN243" s="263"/>
      <c r="AO243" s="263"/>
      <c r="AP243" s="264"/>
      <c r="AQ243" s="29"/>
      <c r="AR243" s="265"/>
      <c r="AU243" s="274" t="str">
        <f t="shared" si="100"/>
        <v/>
      </c>
      <c r="AW243" s="271" t="str">
        <f>AW242</f>
        <v>Housing</v>
      </c>
      <c r="AX243" s="265"/>
      <c r="AZ243" s="267">
        <v>5</v>
      </c>
      <c r="BA243" s="268">
        <v>3</v>
      </c>
      <c r="BC243" s="269">
        <f t="shared" si="84"/>
        <v>1</v>
      </c>
      <c r="BD243" s="270">
        <f t="shared" si="85"/>
        <v>5</v>
      </c>
      <c r="BE243" s="208">
        <f t="shared" si="101"/>
        <v>242</v>
      </c>
      <c r="BF243" s="208">
        <f t="shared" si="102"/>
        <v>1005242</v>
      </c>
      <c r="BG243" s="208">
        <f t="shared" si="103"/>
        <v>16</v>
      </c>
    </row>
    <row r="244" spans="1:59" ht="25" x14ac:dyDescent="0.25">
      <c r="A244" s="47" t="s">
        <v>46</v>
      </c>
      <c r="B244" s="68" t="str">
        <f t="shared" si="97"/>
        <v>005-04</v>
      </c>
      <c r="C244" s="247" t="str">
        <f>C243</f>
        <v>HRA Business Plan Statistical Appendix (BPSA)</v>
      </c>
      <c r="D244" s="944" t="s">
        <v>269</v>
      </c>
      <c r="E244" s="271" t="str">
        <f>E243</f>
        <v>DCLG</v>
      </c>
      <c r="F244" s="947"/>
      <c r="G244" s="558" t="s">
        <v>118</v>
      </c>
      <c r="H244" s="558"/>
      <c r="I244" s="948"/>
      <c r="J244" s="300" t="str">
        <f t="shared" si="110"/>
        <v>annual</v>
      </c>
      <c r="K244" s="300" t="str">
        <f t="shared" si="110"/>
        <v>Single tier &amp; lower tier</v>
      </c>
      <c r="N244" s="258" t="str">
        <f t="shared" si="98"/>
        <v/>
      </c>
      <c r="O244" s="272" t="str">
        <f t="shared" si="99"/>
        <v/>
      </c>
      <c r="R244" s="46">
        <f>R243</f>
        <v>0</v>
      </c>
      <c r="T244" s="262"/>
      <c r="U244" s="263"/>
      <c r="V244" s="263"/>
      <c r="W244" s="263"/>
      <c r="X244" s="263"/>
      <c r="Y244" s="263"/>
      <c r="Z244" s="263"/>
      <c r="AA244" s="263"/>
      <c r="AB244" s="263"/>
      <c r="AC244" s="263"/>
      <c r="AD244" s="263"/>
      <c r="AE244" s="263"/>
      <c r="AF244" s="263"/>
      <c r="AG244" s="263"/>
      <c r="AH244" s="263"/>
      <c r="AI244" s="263"/>
      <c r="AJ244" s="263"/>
      <c r="AK244" s="263"/>
      <c r="AL244" s="263"/>
      <c r="AM244" s="263"/>
      <c r="AN244" s="263"/>
      <c r="AO244" s="263"/>
      <c r="AP244" s="264"/>
      <c r="AQ244" s="29"/>
      <c r="AR244" s="265"/>
      <c r="AU244" s="274" t="str">
        <f t="shared" si="100"/>
        <v/>
      </c>
      <c r="AW244" s="271" t="str">
        <f>AW243</f>
        <v>Housing</v>
      </c>
      <c r="AX244" s="265"/>
      <c r="AZ244" s="267">
        <v>5</v>
      </c>
      <c r="BA244" s="268">
        <v>4</v>
      </c>
      <c r="BC244" s="269">
        <f t="shared" si="84"/>
        <v>1</v>
      </c>
      <c r="BD244" s="270">
        <f t="shared" si="85"/>
        <v>5</v>
      </c>
      <c r="BE244" s="208">
        <f t="shared" si="101"/>
        <v>243</v>
      </c>
      <c r="BF244" s="208">
        <f t="shared" si="102"/>
        <v>1005243</v>
      </c>
      <c r="BG244" s="208">
        <f t="shared" si="103"/>
        <v>17</v>
      </c>
    </row>
    <row r="245" spans="1:59" ht="37.5" x14ac:dyDescent="0.25">
      <c r="A245" s="47" t="s">
        <v>46</v>
      </c>
      <c r="B245" s="68" t="str">
        <f t="shared" si="97"/>
        <v>005-05</v>
      </c>
      <c r="C245" s="247" t="str">
        <f>C244</f>
        <v>HRA Business Plan Statistical Appendix (BPSA)</v>
      </c>
      <c r="D245" s="944" t="s">
        <v>1596</v>
      </c>
      <c r="E245" s="271" t="str">
        <f>E244</f>
        <v>DCLG</v>
      </c>
      <c r="F245" s="947"/>
      <c r="G245" s="558" t="s">
        <v>118</v>
      </c>
      <c r="H245" s="558"/>
      <c r="I245" s="948"/>
      <c r="J245" s="300" t="str">
        <f t="shared" si="110"/>
        <v>annual</v>
      </c>
      <c r="K245" s="300" t="str">
        <f t="shared" si="110"/>
        <v>Single tier &amp; lower tier</v>
      </c>
      <c r="N245" s="258" t="str">
        <f t="shared" si="98"/>
        <v/>
      </c>
      <c r="O245" s="272" t="str">
        <f t="shared" si="99"/>
        <v/>
      </c>
      <c r="R245" s="46">
        <f>R244</f>
        <v>0</v>
      </c>
      <c r="T245" s="262"/>
      <c r="U245" s="263"/>
      <c r="V245" s="263"/>
      <c r="W245" s="263"/>
      <c r="X245" s="263"/>
      <c r="Y245" s="263"/>
      <c r="Z245" s="263"/>
      <c r="AA245" s="263"/>
      <c r="AB245" s="263"/>
      <c r="AC245" s="263"/>
      <c r="AD245" s="263"/>
      <c r="AE245" s="263"/>
      <c r="AF245" s="263"/>
      <c r="AG245" s="263"/>
      <c r="AH245" s="263"/>
      <c r="AI245" s="263"/>
      <c r="AJ245" s="263"/>
      <c r="AK245" s="263"/>
      <c r="AL245" s="263"/>
      <c r="AM245" s="263"/>
      <c r="AN245" s="263"/>
      <c r="AO245" s="263"/>
      <c r="AP245" s="264"/>
      <c r="AQ245" s="29"/>
      <c r="AR245" s="265"/>
      <c r="AU245" s="274" t="str">
        <f t="shared" si="100"/>
        <v/>
      </c>
      <c r="AW245" s="271" t="str">
        <f>AW244</f>
        <v>Housing</v>
      </c>
      <c r="AX245" s="265"/>
      <c r="AZ245" s="267">
        <v>5</v>
      </c>
      <c r="BA245" s="268">
        <v>5</v>
      </c>
      <c r="BC245" s="269">
        <f t="shared" si="84"/>
        <v>1</v>
      </c>
      <c r="BD245" s="270">
        <f t="shared" si="85"/>
        <v>5</v>
      </c>
      <c r="BE245" s="208">
        <f t="shared" si="101"/>
        <v>244</v>
      </c>
      <c r="BF245" s="208">
        <f t="shared" si="102"/>
        <v>1005244</v>
      </c>
      <c r="BG245" s="208">
        <f t="shared" si="103"/>
        <v>18</v>
      </c>
    </row>
    <row r="246" spans="1:59" ht="40" x14ac:dyDescent="0.25">
      <c r="A246" s="47" t="s">
        <v>1000</v>
      </c>
      <c r="B246" s="68" t="str">
        <f t="shared" si="97"/>
        <v>008-00</v>
      </c>
      <c r="C246" s="258" t="s">
        <v>1116</v>
      </c>
      <c r="D246" s="259"/>
      <c r="E246" s="208" t="s">
        <v>1782</v>
      </c>
      <c r="F246" s="219"/>
      <c r="G246" s="186" t="s">
        <v>118</v>
      </c>
      <c r="H246" s="186"/>
      <c r="I246" s="220"/>
      <c r="J246" s="353" t="s">
        <v>1332</v>
      </c>
      <c r="K246" s="353" t="s">
        <v>212</v>
      </c>
      <c r="L246" s="29" t="s">
        <v>199</v>
      </c>
      <c r="M246" s="265" t="s">
        <v>792</v>
      </c>
      <c r="N246" s="275" t="str">
        <f t="shared" si="98"/>
        <v>Collection</v>
      </c>
      <c r="O246" s="276" t="str">
        <f t="shared" si="99"/>
        <v>Data</v>
      </c>
      <c r="P246" s="265" t="s">
        <v>149</v>
      </c>
      <c r="Q246" s="265" t="s">
        <v>318</v>
      </c>
      <c r="R246" s="261"/>
      <c r="S246" s="29"/>
      <c r="T246" s="262"/>
      <c r="U246" s="263" t="s">
        <v>1331</v>
      </c>
      <c r="V246" s="263" t="s">
        <v>1331</v>
      </c>
      <c r="W246" s="263" t="s">
        <v>1331</v>
      </c>
      <c r="X246" s="263" t="s">
        <v>1331</v>
      </c>
      <c r="Y246" s="263" t="s">
        <v>1331</v>
      </c>
      <c r="Z246" s="263" t="s">
        <v>1331</v>
      </c>
      <c r="AA246" s="263"/>
      <c r="AB246" s="263"/>
      <c r="AC246" s="263"/>
      <c r="AD246" s="263"/>
      <c r="AE246" s="263"/>
      <c r="AF246" s="263"/>
      <c r="AG246" s="263"/>
      <c r="AH246" s="263"/>
      <c r="AI246" s="263"/>
      <c r="AJ246" s="263"/>
      <c r="AK246" s="263"/>
      <c r="AL246" s="263"/>
      <c r="AM246" s="263"/>
      <c r="AN246" s="263"/>
      <c r="AO246" s="263"/>
      <c r="AP246" s="264"/>
      <c r="AQ246" s="29" t="s">
        <v>1454</v>
      </c>
      <c r="AR246" s="265" t="s">
        <v>491</v>
      </c>
      <c r="AS246" s="29" t="s">
        <v>250</v>
      </c>
      <c r="AT246" s="29" t="s">
        <v>1346</v>
      </c>
      <c r="AU246" s="278">
        <f t="shared" ref="AU246:AU254" si="111">IF($A246="C",COUNTIF(C$246:C$254,C246)-1,"")</f>
        <v>8</v>
      </c>
      <c r="AW246" s="208" t="s">
        <v>122</v>
      </c>
      <c r="AX246" s="29" t="s">
        <v>1455</v>
      </c>
      <c r="AZ246" s="267">
        <v>8</v>
      </c>
      <c r="BA246" s="268">
        <v>0</v>
      </c>
      <c r="BC246" s="269">
        <f t="shared" si="84"/>
        <v>0</v>
      </c>
      <c r="BD246" s="270">
        <f t="shared" si="85"/>
        <v>5</v>
      </c>
      <c r="BE246" s="208">
        <f t="shared" si="101"/>
        <v>245</v>
      </c>
      <c r="BF246" s="208">
        <f t="shared" si="102"/>
        <v>5245</v>
      </c>
      <c r="BG246" s="208">
        <f t="shared" ref="BG246:BG254" si="112">RANK(BF246,BF$246:BF$254,1)</f>
        <v>1</v>
      </c>
    </row>
    <row r="247" spans="1:59" ht="25" x14ac:dyDescent="0.25">
      <c r="A247" s="47" t="s">
        <v>46</v>
      </c>
      <c r="B247" s="68" t="str">
        <f t="shared" si="97"/>
        <v>008-01</v>
      </c>
      <c r="C247" s="247" t="str">
        <f t="shared" ref="C247:C254" si="113">C246</f>
        <v>Housing Monitoring (P1B)</v>
      </c>
      <c r="D247" s="944" t="s">
        <v>15</v>
      </c>
      <c r="E247" s="271" t="str">
        <f t="shared" ref="E247:E254" si="114">E246</f>
        <v>DCLG</v>
      </c>
      <c r="F247" s="947"/>
      <c r="G247" s="558" t="s">
        <v>118</v>
      </c>
      <c r="H247" s="558"/>
      <c r="I247" s="948"/>
      <c r="J247" s="300" t="str">
        <f t="shared" ref="J247:K254" si="115">J246</f>
        <v>annual</v>
      </c>
      <c r="K247" s="300" t="str">
        <f t="shared" si="115"/>
        <v>Single tier &amp; lower tier</v>
      </c>
      <c r="N247" s="258" t="str">
        <f t="shared" si="98"/>
        <v/>
      </c>
      <c r="O247" s="272" t="str">
        <f t="shared" si="99"/>
        <v/>
      </c>
      <c r="R247" s="46">
        <f t="shared" ref="R247:R254" si="116">R246</f>
        <v>0</v>
      </c>
      <c r="T247" s="262"/>
      <c r="U247" s="263"/>
      <c r="V247" s="263"/>
      <c r="W247" s="263"/>
      <c r="X247" s="263"/>
      <c r="Y247" s="263"/>
      <c r="Z247" s="263"/>
      <c r="AA247" s="263"/>
      <c r="AB247" s="263"/>
      <c r="AC247" s="263"/>
      <c r="AD247" s="263"/>
      <c r="AE247" s="263"/>
      <c r="AF247" s="263"/>
      <c r="AG247" s="263"/>
      <c r="AH247" s="263"/>
      <c r="AI247" s="263"/>
      <c r="AJ247" s="263"/>
      <c r="AK247" s="263"/>
      <c r="AL247" s="263"/>
      <c r="AM247" s="263"/>
      <c r="AN247" s="263"/>
      <c r="AO247" s="263"/>
      <c r="AP247" s="264"/>
      <c r="AQ247" s="29"/>
      <c r="AR247" s="265"/>
      <c r="AU247" s="274" t="str">
        <f t="shared" si="111"/>
        <v/>
      </c>
      <c r="AW247" s="271" t="str">
        <f t="shared" ref="AW247:AW254" si="117">AW246</f>
        <v>Housing</v>
      </c>
      <c r="AX247" s="265"/>
      <c r="AZ247" s="267">
        <v>8</v>
      </c>
      <c r="BA247" s="268">
        <v>1</v>
      </c>
      <c r="BC247" s="269">
        <f t="shared" si="84"/>
        <v>1</v>
      </c>
      <c r="BD247" s="270">
        <f t="shared" si="85"/>
        <v>5</v>
      </c>
      <c r="BE247" s="208">
        <f t="shared" si="101"/>
        <v>246</v>
      </c>
      <c r="BF247" s="208">
        <f t="shared" si="102"/>
        <v>1005246</v>
      </c>
      <c r="BG247" s="208">
        <f t="shared" si="112"/>
        <v>2</v>
      </c>
    </row>
    <row r="248" spans="1:59" ht="25.5" customHeight="1" x14ac:dyDescent="0.25">
      <c r="A248" s="47" t="s">
        <v>46</v>
      </c>
      <c r="B248" s="68" t="str">
        <f t="shared" si="97"/>
        <v>008-02</v>
      </c>
      <c r="C248" s="247" t="str">
        <f t="shared" si="113"/>
        <v>Housing Monitoring (P1B)</v>
      </c>
      <c r="D248" s="944" t="s">
        <v>1654</v>
      </c>
      <c r="E248" s="271" t="str">
        <f t="shared" si="114"/>
        <v>DCLG</v>
      </c>
      <c r="F248" s="947"/>
      <c r="G248" s="558" t="s">
        <v>118</v>
      </c>
      <c r="H248" s="558"/>
      <c r="I248" s="948"/>
      <c r="J248" s="300" t="str">
        <f t="shared" si="115"/>
        <v>annual</v>
      </c>
      <c r="K248" s="300" t="str">
        <f t="shared" si="115"/>
        <v>Single tier &amp; lower tier</v>
      </c>
      <c r="N248" s="258" t="str">
        <f t="shared" si="98"/>
        <v/>
      </c>
      <c r="O248" s="272" t="str">
        <f t="shared" si="99"/>
        <v/>
      </c>
      <c r="R248" s="46">
        <f t="shared" si="116"/>
        <v>0</v>
      </c>
      <c r="T248" s="262"/>
      <c r="U248" s="263"/>
      <c r="V248" s="263"/>
      <c r="W248" s="263"/>
      <c r="X248" s="263"/>
      <c r="Y248" s="263"/>
      <c r="Z248" s="263"/>
      <c r="AA248" s="263"/>
      <c r="AB248" s="263"/>
      <c r="AC248" s="263"/>
      <c r="AD248" s="263"/>
      <c r="AE248" s="263"/>
      <c r="AF248" s="263"/>
      <c r="AG248" s="263"/>
      <c r="AH248" s="263"/>
      <c r="AI248" s="263"/>
      <c r="AJ248" s="263"/>
      <c r="AK248" s="263"/>
      <c r="AL248" s="263"/>
      <c r="AM248" s="263"/>
      <c r="AN248" s="263"/>
      <c r="AO248" s="263"/>
      <c r="AP248" s="264"/>
      <c r="AQ248" s="29"/>
      <c r="AR248" s="265"/>
      <c r="AU248" s="274" t="str">
        <f t="shared" si="111"/>
        <v/>
      </c>
      <c r="AW248" s="271" t="str">
        <f t="shared" si="117"/>
        <v>Housing</v>
      </c>
      <c r="AX248" s="265"/>
      <c r="AZ248" s="267">
        <v>8</v>
      </c>
      <c r="BA248" s="268">
        <v>2</v>
      </c>
      <c r="BC248" s="269">
        <f t="shared" si="84"/>
        <v>1</v>
      </c>
      <c r="BD248" s="270">
        <f t="shared" si="85"/>
        <v>5</v>
      </c>
      <c r="BE248" s="208">
        <f t="shared" si="101"/>
        <v>247</v>
      </c>
      <c r="BF248" s="208">
        <f t="shared" si="102"/>
        <v>1005247</v>
      </c>
      <c r="BG248" s="208">
        <f t="shared" si="112"/>
        <v>3</v>
      </c>
    </row>
    <row r="249" spans="1:59" ht="37.5" x14ac:dyDescent="0.25">
      <c r="A249" s="47" t="s">
        <v>46</v>
      </c>
      <c r="B249" s="68" t="str">
        <f t="shared" si="97"/>
        <v>008-03</v>
      </c>
      <c r="C249" s="247" t="str">
        <f t="shared" si="113"/>
        <v>Housing Monitoring (P1B)</v>
      </c>
      <c r="D249" s="944" t="s">
        <v>271</v>
      </c>
      <c r="E249" s="271" t="str">
        <f t="shared" si="114"/>
        <v>DCLG</v>
      </c>
      <c r="F249" s="947"/>
      <c r="G249" s="558" t="s">
        <v>118</v>
      </c>
      <c r="H249" s="558"/>
      <c r="I249" s="948"/>
      <c r="J249" s="300" t="str">
        <f t="shared" si="115"/>
        <v>annual</v>
      </c>
      <c r="K249" s="300" t="str">
        <f t="shared" si="115"/>
        <v>Single tier &amp; lower tier</v>
      </c>
      <c r="N249" s="258" t="str">
        <f t="shared" si="98"/>
        <v/>
      </c>
      <c r="O249" s="272" t="str">
        <f t="shared" si="99"/>
        <v/>
      </c>
      <c r="R249" s="46">
        <f t="shared" si="116"/>
        <v>0</v>
      </c>
      <c r="T249" s="262"/>
      <c r="U249" s="263"/>
      <c r="V249" s="263"/>
      <c r="W249" s="263"/>
      <c r="X249" s="263"/>
      <c r="Y249" s="263"/>
      <c r="Z249" s="263"/>
      <c r="AA249" s="263"/>
      <c r="AB249" s="263"/>
      <c r="AC249" s="263"/>
      <c r="AD249" s="263"/>
      <c r="AE249" s="263"/>
      <c r="AF249" s="263"/>
      <c r="AG249" s="263"/>
      <c r="AH249" s="263"/>
      <c r="AI249" s="263"/>
      <c r="AJ249" s="263"/>
      <c r="AK249" s="263"/>
      <c r="AL249" s="263"/>
      <c r="AM249" s="263"/>
      <c r="AN249" s="263"/>
      <c r="AO249" s="263"/>
      <c r="AP249" s="264"/>
      <c r="AQ249" s="29"/>
      <c r="AR249" s="265"/>
      <c r="AU249" s="274" t="str">
        <f t="shared" si="111"/>
        <v/>
      </c>
      <c r="AW249" s="271" t="str">
        <f t="shared" si="117"/>
        <v>Housing</v>
      </c>
      <c r="AX249" s="265"/>
      <c r="AZ249" s="267">
        <v>8</v>
      </c>
      <c r="BA249" s="268">
        <v>3</v>
      </c>
      <c r="BC249" s="269">
        <f t="shared" si="84"/>
        <v>1</v>
      </c>
      <c r="BD249" s="270">
        <f t="shared" si="85"/>
        <v>5</v>
      </c>
      <c r="BE249" s="208">
        <f t="shared" si="101"/>
        <v>248</v>
      </c>
      <c r="BF249" s="208">
        <f t="shared" si="102"/>
        <v>1005248</v>
      </c>
      <c r="BG249" s="208">
        <f t="shared" si="112"/>
        <v>4</v>
      </c>
    </row>
    <row r="250" spans="1:59" ht="37.5" x14ac:dyDescent="0.25">
      <c r="A250" s="47" t="s">
        <v>46</v>
      </c>
      <c r="B250" s="68" t="str">
        <f t="shared" si="97"/>
        <v>008-04</v>
      </c>
      <c r="C250" s="247" t="str">
        <f t="shared" si="113"/>
        <v>Housing Monitoring (P1B)</v>
      </c>
      <c r="D250" s="944" t="s">
        <v>272</v>
      </c>
      <c r="E250" s="271" t="str">
        <f t="shared" si="114"/>
        <v>DCLG</v>
      </c>
      <c r="F250" s="947"/>
      <c r="G250" s="558" t="s">
        <v>118</v>
      </c>
      <c r="H250" s="558"/>
      <c r="I250" s="948"/>
      <c r="J250" s="300" t="str">
        <f t="shared" si="115"/>
        <v>annual</v>
      </c>
      <c r="K250" s="300" t="str">
        <f t="shared" si="115"/>
        <v>Single tier &amp; lower tier</v>
      </c>
      <c r="N250" s="258" t="str">
        <f t="shared" si="98"/>
        <v/>
      </c>
      <c r="O250" s="272" t="str">
        <f t="shared" si="99"/>
        <v/>
      </c>
      <c r="R250" s="46">
        <f t="shared" si="116"/>
        <v>0</v>
      </c>
      <c r="T250" s="262"/>
      <c r="U250" s="263"/>
      <c r="V250" s="263"/>
      <c r="W250" s="263"/>
      <c r="X250" s="263"/>
      <c r="Y250" s="263"/>
      <c r="Z250" s="263"/>
      <c r="AA250" s="263"/>
      <c r="AB250" s="263"/>
      <c r="AC250" s="263"/>
      <c r="AD250" s="263"/>
      <c r="AE250" s="263"/>
      <c r="AF250" s="263"/>
      <c r="AG250" s="263"/>
      <c r="AH250" s="263"/>
      <c r="AI250" s="263"/>
      <c r="AJ250" s="263"/>
      <c r="AK250" s="263"/>
      <c r="AL250" s="263"/>
      <c r="AM250" s="263"/>
      <c r="AN250" s="263"/>
      <c r="AO250" s="263"/>
      <c r="AP250" s="264"/>
      <c r="AQ250" s="29"/>
      <c r="AR250" s="265"/>
      <c r="AU250" s="274" t="str">
        <f t="shared" si="111"/>
        <v/>
      </c>
      <c r="AW250" s="271" t="str">
        <f t="shared" si="117"/>
        <v>Housing</v>
      </c>
      <c r="AX250" s="265"/>
      <c r="AZ250" s="267">
        <v>8</v>
      </c>
      <c r="BA250" s="268">
        <v>4</v>
      </c>
      <c r="BC250" s="269">
        <f t="shared" si="84"/>
        <v>1</v>
      </c>
      <c r="BD250" s="270">
        <f t="shared" si="85"/>
        <v>5</v>
      </c>
      <c r="BE250" s="208">
        <f t="shared" si="101"/>
        <v>249</v>
      </c>
      <c r="BF250" s="208">
        <f t="shared" si="102"/>
        <v>1005249</v>
      </c>
      <c r="BG250" s="208">
        <f t="shared" si="112"/>
        <v>5</v>
      </c>
    </row>
    <row r="251" spans="1:59" ht="25" x14ac:dyDescent="0.25">
      <c r="A251" s="47" t="s">
        <v>46</v>
      </c>
      <c r="B251" s="68" t="str">
        <f t="shared" si="97"/>
        <v>008-05</v>
      </c>
      <c r="C251" s="247" t="str">
        <f t="shared" si="113"/>
        <v>Housing Monitoring (P1B)</v>
      </c>
      <c r="D251" s="944" t="s">
        <v>273</v>
      </c>
      <c r="E251" s="271" t="str">
        <f t="shared" si="114"/>
        <v>DCLG</v>
      </c>
      <c r="F251" s="947"/>
      <c r="G251" s="558" t="s">
        <v>118</v>
      </c>
      <c r="H251" s="558"/>
      <c r="I251" s="948"/>
      <c r="J251" s="300" t="str">
        <f t="shared" si="115"/>
        <v>annual</v>
      </c>
      <c r="K251" s="300" t="str">
        <f t="shared" si="115"/>
        <v>Single tier &amp; lower tier</v>
      </c>
      <c r="N251" s="258" t="str">
        <f t="shared" si="98"/>
        <v/>
      </c>
      <c r="O251" s="272" t="str">
        <f t="shared" si="99"/>
        <v/>
      </c>
      <c r="R251" s="46">
        <f t="shared" si="116"/>
        <v>0</v>
      </c>
      <c r="T251" s="262"/>
      <c r="U251" s="263"/>
      <c r="V251" s="263"/>
      <c r="W251" s="263"/>
      <c r="X251" s="263"/>
      <c r="Y251" s="263"/>
      <c r="Z251" s="263"/>
      <c r="AA251" s="263"/>
      <c r="AB251" s="263"/>
      <c r="AC251" s="263"/>
      <c r="AD251" s="263"/>
      <c r="AE251" s="263"/>
      <c r="AF251" s="263"/>
      <c r="AG251" s="263"/>
      <c r="AH251" s="263"/>
      <c r="AI251" s="263"/>
      <c r="AJ251" s="263"/>
      <c r="AK251" s="263"/>
      <c r="AL251" s="263"/>
      <c r="AM251" s="263"/>
      <c r="AN251" s="263"/>
      <c r="AO251" s="263"/>
      <c r="AP251" s="264"/>
      <c r="AQ251" s="29"/>
      <c r="AR251" s="265"/>
      <c r="AU251" s="274" t="str">
        <f t="shared" si="111"/>
        <v/>
      </c>
      <c r="AW251" s="271" t="str">
        <f t="shared" si="117"/>
        <v>Housing</v>
      </c>
      <c r="AX251" s="265"/>
      <c r="AZ251" s="267">
        <v>8</v>
      </c>
      <c r="BA251" s="268">
        <v>5</v>
      </c>
      <c r="BC251" s="269">
        <f t="shared" si="84"/>
        <v>1</v>
      </c>
      <c r="BD251" s="270">
        <f t="shared" si="85"/>
        <v>5</v>
      </c>
      <c r="BE251" s="208">
        <f t="shared" si="101"/>
        <v>250</v>
      </c>
      <c r="BF251" s="208">
        <f t="shared" si="102"/>
        <v>1005250</v>
      </c>
      <c r="BG251" s="208">
        <f t="shared" si="112"/>
        <v>6</v>
      </c>
    </row>
    <row r="252" spans="1:59" ht="25" x14ac:dyDescent="0.25">
      <c r="A252" s="47" t="s">
        <v>46</v>
      </c>
      <c r="B252" s="68" t="str">
        <f t="shared" si="97"/>
        <v>008-06</v>
      </c>
      <c r="C252" s="247" t="str">
        <f t="shared" si="113"/>
        <v>Housing Monitoring (P1B)</v>
      </c>
      <c r="D252" s="944" t="s">
        <v>1478</v>
      </c>
      <c r="E252" s="271" t="str">
        <f t="shared" si="114"/>
        <v>DCLG</v>
      </c>
      <c r="F252" s="947"/>
      <c r="G252" s="558" t="s">
        <v>118</v>
      </c>
      <c r="H252" s="558"/>
      <c r="I252" s="948"/>
      <c r="J252" s="300" t="str">
        <f t="shared" si="115"/>
        <v>annual</v>
      </c>
      <c r="K252" s="300" t="str">
        <f t="shared" si="115"/>
        <v>Single tier &amp; lower tier</v>
      </c>
      <c r="N252" s="258" t="str">
        <f t="shared" si="98"/>
        <v/>
      </c>
      <c r="O252" s="272" t="str">
        <f t="shared" si="99"/>
        <v/>
      </c>
      <c r="R252" s="46">
        <f t="shared" si="116"/>
        <v>0</v>
      </c>
      <c r="T252" s="262"/>
      <c r="U252" s="263"/>
      <c r="V252" s="263"/>
      <c r="W252" s="263"/>
      <c r="X252" s="263"/>
      <c r="Y252" s="263"/>
      <c r="Z252" s="263"/>
      <c r="AA252" s="263"/>
      <c r="AB252" s="263"/>
      <c r="AC252" s="263"/>
      <c r="AD252" s="263"/>
      <c r="AE252" s="263"/>
      <c r="AF252" s="263"/>
      <c r="AG252" s="263"/>
      <c r="AH252" s="263"/>
      <c r="AI252" s="263"/>
      <c r="AJ252" s="263"/>
      <c r="AK252" s="263"/>
      <c r="AL252" s="263"/>
      <c r="AM252" s="263"/>
      <c r="AN252" s="263"/>
      <c r="AO252" s="263"/>
      <c r="AP252" s="264"/>
      <c r="AQ252" s="29"/>
      <c r="AR252" s="265"/>
      <c r="AU252" s="274" t="str">
        <f t="shared" si="111"/>
        <v/>
      </c>
      <c r="AW252" s="271" t="str">
        <f t="shared" si="117"/>
        <v>Housing</v>
      </c>
      <c r="AX252" s="265"/>
      <c r="AZ252" s="267">
        <v>8</v>
      </c>
      <c r="BA252" s="268">
        <v>6</v>
      </c>
      <c r="BC252" s="269">
        <f t="shared" si="84"/>
        <v>1</v>
      </c>
      <c r="BD252" s="270">
        <f t="shared" si="85"/>
        <v>5</v>
      </c>
      <c r="BE252" s="208">
        <f t="shared" si="101"/>
        <v>251</v>
      </c>
      <c r="BF252" s="208">
        <f t="shared" si="102"/>
        <v>1005251</v>
      </c>
      <c r="BG252" s="208">
        <f t="shared" si="112"/>
        <v>7</v>
      </c>
    </row>
    <row r="253" spans="1:59" ht="50" x14ac:dyDescent="0.25">
      <c r="A253" s="47" t="s">
        <v>46</v>
      </c>
      <c r="B253" s="68" t="str">
        <f t="shared" si="97"/>
        <v>008-07</v>
      </c>
      <c r="C253" s="247" t="str">
        <f t="shared" si="113"/>
        <v>Housing Monitoring (P1B)</v>
      </c>
      <c r="D253" s="944" t="s">
        <v>107</v>
      </c>
      <c r="E253" s="271" t="str">
        <f t="shared" si="114"/>
        <v>DCLG</v>
      </c>
      <c r="F253" s="947"/>
      <c r="G253" s="558" t="s">
        <v>118</v>
      </c>
      <c r="H253" s="558"/>
      <c r="I253" s="948"/>
      <c r="J253" s="300" t="str">
        <f t="shared" si="115"/>
        <v>annual</v>
      </c>
      <c r="K253" s="300" t="str">
        <f t="shared" si="115"/>
        <v>Single tier &amp; lower tier</v>
      </c>
      <c r="N253" s="258" t="str">
        <f t="shared" si="98"/>
        <v/>
      </c>
      <c r="O253" s="272" t="str">
        <f t="shared" si="99"/>
        <v/>
      </c>
      <c r="R253" s="46">
        <f t="shared" si="116"/>
        <v>0</v>
      </c>
      <c r="T253" s="262"/>
      <c r="U253" s="263"/>
      <c r="V253" s="263"/>
      <c r="W253" s="263"/>
      <c r="X253" s="263"/>
      <c r="Y253" s="263"/>
      <c r="Z253" s="263"/>
      <c r="AA253" s="263"/>
      <c r="AB253" s="263"/>
      <c r="AC253" s="263"/>
      <c r="AD253" s="263"/>
      <c r="AE253" s="263"/>
      <c r="AF253" s="263"/>
      <c r="AG253" s="263"/>
      <c r="AH253" s="263"/>
      <c r="AI253" s="263"/>
      <c r="AJ253" s="263"/>
      <c r="AK253" s="263"/>
      <c r="AL253" s="263"/>
      <c r="AM253" s="263"/>
      <c r="AN253" s="263"/>
      <c r="AO253" s="263"/>
      <c r="AP253" s="264"/>
      <c r="AQ253" s="29"/>
      <c r="AR253" s="265"/>
      <c r="AU253" s="274" t="str">
        <f t="shared" si="111"/>
        <v/>
      </c>
      <c r="AW253" s="271" t="str">
        <f t="shared" si="117"/>
        <v>Housing</v>
      </c>
      <c r="AX253" s="265"/>
      <c r="AZ253" s="267">
        <v>8</v>
      </c>
      <c r="BA253" s="268">
        <v>7</v>
      </c>
      <c r="BC253" s="269">
        <f t="shared" si="84"/>
        <v>1</v>
      </c>
      <c r="BD253" s="270">
        <f t="shared" si="85"/>
        <v>5</v>
      </c>
      <c r="BE253" s="208">
        <f t="shared" si="101"/>
        <v>252</v>
      </c>
      <c r="BF253" s="208">
        <f t="shared" si="102"/>
        <v>1005252</v>
      </c>
      <c r="BG253" s="208">
        <f t="shared" si="112"/>
        <v>8</v>
      </c>
    </row>
    <row r="254" spans="1:59" ht="50" x14ac:dyDescent="0.25">
      <c r="A254" s="47" t="s">
        <v>46</v>
      </c>
      <c r="B254" s="68" t="str">
        <f t="shared" si="97"/>
        <v>008-08</v>
      </c>
      <c r="C254" s="247" t="str">
        <f t="shared" si="113"/>
        <v>Housing Monitoring (P1B)</v>
      </c>
      <c r="D254" s="944" t="s">
        <v>911</v>
      </c>
      <c r="E254" s="271" t="str">
        <f t="shared" si="114"/>
        <v>DCLG</v>
      </c>
      <c r="F254" s="947"/>
      <c r="G254" s="558" t="s">
        <v>118</v>
      </c>
      <c r="H254" s="558"/>
      <c r="I254" s="948"/>
      <c r="J254" s="300" t="str">
        <f t="shared" si="115"/>
        <v>annual</v>
      </c>
      <c r="K254" s="300" t="str">
        <f t="shared" si="115"/>
        <v>Single tier &amp; lower tier</v>
      </c>
      <c r="N254" s="258" t="str">
        <f t="shared" si="98"/>
        <v/>
      </c>
      <c r="O254" s="272" t="str">
        <f t="shared" si="99"/>
        <v/>
      </c>
      <c r="R254" s="46">
        <f t="shared" si="116"/>
        <v>0</v>
      </c>
      <c r="T254" s="262"/>
      <c r="U254" s="263"/>
      <c r="V254" s="263"/>
      <c r="W254" s="263"/>
      <c r="X254" s="263"/>
      <c r="Y254" s="263"/>
      <c r="Z254" s="263"/>
      <c r="AA254" s="263"/>
      <c r="AB254" s="263"/>
      <c r="AC254" s="263"/>
      <c r="AD254" s="263"/>
      <c r="AE254" s="263"/>
      <c r="AF254" s="263"/>
      <c r="AG254" s="263"/>
      <c r="AH254" s="263"/>
      <c r="AI254" s="263"/>
      <c r="AJ254" s="263"/>
      <c r="AK254" s="263"/>
      <c r="AL254" s="263"/>
      <c r="AM254" s="263"/>
      <c r="AN254" s="263"/>
      <c r="AO254" s="263"/>
      <c r="AP254" s="264"/>
      <c r="AQ254" s="29"/>
      <c r="AR254" s="265"/>
      <c r="AU254" s="274" t="str">
        <f t="shared" si="111"/>
        <v/>
      </c>
      <c r="AW254" s="271" t="str">
        <f t="shared" si="117"/>
        <v>Housing</v>
      </c>
      <c r="AX254" s="265"/>
      <c r="AZ254" s="267">
        <v>8</v>
      </c>
      <c r="BA254" s="268">
        <v>8</v>
      </c>
      <c r="BC254" s="269">
        <f t="shared" si="84"/>
        <v>1</v>
      </c>
      <c r="BD254" s="270">
        <f t="shared" si="85"/>
        <v>5</v>
      </c>
      <c r="BE254" s="208">
        <f t="shared" si="101"/>
        <v>253</v>
      </c>
      <c r="BF254" s="208">
        <f t="shared" si="102"/>
        <v>1005253</v>
      </c>
      <c r="BG254" s="208">
        <f t="shared" si="112"/>
        <v>9</v>
      </c>
    </row>
    <row r="255" spans="1:59" ht="20" x14ac:dyDescent="0.25">
      <c r="A255" s="47" t="s">
        <v>1000</v>
      </c>
      <c r="B255" s="68" t="str">
        <f t="shared" si="97"/>
        <v>031-00</v>
      </c>
      <c r="C255" s="258" t="s">
        <v>1313</v>
      </c>
      <c r="D255" s="259"/>
      <c r="E255" s="208" t="s">
        <v>1782</v>
      </c>
      <c r="F255" s="219"/>
      <c r="G255" s="186" t="s">
        <v>1331</v>
      </c>
      <c r="H255" s="186"/>
      <c r="I255" s="220" t="s">
        <v>1331</v>
      </c>
      <c r="J255" s="353" t="s">
        <v>1332</v>
      </c>
      <c r="K255" s="353" t="s">
        <v>769</v>
      </c>
      <c r="L255" s="29" t="s">
        <v>856</v>
      </c>
      <c r="M255" s="265"/>
      <c r="N255" s="275" t="str">
        <f t="shared" si="98"/>
        <v>Collection</v>
      </c>
      <c r="O255" s="276" t="str">
        <f t="shared" si="99"/>
        <v>Data</v>
      </c>
      <c r="P255" s="277" t="s">
        <v>1305</v>
      </c>
      <c r="Q255" s="277" t="s">
        <v>1312</v>
      </c>
      <c r="R255" s="261"/>
      <c r="S255" s="29"/>
      <c r="T255" s="262"/>
      <c r="U255" s="263" t="s">
        <v>1331</v>
      </c>
      <c r="V255" s="263" t="s">
        <v>1331</v>
      </c>
      <c r="W255" s="263" t="s">
        <v>1331</v>
      </c>
      <c r="X255" s="263" t="s">
        <v>1331</v>
      </c>
      <c r="Y255" s="263" t="s">
        <v>1331</v>
      </c>
      <c r="Z255" s="263" t="s">
        <v>1331</v>
      </c>
      <c r="AA255" s="263"/>
      <c r="AB255" s="263"/>
      <c r="AC255" s="263"/>
      <c r="AD255" s="263"/>
      <c r="AE255" s="263"/>
      <c r="AF255" s="263"/>
      <c r="AG255" s="263"/>
      <c r="AH255" s="263"/>
      <c r="AI255" s="263"/>
      <c r="AJ255" s="263"/>
      <c r="AK255" s="263"/>
      <c r="AL255" s="263"/>
      <c r="AM255" s="263"/>
      <c r="AN255" s="263"/>
      <c r="AO255" s="263"/>
      <c r="AP255" s="264"/>
      <c r="AQ255" s="29"/>
      <c r="AR255" s="265" t="s">
        <v>491</v>
      </c>
      <c r="AS255" s="29" t="s">
        <v>250</v>
      </c>
      <c r="AT255" s="29" t="s">
        <v>1346</v>
      </c>
      <c r="AU255" s="278">
        <f>IF($A255="C",COUNTIF(C$255:C$256,C255)-1,"")</f>
        <v>1</v>
      </c>
      <c r="AW255" s="208" t="s">
        <v>767</v>
      </c>
      <c r="AX255" s="29" t="s">
        <v>410</v>
      </c>
      <c r="AZ255" s="267">
        <v>31</v>
      </c>
      <c r="BA255" s="268">
        <v>0</v>
      </c>
      <c r="BC255" s="269">
        <f t="shared" si="84"/>
        <v>0</v>
      </c>
      <c r="BD255" s="270">
        <f t="shared" si="85"/>
        <v>5</v>
      </c>
      <c r="BE255" s="208">
        <f t="shared" si="101"/>
        <v>254</v>
      </c>
      <c r="BF255" s="208">
        <f t="shared" si="102"/>
        <v>5254</v>
      </c>
      <c r="BG255" s="208">
        <f>RANK(BF255,BF$255:BF$256,1)</f>
        <v>1</v>
      </c>
    </row>
    <row r="256" spans="1:59" ht="25" x14ac:dyDescent="0.25">
      <c r="A256" s="47" t="s">
        <v>46</v>
      </c>
      <c r="B256" s="68" t="str">
        <f t="shared" si="97"/>
        <v>031-01</v>
      </c>
      <c r="C256" s="247" t="str">
        <f>C255</f>
        <v>Business Improvement Districts Outturn (BIDO)</v>
      </c>
      <c r="D256" s="944" t="s">
        <v>1048</v>
      </c>
      <c r="E256" s="271" t="str">
        <f>E255</f>
        <v>DCLG</v>
      </c>
      <c r="F256" s="947"/>
      <c r="G256" s="558" t="s">
        <v>1331</v>
      </c>
      <c r="H256" s="558"/>
      <c r="I256" s="948"/>
      <c r="J256" s="300" t="str">
        <f>J255</f>
        <v>annual</v>
      </c>
      <c r="K256" s="300" t="str">
        <f>K255</f>
        <v>All local authorities</v>
      </c>
      <c r="N256" s="258" t="str">
        <f t="shared" si="98"/>
        <v/>
      </c>
      <c r="O256" s="272" t="str">
        <f t="shared" si="99"/>
        <v/>
      </c>
      <c r="R256" s="46">
        <f>R255</f>
        <v>0</v>
      </c>
      <c r="T256" s="262"/>
      <c r="U256" s="263"/>
      <c r="V256" s="263"/>
      <c r="W256" s="263"/>
      <c r="X256" s="263"/>
      <c r="Y256" s="263"/>
      <c r="Z256" s="263"/>
      <c r="AA256" s="263"/>
      <c r="AB256" s="263"/>
      <c r="AC256" s="263"/>
      <c r="AD256" s="263"/>
      <c r="AE256" s="263"/>
      <c r="AF256" s="263"/>
      <c r="AG256" s="263"/>
      <c r="AH256" s="263"/>
      <c r="AI256" s="263"/>
      <c r="AJ256" s="263"/>
      <c r="AK256" s="263"/>
      <c r="AL256" s="263"/>
      <c r="AM256" s="263"/>
      <c r="AN256" s="263"/>
      <c r="AO256" s="263"/>
      <c r="AP256" s="264"/>
      <c r="AQ256" s="29"/>
      <c r="AR256" s="265"/>
      <c r="AU256" s="274" t="str">
        <f>IF($A256="C",COUNTIF(C$255:C$256,C256)-1,"")</f>
        <v/>
      </c>
      <c r="AW256" s="271" t="str">
        <f>AW255</f>
        <v>Local government</v>
      </c>
      <c r="AX256" s="265"/>
      <c r="AZ256" s="267">
        <v>31</v>
      </c>
      <c r="BA256" s="268">
        <v>1</v>
      </c>
      <c r="BC256" s="269">
        <f t="shared" si="84"/>
        <v>1</v>
      </c>
      <c r="BD256" s="270">
        <f t="shared" si="85"/>
        <v>5</v>
      </c>
      <c r="BE256" s="208">
        <f t="shared" si="101"/>
        <v>255</v>
      </c>
      <c r="BF256" s="208">
        <f t="shared" si="102"/>
        <v>1005255</v>
      </c>
      <c r="BG256" s="208">
        <f>RANK(BF256,BF$255:BF$256,1)</f>
        <v>2</v>
      </c>
    </row>
    <row r="257" spans="1:59" ht="20" x14ac:dyDescent="0.25">
      <c r="A257" s="47" t="s">
        <v>1000</v>
      </c>
      <c r="B257" s="68" t="str">
        <f t="shared" si="97"/>
        <v>034-00</v>
      </c>
      <c r="C257" s="258" t="s">
        <v>768</v>
      </c>
      <c r="D257" s="259"/>
      <c r="E257" s="208" t="s">
        <v>1782</v>
      </c>
      <c r="F257" s="219"/>
      <c r="G257" s="186" t="s">
        <v>1331</v>
      </c>
      <c r="H257" s="186" t="s">
        <v>1331</v>
      </c>
      <c r="I257" s="220"/>
      <c r="J257" s="353" t="s">
        <v>1332</v>
      </c>
      <c r="K257" s="353" t="s">
        <v>769</v>
      </c>
      <c r="L257" s="29" t="s">
        <v>856</v>
      </c>
      <c r="M257" s="265"/>
      <c r="N257" s="275" t="str">
        <f t="shared" si="98"/>
        <v>Collection</v>
      </c>
      <c r="O257" s="276" t="str">
        <f t="shared" si="99"/>
        <v>Data</v>
      </c>
      <c r="P257" s="277" t="s">
        <v>1305</v>
      </c>
      <c r="Q257" s="277" t="s">
        <v>1312</v>
      </c>
      <c r="R257" s="261"/>
      <c r="S257" s="29"/>
      <c r="T257" s="262"/>
      <c r="U257" s="263" t="s">
        <v>1331</v>
      </c>
      <c r="V257" s="263" t="s">
        <v>1331</v>
      </c>
      <c r="W257" s="263" t="s">
        <v>1331</v>
      </c>
      <c r="X257" s="263" t="s">
        <v>1331</v>
      </c>
      <c r="Y257" s="263" t="s">
        <v>1331</v>
      </c>
      <c r="Z257" s="263"/>
      <c r="AA257" s="263"/>
      <c r="AB257" s="263"/>
      <c r="AC257" s="263"/>
      <c r="AD257" s="263"/>
      <c r="AE257" s="263"/>
      <c r="AF257" s="263"/>
      <c r="AG257" s="263"/>
      <c r="AH257" s="263"/>
      <c r="AI257" s="263"/>
      <c r="AJ257" s="263"/>
      <c r="AK257" s="263"/>
      <c r="AL257" s="263"/>
      <c r="AM257" s="263"/>
      <c r="AN257" s="263"/>
      <c r="AO257" s="263"/>
      <c r="AP257" s="264"/>
      <c r="AQ257" s="29"/>
      <c r="AR257" s="265" t="s">
        <v>1801</v>
      </c>
      <c r="AS257" s="29" t="s">
        <v>250</v>
      </c>
      <c r="AT257" s="29" t="s">
        <v>1346</v>
      </c>
      <c r="AU257" s="278">
        <f>IF($A257="C",COUNTIF(C$257:C$258,C257)-1,"")</f>
        <v>1</v>
      </c>
      <c r="AW257" s="208" t="s">
        <v>767</v>
      </c>
      <c r="AX257" s="29" t="s">
        <v>410</v>
      </c>
      <c r="AZ257" s="267">
        <v>34</v>
      </c>
      <c r="BA257" s="268">
        <v>0</v>
      </c>
      <c r="BC257" s="269">
        <f t="shared" si="84"/>
        <v>0</v>
      </c>
      <c r="BD257" s="270">
        <f t="shared" si="85"/>
        <v>5</v>
      </c>
      <c r="BE257" s="208">
        <f t="shared" si="101"/>
        <v>256</v>
      </c>
      <c r="BF257" s="208">
        <f t="shared" si="102"/>
        <v>5256</v>
      </c>
      <c r="BG257" s="208">
        <f>RANK(BF257,BF$257:BF$258,1)</f>
        <v>1</v>
      </c>
    </row>
    <row r="258" spans="1:59" ht="25" x14ac:dyDescent="0.25">
      <c r="A258" s="47" t="s">
        <v>46</v>
      </c>
      <c r="B258" s="68" t="str">
        <f t="shared" si="97"/>
        <v>034-01</v>
      </c>
      <c r="C258" s="247" t="str">
        <f>C257</f>
        <v>Business Improvement Districts (BID) Revenue Account</v>
      </c>
      <c r="D258" s="944" t="s">
        <v>1050</v>
      </c>
      <c r="E258" s="271" t="str">
        <f>E257</f>
        <v>DCLG</v>
      </c>
      <c r="F258" s="947"/>
      <c r="G258" s="558" t="s">
        <v>1331</v>
      </c>
      <c r="H258" s="956" t="s">
        <v>1331</v>
      </c>
      <c r="I258" s="948"/>
      <c r="J258" s="300" t="str">
        <f>J257</f>
        <v>annual</v>
      </c>
      <c r="K258" s="300" t="str">
        <f>K257</f>
        <v>All local authorities</v>
      </c>
      <c r="N258" s="258" t="str">
        <f t="shared" si="98"/>
        <v/>
      </c>
      <c r="O258" s="272" t="str">
        <f t="shared" si="99"/>
        <v/>
      </c>
      <c r="R258" s="46">
        <f>R257</f>
        <v>0</v>
      </c>
      <c r="T258" s="262"/>
      <c r="U258" s="263"/>
      <c r="V258" s="263"/>
      <c r="W258" s="263"/>
      <c r="X258" s="263"/>
      <c r="Y258" s="263"/>
      <c r="Z258" s="263"/>
      <c r="AA258" s="263"/>
      <c r="AB258" s="263"/>
      <c r="AC258" s="263"/>
      <c r="AD258" s="263"/>
      <c r="AE258" s="263"/>
      <c r="AF258" s="263"/>
      <c r="AG258" s="263"/>
      <c r="AH258" s="263"/>
      <c r="AI258" s="263"/>
      <c r="AJ258" s="263"/>
      <c r="AK258" s="263"/>
      <c r="AL258" s="263"/>
      <c r="AM258" s="263"/>
      <c r="AN258" s="263"/>
      <c r="AO258" s="263"/>
      <c r="AP258" s="264"/>
      <c r="AQ258" s="29"/>
      <c r="AR258" s="265"/>
      <c r="AU258" s="274" t="str">
        <f>IF($A258="C",COUNTIF(C$257:C$258,C258)-1,"")</f>
        <v/>
      </c>
      <c r="AW258" s="271" t="str">
        <f>AW257</f>
        <v>Local government</v>
      </c>
      <c r="AX258" s="265"/>
      <c r="AZ258" s="267">
        <v>34</v>
      </c>
      <c r="BA258" s="268">
        <v>1</v>
      </c>
      <c r="BC258" s="269">
        <f t="shared" ref="BC258:BC282" si="118">IF(A258="D",1,0)</f>
        <v>1</v>
      </c>
      <c r="BD258" s="270">
        <f t="shared" ref="BD258:BD282" si="119">MATCH(E258,DeptAbbr,0)</f>
        <v>5</v>
      </c>
      <c r="BE258" s="208">
        <f t="shared" si="101"/>
        <v>257</v>
      </c>
      <c r="BF258" s="208">
        <f t="shared" si="102"/>
        <v>1005257</v>
      </c>
      <c r="BG258" s="208">
        <f>RANK(BF258,BF$257:BF$258,1)</f>
        <v>2</v>
      </c>
    </row>
    <row r="259" spans="1:59" ht="20" x14ac:dyDescent="0.25">
      <c r="A259" s="47" t="s">
        <v>1000</v>
      </c>
      <c r="B259" s="68" t="str">
        <f t="shared" si="97"/>
        <v>053-00</v>
      </c>
      <c r="C259" s="258" t="s">
        <v>141</v>
      </c>
      <c r="D259" s="259"/>
      <c r="E259" s="208" t="s">
        <v>1782</v>
      </c>
      <c r="F259" s="219"/>
      <c r="G259" s="186" t="s">
        <v>1331</v>
      </c>
      <c r="H259" s="186"/>
      <c r="I259" s="220" t="s">
        <v>1331</v>
      </c>
      <c r="J259" s="353" t="s">
        <v>1783</v>
      </c>
      <c r="K259" s="353" t="s">
        <v>769</v>
      </c>
      <c r="L259" s="29" t="s">
        <v>1515</v>
      </c>
      <c r="M259" s="265"/>
      <c r="N259" s="275" t="str">
        <f t="shared" si="98"/>
        <v>Collection</v>
      </c>
      <c r="O259" s="276" t="str">
        <f t="shared" si="99"/>
        <v/>
      </c>
      <c r="P259" s="277" t="s">
        <v>766</v>
      </c>
      <c r="Q259" s="277"/>
      <c r="R259" s="261"/>
      <c r="S259" s="29"/>
      <c r="T259" s="262" t="s">
        <v>1331</v>
      </c>
      <c r="U259" s="263" t="s">
        <v>1331</v>
      </c>
      <c r="V259" s="263" t="s">
        <v>1331</v>
      </c>
      <c r="W259" s="263" t="s">
        <v>1331</v>
      </c>
      <c r="X259" s="263" t="s">
        <v>1331</v>
      </c>
      <c r="Y259" s="263" t="s">
        <v>1331</v>
      </c>
      <c r="Z259" s="263" t="s">
        <v>1331</v>
      </c>
      <c r="AA259" s="263" t="s">
        <v>1331</v>
      </c>
      <c r="AB259" s="263" t="s">
        <v>1331</v>
      </c>
      <c r="AC259" s="263" t="s">
        <v>1331</v>
      </c>
      <c r="AD259" s="263" t="s">
        <v>1331</v>
      </c>
      <c r="AE259" s="263" t="s">
        <v>1331</v>
      </c>
      <c r="AF259" s="263" t="s">
        <v>1331</v>
      </c>
      <c r="AG259" s="263" t="s">
        <v>1331</v>
      </c>
      <c r="AH259" s="263"/>
      <c r="AI259" s="263"/>
      <c r="AJ259" s="263"/>
      <c r="AK259" s="263"/>
      <c r="AL259" s="263"/>
      <c r="AM259" s="263"/>
      <c r="AN259" s="263"/>
      <c r="AO259" s="263"/>
      <c r="AP259" s="264"/>
      <c r="AQ259" s="29"/>
      <c r="AR259" s="265" t="s">
        <v>409</v>
      </c>
      <c r="AS259" s="29" t="s">
        <v>250</v>
      </c>
      <c r="AT259" s="29" t="s">
        <v>1346</v>
      </c>
      <c r="AU259" s="266">
        <f>IF($A259="C",COUNTIF(C$259:C$262,C259)-1,"")</f>
        <v>3</v>
      </c>
      <c r="AW259" s="208" t="s">
        <v>767</v>
      </c>
      <c r="AX259" s="29" t="s">
        <v>410</v>
      </c>
      <c r="AZ259" s="267">
        <v>53</v>
      </c>
      <c r="BA259" s="268">
        <v>0</v>
      </c>
      <c r="BC259" s="269">
        <f t="shared" si="118"/>
        <v>0</v>
      </c>
      <c r="BD259" s="270">
        <f t="shared" si="119"/>
        <v>5</v>
      </c>
      <c r="BE259" s="208">
        <f t="shared" si="101"/>
        <v>258</v>
      </c>
      <c r="BF259" s="208">
        <f t="shared" si="102"/>
        <v>5258</v>
      </c>
      <c r="BG259" s="208">
        <f>RANK(BF259,BF$259:BF$262,1)</f>
        <v>1</v>
      </c>
    </row>
    <row r="260" spans="1:59" x14ac:dyDescent="0.25">
      <c r="A260" s="47" t="s">
        <v>46</v>
      </c>
      <c r="B260" s="68" t="str">
        <f t="shared" si="97"/>
        <v>053-01</v>
      </c>
      <c r="C260" s="247" t="str">
        <f>C259</f>
        <v>Quarterly Return of Wages and Salaries (QRW)</v>
      </c>
      <c r="D260" s="944" t="s">
        <v>1511</v>
      </c>
      <c r="E260" s="271" t="str">
        <f>E259</f>
        <v>DCLG</v>
      </c>
      <c r="F260" s="947"/>
      <c r="G260" s="558" t="s">
        <v>1331</v>
      </c>
      <c r="H260" s="558"/>
      <c r="I260" s="948"/>
      <c r="J260" s="300" t="str">
        <f t="shared" ref="J260:K262" si="120">J259</f>
        <v>quarterly</v>
      </c>
      <c r="K260" s="300" t="str">
        <f t="shared" si="120"/>
        <v>All local authorities</v>
      </c>
      <c r="N260" s="258" t="str">
        <f t="shared" si="98"/>
        <v/>
      </c>
      <c r="O260" s="272" t="str">
        <f t="shared" si="99"/>
        <v/>
      </c>
      <c r="R260" s="46">
        <f>R259</f>
        <v>0</v>
      </c>
      <c r="T260" s="262"/>
      <c r="U260" s="263"/>
      <c r="V260" s="263"/>
      <c r="W260" s="263"/>
      <c r="X260" s="263"/>
      <c r="Y260" s="263"/>
      <c r="Z260" s="263"/>
      <c r="AA260" s="263"/>
      <c r="AB260" s="263"/>
      <c r="AC260" s="263"/>
      <c r="AD260" s="263"/>
      <c r="AE260" s="263"/>
      <c r="AF260" s="263"/>
      <c r="AG260" s="263"/>
      <c r="AH260" s="263"/>
      <c r="AI260" s="263"/>
      <c r="AJ260" s="263"/>
      <c r="AK260" s="263"/>
      <c r="AL260" s="263"/>
      <c r="AM260" s="263"/>
      <c r="AN260" s="263"/>
      <c r="AO260" s="263"/>
      <c r="AP260" s="264"/>
      <c r="AQ260" s="29"/>
      <c r="AR260" s="265"/>
      <c r="AU260" s="208" t="str">
        <f>IF($A260="C",COUNTIF(C$259:C$262,C260)-1,"")</f>
        <v/>
      </c>
      <c r="AW260" s="271" t="str">
        <f>AW259</f>
        <v>Local government</v>
      </c>
      <c r="AX260" s="265"/>
      <c r="AZ260" s="267">
        <v>53</v>
      </c>
      <c r="BA260" s="268">
        <v>1</v>
      </c>
      <c r="BC260" s="269">
        <f t="shared" si="118"/>
        <v>1</v>
      </c>
      <c r="BD260" s="270">
        <f t="shared" si="119"/>
        <v>5</v>
      </c>
      <c r="BE260" s="208">
        <f t="shared" si="101"/>
        <v>259</v>
      </c>
      <c r="BF260" s="208">
        <f t="shared" si="102"/>
        <v>1005259</v>
      </c>
      <c r="BG260" s="208">
        <f>RANK(BF260,BF$259:BF$262,1)</f>
        <v>2</v>
      </c>
    </row>
    <row r="261" spans="1:59" x14ac:dyDescent="0.25">
      <c r="A261" s="47" t="s">
        <v>46</v>
      </c>
      <c r="B261" s="68" t="str">
        <f t="shared" si="97"/>
        <v>053-02</v>
      </c>
      <c r="C261" s="247" t="str">
        <f>C260</f>
        <v>Quarterly Return of Wages and Salaries (QRW)</v>
      </c>
      <c r="D261" s="944" t="s">
        <v>1512</v>
      </c>
      <c r="E261" s="271" t="str">
        <f>E260</f>
        <v>DCLG</v>
      </c>
      <c r="F261" s="947"/>
      <c r="G261" s="558" t="s">
        <v>1331</v>
      </c>
      <c r="H261" s="558"/>
      <c r="I261" s="948"/>
      <c r="J261" s="300" t="str">
        <f t="shared" si="120"/>
        <v>quarterly</v>
      </c>
      <c r="K261" s="300" t="str">
        <f t="shared" si="120"/>
        <v>All local authorities</v>
      </c>
      <c r="N261" s="258" t="str">
        <f t="shared" si="98"/>
        <v/>
      </c>
      <c r="O261" s="272" t="str">
        <f t="shared" si="99"/>
        <v/>
      </c>
      <c r="R261" s="46">
        <f>R260</f>
        <v>0</v>
      </c>
      <c r="T261" s="262"/>
      <c r="U261" s="263"/>
      <c r="V261" s="263"/>
      <c r="W261" s="263"/>
      <c r="X261" s="263"/>
      <c r="Y261" s="263"/>
      <c r="Z261" s="263"/>
      <c r="AA261" s="263"/>
      <c r="AB261" s="263"/>
      <c r="AC261" s="263"/>
      <c r="AD261" s="263"/>
      <c r="AE261" s="263"/>
      <c r="AF261" s="263"/>
      <c r="AG261" s="263"/>
      <c r="AH261" s="263"/>
      <c r="AI261" s="263"/>
      <c r="AJ261" s="263"/>
      <c r="AK261" s="263"/>
      <c r="AL261" s="263"/>
      <c r="AM261" s="263"/>
      <c r="AN261" s="263"/>
      <c r="AO261" s="263"/>
      <c r="AP261" s="264"/>
      <c r="AQ261" s="29"/>
      <c r="AR261" s="265"/>
      <c r="AU261" s="208" t="str">
        <f>IF($A261="C",COUNTIF(C$259:C$262,C261)-1,"")</f>
        <v/>
      </c>
      <c r="AW261" s="271" t="str">
        <f>AW260</f>
        <v>Local government</v>
      </c>
      <c r="AX261" s="265"/>
      <c r="AZ261" s="267">
        <v>53</v>
      </c>
      <c r="BA261" s="268">
        <v>2</v>
      </c>
      <c r="BC261" s="269">
        <f t="shared" si="118"/>
        <v>1</v>
      </c>
      <c r="BD261" s="270">
        <f t="shared" si="119"/>
        <v>5</v>
      </c>
      <c r="BE261" s="208">
        <f t="shared" si="101"/>
        <v>260</v>
      </c>
      <c r="BF261" s="208">
        <f t="shared" si="102"/>
        <v>1005260</v>
      </c>
      <c r="BG261" s="208">
        <f>RANK(BF261,BF$259:BF$262,1)</f>
        <v>3</v>
      </c>
    </row>
    <row r="262" spans="1:59" x14ac:dyDescent="0.25">
      <c r="A262" s="47" t="s">
        <v>46</v>
      </c>
      <c r="B262" s="68" t="str">
        <f t="shared" si="97"/>
        <v>053-03</v>
      </c>
      <c r="C262" s="247" t="str">
        <f>C261</f>
        <v>Quarterly Return of Wages and Salaries (QRW)</v>
      </c>
      <c r="D262" s="944" t="s">
        <v>1513</v>
      </c>
      <c r="E262" s="271" t="str">
        <f>E261</f>
        <v>DCLG</v>
      </c>
      <c r="F262" s="947"/>
      <c r="G262" s="558" t="s">
        <v>1331</v>
      </c>
      <c r="H262" s="558"/>
      <c r="I262" s="948"/>
      <c r="J262" s="300" t="str">
        <f t="shared" si="120"/>
        <v>quarterly</v>
      </c>
      <c r="K262" s="300" t="str">
        <f t="shared" si="120"/>
        <v>All local authorities</v>
      </c>
      <c r="N262" s="258" t="str">
        <f t="shared" si="98"/>
        <v/>
      </c>
      <c r="O262" s="272" t="str">
        <f t="shared" si="99"/>
        <v/>
      </c>
      <c r="R262" s="46">
        <f>R261</f>
        <v>0</v>
      </c>
      <c r="T262" s="262"/>
      <c r="U262" s="263"/>
      <c r="V262" s="263"/>
      <c r="W262" s="263"/>
      <c r="X262" s="263"/>
      <c r="Y262" s="263"/>
      <c r="Z262" s="263"/>
      <c r="AA262" s="263"/>
      <c r="AB262" s="263"/>
      <c r="AC262" s="263"/>
      <c r="AD262" s="263"/>
      <c r="AE262" s="263"/>
      <c r="AF262" s="263"/>
      <c r="AG262" s="263"/>
      <c r="AH262" s="263"/>
      <c r="AI262" s="263"/>
      <c r="AJ262" s="263"/>
      <c r="AK262" s="263"/>
      <c r="AL262" s="263"/>
      <c r="AM262" s="263"/>
      <c r="AN262" s="263"/>
      <c r="AO262" s="263"/>
      <c r="AP262" s="264"/>
      <c r="AQ262" s="29"/>
      <c r="AR262" s="265"/>
      <c r="AU262" s="208" t="str">
        <f>IF($A262="C",COUNTIF(C$259:C$262,C262)-1,"")</f>
        <v/>
      </c>
      <c r="AW262" s="271" t="str">
        <f>AW261</f>
        <v>Local government</v>
      </c>
      <c r="AX262" s="265"/>
      <c r="AZ262" s="267">
        <v>53</v>
      </c>
      <c r="BA262" s="268">
        <v>3</v>
      </c>
      <c r="BC262" s="269">
        <f t="shared" si="118"/>
        <v>1</v>
      </c>
      <c r="BD262" s="270">
        <f t="shared" si="119"/>
        <v>5</v>
      </c>
      <c r="BE262" s="208">
        <f t="shared" si="101"/>
        <v>261</v>
      </c>
      <c r="BF262" s="208">
        <f t="shared" si="102"/>
        <v>1005261</v>
      </c>
      <c r="BG262" s="208">
        <f>RANK(BF262,BF$259:BF$262,1)</f>
        <v>4</v>
      </c>
    </row>
    <row r="263" spans="1:59" ht="40" x14ac:dyDescent="0.25">
      <c r="A263" s="47" t="s">
        <v>1000</v>
      </c>
      <c r="B263" s="68" t="str">
        <f t="shared" ref="B263:B278" si="121">TEXT(AZ263,"000")&amp;"-"&amp;TEXT(BA263,"00")</f>
        <v>188-00</v>
      </c>
      <c r="C263" s="258" t="s">
        <v>129</v>
      </c>
      <c r="D263" s="259"/>
      <c r="E263" s="208" t="s">
        <v>136</v>
      </c>
      <c r="F263" s="219" t="s">
        <v>1331</v>
      </c>
      <c r="G263" s="186"/>
      <c r="H263" s="186"/>
      <c r="I263" s="220"/>
      <c r="J263" s="353" t="s">
        <v>979</v>
      </c>
      <c r="K263" s="353" t="s">
        <v>211</v>
      </c>
      <c r="L263" s="29" t="s">
        <v>854</v>
      </c>
      <c r="M263" s="265"/>
      <c r="N263" s="275" t="str">
        <f t="shared" ref="N263:N278" si="122">IF(OR($A263&lt;&gt;"C",P263=""),"",HYPERLINK(P263,"Collection"))</f>
        <v/>
      </c>
      <c r="O263" s="276" t="str">
        <f t="shared" ref="O263:O278" si="123">IF(OR($A263&lt;&gt;"C",Q263=""),"",HYPERLINK(Q263,"Data"))</f>
        <v/>
      </c>
      <c r="P263" s="265"/>
      <c r="Q263" s="265"/>
      <c r="R263" s="261"/>
      <c r="S263" s="29"/>
      <c r="T263" s="262" t="s">
        <v>1331</v>
      </c>
      <c r="U263" s="263"/>
      <c r="V263" s="263" t="s">
        <v>1331</v>
      </c>
      <c r="W263" s="263" t="s">
        <v>1331</v>
      </c>
      <c r="X263" s="263" t="s">
        <v>1331</v>
      </c>
      <c r="Y263" s="263" t="s">
        <v>1331</v>
      </c>
      <c r="Z263" s="263" t="s">
        <v>1331</v>
      </c>
      <c r="AA263" s="263"/>
      <c r="AB263" s="263"/>
      <c r="AC263" s="263"/>
      <c r="AD263" s="263"/>
      <c r="AE263" s="263"/>
      <c r="AF263" s="263"/>
      <c r="AG263" s="263"/>
      <c r="AH263" s="263"/>
      <c r="AI263" s="263"/>
      <c r="AJ263" s="263"/>
      <c r="AK263" s="263"/>
      <c r="AL263" s="263"/>
      <c r="AM263" s="263"/>
      <c r="AN263" s="263"/>
      <c r="AO263" s="263"/>
      <c r="AP263" s="264"/>
      <c r="AQ263" s="29"/>
      <c r="AR263" s="265" t="s">
        <v>293</v>
      </c>
      <c r="AS263" s="29" t="s">
        <v>956</v>
      </c>
      <c r="AT263" s="29"/>
      <c r="AU263" s="266">
        <f>IF($A263="C",COUNTIF(C$263:C$264,C263)-1,"")</f>
        <v>1</v>
      </c>
      <c r="AX263" s="29"/>
      <c r="AZ263" s="267">
        <v>188</v>
      </c>
      <c r="BA263" s="268">
        <v>0</v>
      </c>
      <c r="BC263" s="269">
        <f t="shared" si="118"/>
        <v>0</v>
      </c>
      <c r="BD263" s="270">
        <f t="shared" si="119"/>
        <v>9</v>
      </c>
      <c r="BE263" s="208">
        <f t="shared" ref="BE263:BE278" si="124">ROW()-1</f>
        <v>262</v>
      </c>
      <c r="BF263" s="208">
        <f t="shared" ref="BF263:BF278" si="125">(BC263*1000000)+(BD263*1000)+BE263</f>
        <v>9262</v>
      </c>
      <c r="BG263" s="208">
        <f>RANK(BF263,BF$263:BF$264,1)</f>
        <v>1</v>
      </c>
    </row>
    <row r="264" spans="1:59" ht="25" x14ac:dyDescent="0.25">
      <c r="A264" s="47" t="s">
        <v>46</v>
      </c>
      <c r="B264" s="68" t="str">
        <f t="shared" si="121"/>
        <v>188-01</v>
      </c>
      <c r="C264" s="247" t="str">
        <f>C263</f>
        <v xml:space="preserve">Institution level data for maintained schools converting to academy status </v>
      </c>
      <c r="D264" s="944" t="s">
        <v>387</v>
      </c>
      <c r="E264" s="271" t="str">
        <f>E263</f>
        <v>DfE</v>
      </c>
      <c r="F264" s="947" t="s">
        <v>1331</v>
      </c>
      <c r="G264" s="558"/>
      <c r="H264" s="558"/>
      <c r="I264" s="948"/>
      <c r="J264" s="300" t="str">
        <f>J263</f>
        <v>as required</v>
      </c>
      <c r="K264" s="300" t="str">
        <f>K263</f>
        <v>Upper tier &amp; single tier</v>
      </c>
      <c r="N264" s="258" t="str">
        <f t="shared" si="122"/>
        <v/>
      </c>
      <c r="O264" s="272" t="str">
        <f t="shared" si="123"/>
        <v/>
      </c>
      <c r="R264" s="46">
        <f>R263</f>
        <v>0</v>
      </c>
      <c r="T264" s="262"/>
      <c r="U264" s="263"/>
      <c r="V264" s="263"/>
      <c r="W264" s="263"/>
      <c r="X264" s="263"/>
      <c r="Y264" s="263"/>
      <c r="Z264" s="263"/>
      <c r="AA264" s="263"/>
      <c r="AB264" s="263"/>
      <c r="AC264" s="263"/>
      <c r="AD264" s="263"/>
      <c r="AE264" s="263"/>
      <c r="AF264" s="263"/>
      <c r="AG264" s="263"/>
      <c r="AH264" s="263"/>
      <c r="AI264" s="263"/>
      <c r="AJ264" s="263"/>
      <c r="AK264" s="263"/>
      <c r="AL264" s="263"/>
      <c r="AM264" s="263"/>
      <c r="AN264" s="263"/>
      <c r="AO264" s="263"/>
      <c r="AP264" s="264"/>
      <c r="AQ264" s="29"/>
      <c r="AR264" s="265"/>
      <c r="AU264" s="208" t="str">
        <f>IF($A264="C",COUNTIF(C$263:C$264,C264)-1,"")</f>
        <v/>
      </c>
      <c r="AW264" s="271">
        <f>AW263</f>
        <v>0</v>
      </c>
      <c r="AX264" s="265"/>
      <c r="AZ264" s="267">
        <v>188</v>
      </c>
      <c r="BA264" s="268">
        <v>1</v>
      </c>
      <c r="BC264" s="269">
        <f t="shared" si="118"/>
        <v>1</v>
      </c>
      <c r="BD264" s="270">
        <f t="shared" si="119"/>
        <v>9</v>
      </c>
      <c r="BE264" s="208">
        <f t="shared" si="124"/>
        <v>263</v>
      </c>
      <c r="BF264" s="208">
        <f t="shared" si="125"/>
        <v>1009263</v>
      </c>
      <c r="BG264" s="208">
        <f>RANK(BF264,BF$263:BF$264,1)</f>
        <v>2</v>
      </c>
    </row>
    <row r="265" spans="1:59" ht="20" x14ac:dyDescent="0.25">
      <c r="A265" s="47" t="s">
        <v>1000</v>
      </c>
      <c r="B265" s="68" t="str">
        <f t="shared" si="121"/>
        <v>114-00</v>
      </c>
      <c r="C265" s="258" t="s">
        <v>530</v>
      </c>
      <c r="D265" s="259"/>
      <c r="E265" s="208" t="s">
        <v>136</v>
      </c>
      <c r="F265" s="219" t="s">
        <v>1331</v>
      </c>
      <c r="G265" s="186" t="s">
        <v>118</v>
      </c>
      <c r="H265" s="186"/>
      <c r="I265" s="220"/>
      <c r="J265" s="353" t="s">
        <v>74</v>
      </c>
      <c r="K265" s="353" t="s">
        <v>211</v>
      </c>
      <c r="L265" s="29"/>
      <c r="M265" s="265"/>
      <c r="N265" s="275" t="str">
        <f t="shared" si="122"/>
        <v/>
      </c>
      <c r="O265" s="276" t="str">
        <f t="shared" si="123"/>
        <v/>
      </c>
      <c r="P265" s="265"/>
      <c r="Q265" s="265"/>
      <c r="R265" s="261"/>
      <c r="S265" s="29"/>
      <c r="T265" s="262" t="s">
        <v>1331</v>
      </c>
      <c r="U265" s="263"/>
      <c r="V265" s="263" t="s">
        <v>1331</v>
      </c>
      <c r="W265" s="263" t="s">
        <v>1331</v>
      </c>
      <c r="X265" s="263" t="s">
        <v>1331</v>
      </c>
      <c r="Y265" s="263" t="s">
        <v>1331</v>
      </c>
      <c r="Z265" s="263" t="s">
        <v>1331</v>
      </c>
      <c r="AA265" s="263"/>
      <c r="AB265" s="263"/>
      <c r="AC265" s="263"/>
      <c r="AD265" s="263"/>
      <c r="AE265" s="263"/>
      <c r="AF265" s="263"/>
      <c r="AG265" s="263"/>
      <c r="AH265" s="263"/>
      <c r="AI265" s="263"/>
      <c r="AJ265" s="263"/>
      <c r="AK265" s="263"/>
      <c r="AL265" s="263"/>
      <c r="AM265" s="263"/>
      <c r="AN265" s="263"/>
      <c r="AO265" s="263"/>
      <c r="AP265" s="264"/>
      <c r="AQ265" s="29"/>
      <c r="AR265" s="265" t="s">
        <v>293</v>
      </c>
      <c r="AS265" s="29" t="s">
        <v>319</v>
      </c>
      <c r="AT265" s="29"/>
      <c r="AU265" s="266">
        <f>IF($A265="C",COUNTIF(C$265:C$266,C265)-1,"")</f>
        <v>1</v>
      </c>
      <c r="AX265" s="29"/>
      <c r="AZ265" s="267">
        <v>114</v>
      </c>
      <c r="BA265" s="268">
        <v>0</v>
      </c>
      <c r="BC265" s="269">
        <f t="shared" si="118"/>
        <v>0</v>
      </c>
      <c r="BD265" s="270">
        <f t="shared" si="119"/>
        <v>9</v>
      </c>
      <c r="BE265" s="208">
        <f t="shared" si="124"/>
        <v>264</v>
      </c>
      <c r="BF265" s="208">
        <f t="shared" si="125"/>
        <v>9264</v>
      </c>
      <c r="BG265" s="208">
        <f>RANK(BF265,BF$265:BF$266,1)</f>
        <v>1</v>
      </c>
    </row>
    <row r="266" spans="1:59" ht="25" x14ac:dyDescent="0.25">
      <c r="A266" s="47" t="s">
        <v>46</v>
      </c>
      <c r="B266" s="68" t="str">
        <f t="shared" si="121"/>
        <v>114-01</v>
      </c>
      <c r="C266" s="247" t="str">
        <f>C265</f>
        <v>Special Educational Needs – new information needs arising from the Green Paper</v>
      </c>
      <c r="D266" s="944" t="s">
        <v>387</v>
      </c>
      <c r="E266" s="271" t="str">
        <f>E265</f>
        <v>DfE</v>
      </c>
      <c r="F266" s="947" t="s">
        <v>1331</v>
      </c>
      <c r="G266" s="558" t="s">
        <v>118</v>
      </c>
      <c r="H266" s="558"/>
      <c r="I266" s="948"/>
      <c r="J266" s="300" t="str">
        <f>J265</f>
        <v>not decided</v>
      </c>
      <c r="K266" s="300" t="str">
        <f>K265</f>
        <v>Upper tier &amp; single tier</v>
      </c>
      <c r="N266" s="258" t="str">
        <f t="shared" si="122"/>
        <v/>
      </c>
      <c r="O266" s="272" t="str">
        <f t="shared" si="123"/>
        <v/>
      </c>
      <c r="R266" s="46">
        <f>R265</f>
        <v>0</v>
      </c>
      <c r="T266" s="262"/>
      <c r="U266" s="263"/>
      <c r="V266" s="263"/>
      <c r="W266" s="263"/>
      <c r="X266" s="263"/>
      <c r="Y266" s="263"/>
      <c r="Z266" s="263"/>
      <c r="AA266" s="263"/>
      <c r="AB266" s="263"/>
      <c r="AC266" s="263"/>
      <c r="AD266" s="263"/>
      <c r="AE266" s="263"/>
      <c r="AF266" s="263"/>
      <c r="AG266" s="263"/>
      <c r="AH266" s="263"/>
      <c r="AI266" s="263"/>
      <c r="AJ266" s="263"/>
      <c r="AK266" s="263"/>
      <c r="AL266" s="263"/>
      <c r="AM266" s="263"/>
      <c r="AN266" s="263"/>
      <c r="AO266" s="263"/>
      <c r="AP266" s="264"/>
      <c r="AQ266" s="29"/>
      <c r="AR266" s="265"/>
      <c r="AU266" s="208" t="str">
        <f>IF($A266="C",COUNTIF(C$265:C$266,C266)-1,"")</f>
        <v/>
      </c>
      <c r="AW266" s="271">
        <f>AW265</f>
        <v>0</v>
      </c>
      <c r="AX266" s="265"/>
      <c r="AZ266" s="267">
        <v>114</v>
      </c>
      <c r="BA266" s="268">
        <v>1</v>
      </c>
      <c r="BC266" s="269">
        <f t="shared" si="118"/>
        <v>1</v>
      </c>
      <c r="BD266" s="270">
        <f t="shared" si="119"/>
        <v>9</v>
      </c>
      <c r="BE266" s="208">
        <f t="shared" si="124"/>
        <v>265</v>
      </c>
      <c r="BF266" s="208">
        <f t="shared" si="125"/>
        <v>1009265</v>
      </c>
      <c r="BG266" s="208">
        <f>RANK(BF266,BF$265:BF$266,1)</f>
        <v>2</v>
      </c>
    </row>
    <row r="267" spans="1:59" ht="40" x14ac:dyDescent="0.25">
      <c r="A267" s="47" t="s">
        <v>1000</v>
      </c>
      <c r="B267" s="68" t="str">
        <f t="shared" si="121"/>
        <v>016-00</v>
      </c>
      <c r="C267" s="258" t="s">
        <v>455</v>
      </c>
      <c r="D267" s="259"/>
      <c r="E267" s="208" t="s">
        <v>1782</v>
      </c>
      <c r="F267" s="219"/>
      <c r="G267" s="186" t="s">
        <v>118</v>
      </c>
      <c r="H267" s="186"/>
      <c r="I267" s="220"/>
      <c r="J267" s="353" t="s">
        <v>1332</v>
      </c>
      <c r="K267" s="353" t="s">
        <v>212</v>
      </c>
      <c r="L267" s="29" t="s">
        <v>1806</v>
      </c>
      <c r="M267" s="265" t="s">
        <v>903</v>
      </c>
      <c r="N267" s="275" t="str">
        <f t="shared" si="122"/>
        <v/>
      </c>
      <c r="O267" s="276" t="str">
        <f t="shared" si="123"/>
        <v>Data</v>
      </c>
      <c r="P267" s="265"/>
      <c r="Q267" s="277" t="s">
        <v>1807</v>
      </c>
      <c r="R267" s="261"/>
      <c r="S267" s="29"/>
      <c r="T267" s="262"/>
      <c r="U267" s="263" t="s">
        <v>1331</v>
      </c>
      <c r="V267" s="263" t="s">
        <v>1331</v>
      </c>
      <c r="W267" s="263" t="s">
        <v>1331</v>
      </c>
      <c r="X267" s="263" t="s">
        <v>1331</v>
      </c>
      <c r="Y267" s="263" t="s">
        <v>1331</v>
      </c>
      <c r="Z267" s="263" t="s">
        <v>1331</v>
      </c>
      <c r="AA267" s="263"/>
      <c r="AB267" s="263"/>
      <c r="AC267" s="263"/>
      <c r="AD267" s="263"/>
      <c r="AE267" s="263"/>
      <c r="AF267" s="263"/>
      <c r="AG267" s="263"/>
      <c r="AH267" s="263"/>
      <c r="AI267" s="263"/>
      <c r="AJ267" s="263"/>
      <c r="AK267" s="263"/>
      <c r="AL267" s="263"/>
      <c r="AM267" s="263"/>
      <c r="AN267" s="263"/>
      <c r="AO267" s="263"/>
      <c r="AP267" s="264"/>
      <c r="AQ267" s="29"/>
      <c r="AR267" s="265" t="s">
        <v>491</v>
      </c>
      <c r="AS267" s="29" t="s">
        <v>250</v>
      </c>
      <c r="AT267" s="29"/>
      <c r="AU267" s="278">
        <f t="shared" ref="AU267:AU278" si="126">IF($A267="C",COUNTIF(C$267:C$278,C267)-1,"")</f>
        <v>5</v>
      </c>
      <c r="AW267" s="208" t="s">
        <v>122</v>
      </c>
      <c r="AX267" s="29" t="s">
        <v>1456</v>
      </c>
      <c r="AZ267" s="267">
        <v>16</v>
      </c>
      <c r="BA267" s="268">
        <v>0</v>
      </c>
      <c r="BC267" s="269">
        <f t="shared" si="118"/>
        <v>0</v>
      </c>
      <c r="BD267" s="270">
        <f t="shared" si="119"/>
        <v>5</v>
      </c>
      <c r="BE267" s="208">
        <f t="shared" si="124"/>
        <v>266</v>
      </c>
      <c r="BF267" s="208">
        <f t="shared" si="125"/>
        <v>5266</v>
      </c>
      <c r="BG267" s="208">
        <f t="shared" ref="BG267:BG278" si="127">RANK(BF267,BF$267:BF$278,1)</f>
        <v>1</v>
      </c>
    </row>
    <row r="268" spans="1:59" ht="25" x14ac:dyDescent="0.25">
      <c r="A268" s="47" t="s">
        <v>46</v>
      </c>
      <c r="B268" s="68" t="str">
        <f t="shared" si="121"/>
        <v>016-01</v>
      </c>
      <c r="C268" s="247" t="str">
        <f>C267</f>
        <v>HRA Subsidy Claim form - advance final (FINAL COLLECTION IN 2012/13)</v>
      </c>
      <c r="D268" s="944" t="s">
        <v>357</v>
      </c>
      <c r="E268" s="271" t="str">
        <f>E267</f>
        <v>DCLG</v>
      </c>
      <c r="F268" s="947"/>
      <c r="G268" s="558" t="s">
        <v>118</v>
      </c>
      <c r="H268" s="558"/>
      <c r="I268" s="948"/>
      <c r="J268" s="300" t="str">
        <f t="shared" ref="J268:K272" si="128">J267</f>
        <v>annual</v>
      </c>
      <c r="K268" s="300" t="str">
        <f t="shared" si="128"/>
        <v>Single tier &amp; lower tier</v>
      </c>
      <c r="N268" s="258" t="str">
        <f t="shared" si="122"/>
        <v/>
      </c>
      <c r="O268" s="272" t="str">
        <f t="shared" si="123"/>
        <v/>
      </c>
      <c r="R268" s="46">
        <f>R267</f>
        <v>0</v>
      </c>
      <c r="T268" s="262"/>
      <c r="U268" s="263"/>
      <c r="V268" s="263"/>
      <c r="W268" s="263"/>
      <c r="X268" s="263"/>
      <c r="Y268" s="263"/>
      <c r="Z268" s="263"/>
      <c r="AA268" s="263"/>
      <c r="AB268" s="263"/>
      <c r="AC268" s="263"/>
      <c r="AD268" s="263"/>
      <c r="AE268" s="263"/>
      <c r="AF268" s="263"/>
      <c r="AG268" s="263"/>
      <c r="AH268" s="263"/>
      <c r="AI268" s="263"/>
      <c r="AJ268" s="263"/>
      <c r="AK268" s="263"/>
      <c r="AL268" s="263"/>
      <c r="AM268" s="263"/>
      <c r="AN268" s="263"/>
      <c r="AO268" s="263"/>
      <c r="AP268" s="264"/>
      <c r="AQ268" s="29"/>
      <c r="AR268" s="265"/>
      <c r="AU268" s="274" t="str">
        <f t="shared" si="126"/>
        <v/>
      </c>
      <c r="AW268" s="271" t="str">
        <f>AW267</f>
        <v>Housing</v>
      </c>
      <c r="AX268" s="265"/>
      <c r="AZ268" s="267">
        <v>16</v>
      </c>
      <c r="BA268" s="268">
        <v>1</v>
      </c>
      <c r="BC268" s="269">
        <f t="shared" si="118"/>
        <v>1</v>
      </c>
      <c r="BD268" s="270">
        <f t="shared" si="119"/>
        <v>5</v>
      </c>
      <c r="BE268" s="208">
        <f t="shared" si="124"/>
        <v>267</v>
      </c>
      <c r="BF268" s="208">
        <f t="shared" si="125"/>
        <v>1005267</v>
      </c>
      <c r="BG268" s="208">
        <f t="shared" si="127"/>
        <v>3</v>
      </c>
    </row>
    <row r="269" spans="1:59" ht="25" x14ac:dyDescent="0.25">
      <c r="A269" s="47" t="s">
        <v>46</v>
      </c>
      <c r="B269" s="68" t="str">
        <f t="shared" si="121"/>
        <v>016-02</v>
      </c>
      <c r="C269" s="247" t="str">
        <f>C268</f>
        <v>HRA Subsidy Claim form - advance final (FINAL COLLECTION IN 2012/13)</v>
      </c>
      <c r="D269" s="944" t="s">
        <v>358</v>
      </c>
      <c r="E269" s="271" t="str">
        <f>E268</f>
        <v>DCLG</v>
      </c>
      <c r="F269" s="947"/>
      <c r="G269" s="558" t="s">
        <v>118</v>
      </c>
      <c r="H269" s="558"/>
      <c r="I269" s="948"/>
      <c r="J269" s="300" t="str">
        <f t="shared" si="128"/>
        <v>annual</v>
      </c>
      <c r="K269" s="300" t="str">
        <f t="shared" si="128"/>
        <v>Single tier &amp; lower tier</v>
      </c>
      <c r="N269" s="258" t="str">
        <f t="shared" si="122"/>
        <v/>
      </c>
      <c r="O269" s="272" t="str">
        <f t="shared" si="123"/>
        <v/>
      </c>
      <c r="R269" s="46">
        <f>R268</f>
        <v>0</v>
      </c>
      <c r="T269" s="262"/>
      <c r="U269" s="263"/>
      <c r="V269" s="263"/>
      <c r="W269" s="263"/>
      <c r="X269" s="263"/>
      <c r="Y269" s="263"/>
      <c r="Z269" s="263"/>
      <c r="AA269" s="263"/>
      <c r="AB269" s="263"/>
      <c r="AC269" s="263"/>
      <c r="AD269" s="263"/>
      <c r="AE269" s="263"/>
      <c r="AF269" s="263"/>
      <c r="AG269" s="263"/>
      <c r="AH269" s="263"/>
      <c r="AI269" s="263"/>
      <c r="AJ269" s="263"/>
      <c r="AK269" s="263"/>
      <c r="AL269" s="263"/>
      <c r="AM269" s="263"/>
      <c r="AN269" s="263"/>
      <c r="AO269" s="263"/>
      <c r="AP269" s="264"/>
      <c r="AQ269" s="29"/>
      <c r="AR269" s="265"/>
      <c r="AU269" s="274" t="str">
        <f t="shared" si="126"/>
        <v/>
      </c>
      <c r="AW269" s="271" t="str">
        <f>AW268</f>
        <v>Housing</v>
      </c>
      <c r="AX269" s="265"/>
      <c r="AZ269" s="267">
        <v>16</v>
      </c>
      <c r="BA269" s="268">
        <v>2</v>
      </c>
      <c r="BC269" s="269">
        <f t="shared" si="118"/>
        <v>1</v>
      </c>
      <c r="BD269" s="270">
        <f t="shared" si="119"/>
        <v>5</v>
      </c>
      <c r="BE269" s="208">
        <f t="shared" si="124"/>
        <v>268</v>
      </c>
      <c r="BF269" s="208">
        <f t="shared" si="125"/>
        <v>1005268</v>
      </c>
      <c r="BG269" s="208">
        <f t="shared" si="127"/>
        <v>4</v>
      </c>
    </row>
    <row r="270" spans="1:59" ht="25" x14ac:dyDescent="0.25">
      <c r="A270" s="47" t="s">
        <v>46</v>
      </c>
      <c r="B270" s="68" t="str">
        <f t="shared" si="121"/>
        <v>016-03</v>
      </c>
      <c r="C270" s="247" t="str">
        <f>C269</f>
        <v>HRA Subsidy Claim form - advance final (FINAL COLLECTION IN 2012/13)</v>
      </c>
      <c r="D270" s="944" t="s">
        <v>359</v>
      </c>
      <c r="E270" s="271" t="str">
        <f>E269</f>
        <v>DCLG</v>
      </c>
      <c r="F270" s="947"/>
      <c r="G270" s="558" t="s">
        <v>118</v>
      </c>
      <c r="H270" s="558"/>
      <c r="I270" s="948"/>
      <c r="J270" s="300" t="str">
        <f t="shared" si="128"/>
        <v>annual</v>
      </c>
      <c r="K270" s="300" t="str">
        <f t="shared" si="128"/>
        <v>Single tier &amp; lower tier</v>
      </c>
      <c r="N270" s="258" t="str">
        <f t="shared" si="122"/>
        <v/>
      </c>
      <c r="O270" s="272" t="str">
        <f t="shared" si="123"/>
        <v/>
      </c>
      <c r="R270" s="46">
        <f>R269</f>
        <v>0</v>
      </c>
      <c r="T270" s="262"/>
      <c r="U270" s="263"/>
      <c r="V270" s="263"/>
      <c r="W270" s="263"/>
      <c r="X270" s="263"/>
      <c r="Y270" s="263"/>
      <c r="Z270" s="263"/>
      <c r="AA270" s="263"/>
      <c r="AB270" s="263"/>
      <c r="AC270" s="263"/>
      <c r="AD270" s="263"/>
      <c r="AE270" s="263"/>
      <c r="AF270" s="263"/>
      <c r="AG270" s="263"/>
      <c r="AH270" s="263"/>
      <c r="AI270" s="263"/>
      <c r="AJ270" s="263"/>
      <c r="AK270" s="263"/>
      <c r="AL270" s="263"/>
      <c r="AM270" s="263"/>
      <c r="AN270" s="263"/>
      <c r="AO270" s="263"/>
      <c r="AP270" s="264"/>
      <c r="AQ270" s="29"/>
      <c r="AR270" s="265"/>
      <c r="AU270" s="274" t="str">
        <f t="shared" si="126"/>
        <v/>
      </c>
      <c r="AW270" s="271" t="str">
        <f>AW269</f>
        <v>Housing</v>
      </c>
      <c r="AX270" s="265"/>
      <c r="AZ270" s="267">
        <v>16</v>
      </c>
      <c r="BA270" s="268">
        <v>3</v>
      </c>
      <c r="BC270" s="269">
        <f t="shared" si="118"/>
        <v>1</v>
      </c>
      <c r="BD270" s="270">
        <f t="shared" si="119"/>
        <v>5</v>
      </c>
      <c r="BE270" s="208">
        <f t="shared" si="124"/>
        <v>269</v>
      </c>
      <c r="BF270" s="208">
        <f t="shared" si="125"/>
        <v>1005269</v>
      </c>
      <c r="BG270" s="208">
        <f t="shared" si="127"/>
        <v>5</v>
      </c>
    </row>
    <row r="271" spans="1:59" ht="25" x14ac:dyDescent="0.25">
      <c r="A271" s="47" t="s">
        <v>46</v>
      </c>
      <c r="B271" s="68" t="str">
        <f t="shared" si="121"/>
        <v>016-04</v>
      </c>
      <c r="C271" s="247" t="str">
        <f>C270</f>
        <v>HRA Subsidy Claim form - advance final (FINAL COLLECTION IN 2012/13)</v>
      </c>
      <c r="D271" s="944" t="s">
        <v>360</v>
      </c>
      <c r="E271" s="271" t="str">
        <f>E270</f>
        <v>DCLG</v>
      </c>
      <c r="F271" s="947"/>
      <c r="G271" s="558" t="s">
        <v>118</v>
      </c>
      <c r="H271" s="558"/>
      <c r="I271" s="948"/>
      <c r="J271" s="300" t="str">
        <f t="shared" si="128"/>
        <v>annual</v>
      </c>
      <c r="K271" s="300" t="str">
        <f t="shared" si="128"/>
        <v>Single tier &amp; lower tier</v>
      </c>
      <c r="N271" s="258" t="str">
        <f t="shared" si="122"/>
        <v/>
      </c>
      <c r="O271" s="272" t="str">
        <f t="shared" si="123"/>
        <v/>
      </c>
      <c r="R271" s="46">
        <f>R270</f>
        <v>0</v>
      </c>
      <c r="T271" s="262"/>
      <c r="U271" s="263"/>
      <c r="V271" s="263"/>
      <c r="W271" s="263"/>
      <c r="X271" s="263"/>
      <c r="Y271" s="263"/>
      <c r="Z271" s="263"/>
      <c r="AA271" s="263"/>
      <c r="AB271" s="263"/>
      <c r="AC271" s="263"/>
      <c r="AD271" s="263"/>
      <c r="AE271" s="263"/>
      <c r="AF271" s="263"/>
      <c r="AG271" s="263"/>
      <c r="AH271" s="263"/>
      <c r="AI271" s="263"/>
      <c r="AJ271" s="263"/>
      <c r="AK271" s="263"/>
      <c r="AL271" s="263"/>
      <c r="AM271" s="263"/>
      <c r="AN271" s="263"/>
      <c r="AO271" s="263"/>
      <c r="AP271" s="264"/>
      <c r="AQ271" s="29"/>
      <c r="AR271" s="265"/>
      <c r="AU271" s="274" t="str">
        <f t="shared" si="126"/>
        <v/>
      </c>
      <c r="AW271" s="271" t="str">
        <f>AW270</f>
        <v>Housing</v>
      </c>
      <c r="AX271" s="265"/>
      <c r="AZ271" s="267">
        <v>16</v>
      </c>
      <c r="BA271" s="268">
        <v>4</v>
      </c>
      <c r="BC271" s="269">
        <f t="shared" si="118"/>
        <v>1</v>
      </c>
      <c r="BD271" s="270">
        <f t="shared" si="119"/>
        <v>5</v>
      </c>
      <c r="BE271" s="208">
        <f t="shared" si="124"/>
        <v>270</v>
      </c>
      <c r="BF271" s="208">
        <f t="shared" si="125"/>
        <v>1005270</v>
      </c>
      <c r="BG271" s="208">
        <f t="shared" si="127"/>
        <v>6</v>
      </c>
    </row>
    <row r="272" spans="1:59" ht="25" x14ac:dyDescent="0.25">
      <c r="A272" s="47" t="s">
        <v>46</v>
      </c>
      <c r="B272" s="68" t="str">
        <f t="shared" si="121"/>
        <v>016-05</v>
      </c>
      <c r="C272" s="247" t="str">
        <f>C271</f>
        <v>HRA Subsidy Claim form - advance final (FINAL COLLECTION IN 2012/13)</v>
      </c>
      <c r="D272" s="944" t="s">
        <v>361</v>
      </c>
      <c r="E272" s="271" t="str">
        <f>E271</f>
        <v>DCLG</v>
      </c>
      <c r="F272" s="947"/>
      <c r="G272" s="558" t="s">
        <v>118</v>
      </c>
      <c r="H272" s="558"/>
      <c r="I272" s="948"/>
      <c r="J272" s="300" t="str">
        <f t="shared" si="128"/>
        <v>annual</v>
      </c>
      <c r="K272" s="300" t="str">
        <f t="shared" si="128"/>
        <v>Single tier &amp; lower tier</v>
      </c>
      <c r="N272" s="258" t="str">
        <f t="shared" si="122"/>
        <v/>
      </c>
      <c r="O272" s="272" t="str">
        <f t="shared" si="123"/>
        <v/>
      </c>
      <c r="R272" s="46">
        <f>R271</f>
        <v>0</v>
      </c>
      <c r="T272" s="262"/>
      <c r="U272" s="263"/>
      <c r="V272" s="263"/>
      <c r="W272" s="263"/>
      <c r="X272" s="263"/>
      <c r="Y272" s="263"/>
      <c r="Z272" s="263"/>
      <c r="AA272" s="263"/>
      <c r="AB272" s="263"/>
      <c r="AC272" s="263"/>
      <c r="AD272" s="263"/>
      <c r="AE272" s="263"/>
      <c r="AF272" s="263"/>
      <c r="AG272" s="263"/>
      <c r="AH272" s="263"/>
      <c r="AI272" s="263"/>
      <c r="AJ272" s="263"/>
      <c r="AK272" s="263"/>
      <c r="AL272" s="263"/>
      <c r="AM272" s="263"/>
      <c r="AN272" s="263"/>
      <c r="AO272" s="263"/>
      <c r="AP272" s="264"/>
      <c r="AQ272" s="29"/>
      <c r="AR272" s="265"/>
      <c r="AU272" s="274" t="str">
        <f t="shared" si="126"/>
        <v/>
      </c>
      <c r="AW272" s="271" t="str">
        <f>AW271</f>
        <v>Housing</v>
      </c>
      <c r="AX272" s="265"/>
      <c r="AZ272" s="267">
        <v>16</v>
      </c>
      <c r="BA272" s="268">
        <v>5</v>
      </c>
      <c r="BC272" s="269">
        <f t="shared" si="118"/>
        <v>1</v>
      </c>
      <c r="BD272" s="270">
        <f t="shared" si="119"/>
        <v>5</v>
      </c>
      <c r="BE272" s="208">
        <f t="shared" si="124"/>
        <v>271</v>
      </c>
      <c r="BF272" s="208">
        <f t="shared" si="125"/>
        <v>1005271</v>
      </c>
      <c r="BG272" s="208">
        <f t="shared" si="127"/>
        <v>7</v>
      </c>
    </row>
    <row r="273" spans="1:59" ht="40" x14ac:dyDescent="0.25">
      <c r="A273" s="47" t="s">
        <v>1000</v>
      </c>
      <c r="B273" s="68" t="str">
        <f t="shared" si="121"/>
        <v>017-00</v>
      </c>
      <c r="C273" s="258" t="s">
        <v>456</v>
      </c>
      <c r="D273" s="259"/>
      <c r="E273" s="208" t="s">
        <v>1782</v>
      </c>
      <c r="F273" s="219"/>
      <c r="G273" s="186" t="s">
        <v>118</v>
      </c>
      <c r="H273" s="186"/>
      <c r="I273" s="220"/>
      <c r="J273" s="353" t="s">
        <v>1332</v>
      </c>
      <c r="K273" s="353" t="s">
        <v>212</v>
      </c>
      <c r="L273" s="29" t="s">
        <v>1806</v>
      </c>
      <c r="M273" s="265" t="s">
        <v>1498</v>
      </c>
      <c r="N273" s="275" t="str">
        <f t="shared" si="122"/>
        <v/>
      </c>
      <c r="O273" s="276" t="str">
        <f t="shared" si="123"/>
        <v>Data</v>
      </c>
      <c r="P273" s="265"/>
      <c r="Q273" s="277" t="s">
        <v>1807</v>
      </c>
      <c r="R273" s="261"/>
      <c r="S273" s="29"/>
      <c r="T273" s="262"/>
      <c r="U273" s="263" t="s">
        <v>1331</v>
      </c>
      <c r="V273" s="263" t="s">
        <v>1331</v>
      </c>
      <c r="W273" s="263" t="s">
        <v>1331</v>
      </c>
      <c r="X273" s="263" t="s">
        <v>1331</v>
      </c>
      <c r="Y273" s="263" t="s">
        <v>1331</v>
      </c>
      <c r="Z273" s="263" t="s">
        <v>1331</v>
      </c>
      <c r="AA273" s="263"/>
      <c r="AB273" s="263"/>
      <c r="AC273" s="263"/>
      <c r="AD273" s="263"/>
      <c r="AE273" s="263"/>
      <c r="AF273" s="263"/>
      <c r="AG273" s="263"/>
      <c r="AH273" s="263"/>
      <c r="AI273" s="263"/>
      <c r="AJ273" s="263"/>
      <c r="AK273" s="263"/>
      <c r="AL273" s="263"/>
      <c r="AM273" s="263"/>
      <c r="AN273" s="263"/>
      <c r="AO273" s="263"/>
      <c r="AP273" s="264"/>
      <c r="AQ273" s="29"/>
      <c r="AR273" s="265" t="s">
        <v>491</v>
      </c>
      <c r="AS273" s="29" t="s">
        <v>250</v>
      </c>
      <c r="AT273" s="29"/>
      <c r="AU273" s="278">
        <f t="shared" si="126"/>
        <v>5</v>
      </c>
      <c r="AW273" s="208" t="s">
        <v>122</v>
      </c>
      <c r="AX273" s="29" t="s">
        <v>1456</v>
      </c>
      <c r="AZ273" s="267">
        <v>17</v>
      </c>
      <c r="BA273" s="268">
        <v>0</v>
      </c>
      <c r="BC273" s="269">
        <f t="shared" si="118"/>
        <v>0</v>
      </c>
      <c r="BD273" s="270">
        <f t="shared" si="119"/>
        <v>5</v>
      </c>
      <c r="BE273" s="208">
        <f t="shared" si="124"/>
        <v>272</v>
      </c>
      <c r="BF273" s="208">
        <f t="shared" si="125"/>
        <v>5272</v>
      </c>
      <c r="BG273" s="208">
        <f t="shared" si="127"/>
        <v>2</v>
      </c>
    </row>
    <row r="274" spans="1:59" ht="25" x14ac:dyDescent="0.25">
      <c r="A274" s="47" t="s">
        <v>46</v>
      </c>
      <c r="B274" s="68" t="str">
        <f t="shared" si="121"/>
        <v>017-01</v>
      </c>
      <c r="C274" s="247" t="str">
        <f>C273</f>
        <v>HRA Subsidy Claim form - auditor final (FINAL COLLECTION IN 2012/13)</v>
      </c>
      <c r="D274" s="944" t="s">
        <v>357</v>
      </c>
      <c r="E274" s="271" t="str">
        <f>E273</f>
        <v>DCLG</v>
      </c>
      <c r="F274" s="947"/>
      <c r="G274" s="558" t="s">
        <v>118</v>
      </c>
      <c r="H274" s="558"/>
      <c r="I274" s="948"/>
      <c r="J274" s="300" t="str">
        <f t="shared" ref="J274:K278" si="129">J273</f>
        <v>annual</v>
      </c>
      <c r="K274" s="300" t="str">
        <f t="shared" si="129"/>
        <v>Single tier &amp; lower tier</v>
      </c>
      <c r="N274" s="258" t="str">
        <f t="shared" si="122"/>
        <v/>
      </c>
      <c r="O274" s="272" t="str">
        <f t="shared" si="123"/>
        <v/>
      </c>
      <c r="R274" s="46">
        <f>R273</f>
        <v>0</v>
      </c>
      <c r="T274" s="262"/>
      <c r="U274" s="263"/>
      <c r="V274" s="263"/>
      <c r="W274" s="263"/>
      <c r="X274" s="263"/>
      <c r="Y274" s="263"/>
      <c r="Z274" s="263"/>
      <c r="AA274" s="263"/>
      <c r="AB274" s="263"/>
      <c r="AC274" s="263"/>
      <c r="AD274" s="263"/>
      <c r="AE274" s="263"/>
      <c r="AF274" s="263"/>
      <c r="AG274" s="263"/>
      <c r="AH274" s="263"/>
      <c r="AI274" s="263"/>
      <c r="AJ274" s="263"/>
      <c r="AK274" s="263"/>
      <c r="AL274" s="263"/>
      <c r="AM274" s="263"/>
      <c r="AN274" s="263"/>
      <c r="AO274" s="263"/>
      <c r="AP274" s="264"/>
      <c r="AQ274" s="29"/>
      <c r="AR274" s="265"/>
      <c r="AU274" s="274" t="str">
        <f t="shared" si="126"/>
        <v/>
      </c>
      <c r="AW274" s="271" t="str">
        <f>AW273</f>
        <v>Housing</v>
      </c>
      <c r="AX274" s="265"/>
      <c r="AZ274" s="267">
        <v>17</v>
      </c>
      <c r="BA274" s="268">
        <v>1</v>
      </c>
      <c r="BC274" s="269">
        <f t="shared" si="118"/>
        <v>1</v>
      </c>
      <c r="BD274" s="270">
        <f t="shared" si="119"/>
        <v>5</v>
      </c>
      <c r="BE274" s="208">
        <f t="shared" si="124"/>
        <v>273</v>
      </c>
      <c r="BF274" s="208">
        <f t="shared" si="125"/>
        <v>1005273</v>
      </c>
      <c r="BG274" s="208">
        <f t="shared" si="127"/>
        <v>8</v>
      </c>
    </row>
    <row r="275" spans="1:59" ht="25" x14ac:dyDescent="0.25">
      <c r="A275" s="47" t="s">
        <v>46</v>
      </c>
      <c r="B275" s="68" t="str">
        <f t="shared" si="121"/>
        <v>017-02</v>
      </c>
      <c r="C275" s="247" t="str">
        <f>C274</f>
        <v>HRA Subsidy Claim form - auditor final (FINAL COLLECTION IN 2012/13)</v>
      </c>
      <c r="D275" s="944" t="s">
        <v>358</v>
      </c>
      <c r="E275" s="271" t="str">
        <f>E274</f>
        <v>DCLG</v>
      </c>
      <c r="F275" s="947"/>
      <c r="G275" s="558" t="s">
        <v>118</v>
      </c>
      <c r="H275" s="558"/>
      <c r="I275" s="948"/>
      <c r="J275" s="300" t="str">
        <f t="shared" si="129"/>
        <v>annual</v>
      </c>
      <c r="K275" s="300" t="str">
        <f t="shared" si="129"/>
        <v>Single tier &amp; lower tier</v>
      </c>
      <c r="N275" s="258" t="str">
        <f t="shared" si="122"/>
        <v/>
      </c>
      <c r="O275" s="272" t="str">
        <f t="shared" si="123"/>
        <v/>
      </c>
      <c r="R275" s="46">
        <f>R274</f>
        <v>0</v>
      </c>
      <c r="T275" s="262"/>
      <c r="U275" s="263"/>
      <c r="V275" s="263"/>
      <c r="W275" s="263"/>
      <c r="X275" s="263"/>
      <c r="Y275" s="263"/>
      <c r="Z275" s="263"/>
      <c r="AA275" s="263"/>
      <c r="AB275" s="263"/>
      <c r="AC275" s="263"/>
      <c r="AD275" s="263"/>
      <c r="AE275" s="263"/>
      <c r="AF275" s="263"/>
      <c r="AG275" s="263"/>
      <c r="AH275" s="263"/>
      <c r="AI275" s="263"/>
      <c r="AJ275" s="263"/>
      <c r="AK275" s="263"/>
      <c r="AL275" s="263"/>
      <c r="AM275" s="263"/>
      <c r="AN275" s="263"/>
      <c r="AO275" s="263"/>
      <c r="AP275" s="264"/>
      <c r="AQ275" s="29"/>
      <c r="AR275" s="265"/>
      <c r="AU275" s="274" t="str">
        <f t="shared" si="126"/>
        <v/>
      </c>
      <c r="AW275" s="271" t="str">
        <f>AW274</f>
        <v>Housing</v>
      </c>
      <c r="AX275" s="265"/>
      <c r="AZ275" s="267">
        <v>17</v>
      </c>
      <c r="BA275" s="268">
        <v>2</v>
      </c>
      <c r="BC275" s="269">
        <f t="shared" si="118"/>
        <v>1</v>
      </c>
      <c r="BD275" s="270">
        <f t="shared" si="119"/>
        <v>5</v>
      </c>
      <c r="BE275" s="208">
        <f t="shared" si="124"/>
        <v>274</v>
      </c>
      <c r="BF275" s="208">
        <f t="shared" si="125"/>
        <v>1005274</v>
      </c>
      <c r="BG275" s="208">
        <f t="shared" si="127"/>
        <v>9</v>
      </c>
    </row>
    <row r="276" spans="1:59" ht="25" x14ac:dyDescent="0.25">
      <c r="A276" s="47" t="s">
        <v>46</v>
      </c>
      <c r="B276" s="68" t="str">
        <f t="shared" si="121"/>
        <v>017-03</v>
      </c>
      <c r="C276" s="247" t="str">
        <f>C275</f>
        <v>HRA Subsidy Claim form - auditor final (FINAL COLLECTION IN 2012/13)</v>
      </c>
      <c r="D276" s="944" t="s">
        <v>359</v>
      </c>
      <c r="E276" s="271" t="str">
        <f>E275</f>
        <v>DCLG</v>
      </c>
      <c r="F276" s="947"/>
      <c r="G276" s="558" t="s">
        <v>118</v>
      </c>
      <c r="H276" s="558"/>
      <c r="I276" s="948"/>
      <c r="J276" s="300" t="str">
        <f t="shared" si="129"/>
        <v>annual</v>
      </c>
      <c r="K276" s="300" t="str">
        <f t="shared" si="129"/>
        <v>Single tier &amp; lower tier</v>
      </c>
      <c r="N276" s="258" t="str">
        <f t="shared" si="122"/>
        <v/>
      </c>
      <c r="O276" s="272" t="str">
        <f t="shared" si="123"/>
        <v/>
      </c>
      <c r="R276" s="46">
        <f>R275</f>
        <v>0</v>
      </c>
      <c r="T276" s="262"/>
      <c r="U276" s="263"/>
      <c r="V276" s="263"/>
      <c r="W276" s="263"/>
      <c r="X276" s="263"/>
      <c r="Y276" s="263"/>
      <c r="Z276" s="263"/>
      <c r="AA276" s="263"/>
      <c r="AB276" s="263"/>
      <c r="AC276" s="263"/>
      <c r="AD276" s="263"/>
      <c r="AE276" s="263"/>
      <c r="AF276" s="263"/>
      <c r="AG276" s="263"/>
      <c r="AH276" s="263"/>
      <c r="AI276" s="263"/>
      <c r="AJ276" s="263"/>
      <c r="AK276" s="263"/>
      <c r="AL276" s="263"/>
      <c r="AM276" s="263"/>
      <c r="AN276" s="263"/>
      <c r="AO276" s="263"/>
      <c r="AP276" s="264"/>
      <c r="AQ276" s="29"/>
      <c r="AR276" s="265"/>
      <c r="AU276" s="274" t="str">
        <f t="shared" si="126"/>
        <v/>
      </c>
      <c r="AW276" s="271" t="str">
        <f>AW275</f>
        <v>Housing</v>
      </c>
      <c r="AX276" s="265"/>
      <c r="AZ276" s="267">
        <v>17</v>
      </c>
      <c r="BA276" s="268">
        <v>3</v>
      </c>
      <c r="BC276" s="269">
        <f t="shared" si="118"/>
        <v>1</v>
      </c>
      <c r="BD276" s="270">
        <f t="shared" si="119"/>
        <v>5</v>
      </c>
      <c r="BE276" s="208">
        <f t="shared" si="124"/>
        <v>275</v>
      </c>
      <c r="BF276" s="208">
        <f t="shared" si="125"/>
        <v>1005275</v>
      </c>
      <c r="BG276" s="208">
        <f t="shared" si="127"/>
        <v>10</v>
      </c>
    </row>
    <row r="277" spans="1:59" ht="25" x14ac:dyDescent="0.25">
      <c r="A277" s="47" t="s">
        <v>46</v>
      </c>
      <c r="B277" s="68" t="str">
        <f t="shared" si="121"/>
        <v>017-04</v>
      </c>
      <c r="C277" s="247" t="str">
        <f>C276</f>
        <v>HRA Subsidy Claim form - auditor final (FINAL COLLECTION IN 2012/13)</v>
      </c>
      <c r="D277" s="944" t="s">
        <v>360</v>
      </c>
      <c r="E277" s="271" t="str">
        <f>E276</f>
        <v>DCLG</v>
      </c>
      <c r="F277" s="947"/>
      <c r="G277" s="558" t="s">
        <v>118</v>
      </c>
      <c r="H277" s="558"/>
      <c r="I277" s="948"/>
      <c r="J277" s="300" t="str">
        <f t="shared" si="129"/>
        <v>annual</v>
      </c>
      <c r="K277" s="300" t="str">
        <f t="shared" si="129"/>
        <v>Single tier &amp; lower tier</v>
      </c>
      <c r="N277" s="258" t="str">
        <f t="shared" si="122"/>
        <v/>
      </c>
      <c r="O277" s="272" t="str">
        <f t="shared" si="123"/>
        <v/>
      </c>
      <c r="R277" s="46">
        <f>R276</f>
        <v>0</v>
      </c>
      <c r="T277" s="262"/>
      <c r="U277" s="263"/>
      <c r="V277" s="263"/>
      <c r="W277" s="263"/>
      <c r="X277" s="263"/>
      <c r="Y277" s="263"/>
      <c r="Z277" s="263"/>
      <c r="AA277" s="263"/>
      <c r="AB277" s="263"/>
      <c r="AC277" s="263"/>
      <c r="AD277" s="263"/>
      <c r="AE277" s="263"/>
      <c r="AF277" s="263"/>
      <c r="AG277" s="263"/>
      <c r="AH277" s="263"/>
      <c r="AI277" s="263"/>
      <c r="AJ277" s="263"/>
      <c r="AK277" s="263"/>
      <c r="AL277" s="263"/>
      <c r="AM277" s="263"/>
      <c r="AN277" s="263"/>
      <c r="AO277" s="263"/>
      <c r="AP277" s="264"/>
      <c r="AQ277" s="29"/>
      <c r="AR277" s="265"/>
      <c r="AU277" s="274" t="str">
        <f t="shared" si="126"/>
        <v/>
      </c>
      <c r="AW277" s="271" t="str">
        <f>AW276</f>
        <v>Housing</v>
      </c>
      <c r="AX277" s="265"/>
      <c r="AZ277" s="267">
        <v>17</v>
      </c>
      <c r="BA277" s="268">
        <v>4</v>
      </c>
      <c r="BC277" s="269">
        <f t="shared" si="118"/>
        <v>1</v>
      </c>
      <c r="BD277" s="270">
        <f t="shared" si="119"/>
        <v>5</v>
      </c>
      <c r="BE277" s="208">
        <f t="shared" si="124"/>
        <v>276</v>
      </c>
      <c r="BF277" s="208">
        <f t="shared" si="125"/>
        <v>1005276</v>
      </c>
      <c r="BG277" s="208">
        <f t="shared" si="127"/>
        <v>11</v>
      </c>
    </row>
    <row r="278" spans="1:59" ht="25" x14ac:dyDescent="0.25">
      <c r="A278" s="47" t="s">
        <v>46</v>
      </c>
      <c r="B278" s="68" t="str">
        <f t="shared" si="121"/>
        <v>017-05</v>
      </c>
      <c r="C278" s="247" t="str">
        <f>C277</f>
        <v>HRA Subsidy Claim form - auditor final (FINAL COLLECTION IN 2012/13)</v>
      </c>
      <c r="D278" s="944" t="s">
        <v>361</v>
      </c>
      <c r="E278" s="271" t="str">
        <f>E277</f>
        <v>DCLG</v>
      </c>
      <c r="F278" s="947"/>
      <c r="G278" s="558" t="s">
        <v>118</v>
      </c>
      <c r="H278" s="558"/>
      <c r="I278" s="948"/>
      <c r="J278" s="300" t="str">
        <f t="shared" si="129"/>
        <v>annual</v>
      </c>
      <c r="K278" s="300" t="str">
        <f t="shared" si="129"/>
        <v>Single tier &amp; lower tier</v>
      </c>
      <c r="N278" s="258" t="str">
        <f t="shared" si="122"/>
        <v/>
      </c>
      <c r="O278" s="272" t="str">
        <f t="shared" si="123"/>
        <v/>
      </c>
      <c r="R278" s="46">
        <f>R277</f>
        <v>0</v>
      </c>
      <c r="T278" s="262"/>
      <c r="U278" s="263"/>
      <c r="V278" s="263"/>
      <c r="W278" s="263"/>
      <c r="X278" s="263"/>
      <c r="Y278" s="263"/>
      <c r="Z278" s="263"/>
      <c r="AA278" s="263"/>
      <c r="AB278" s="263"/>
      <c r="AC278" s="263"/>
      <c r="AD278" s="263"/>
      <c r="AE278" s="263"/>
      <c r="AF278" s="263"/>
      <c r="AG278" s="263"/>
      <c r="AH278" s="263"/>
      <c r="AI278" s="263"/>
      <c r="AJ278" s="263"/>
      <c r="AK278" s="263"/>
      <c r="AL278" s="263"/>
      <c r="AM278" s="263"/>
      <c r="AN278" s="263"/>
      <c r="AO278" s="263"/>
      <c r="AP278" s="264"/>
      <c r="AQ278" s="29"/>
      <c r="AR278" s="265"/>
      <c r="AU278" s="274" t="str">
        <f t="shared" si="126"/>
        <v/>
      </c>
      <c r="AW278" s="271" t="str">
        <f>AW277</f>
        <v>Housing</v>
      </c>
      <c r="AX278" s="265"/>
      <c r="AZ278" s="267">
        <v>17</v>
      </c>
      <c r="BA278" s="268">
        <v>5</v>
      </c>
      <c r="BC278" s="269">
        <f t="shared" si="118"/>
        <v>1</v>
      </c>
      <c r="BD278" s="270">
        <f t="shared" si="119"/>
        <v>5</v>
      </c>
      <c r="BE278" s="208">
        <f t="shared" si="124"/>
        <v>277</v>
      </c>
      <c r="BF278" s="208">
        <f t="shared" si="125"/>
        <v>1005277</v>
      </c>
      <c r="BG278" s="208">
        <f t="shared" si="127"/>
        <v>12</v>
      </c>
    </row>
    <row r="279" spans="1:59" ht="20" x14ac:dyDescent="0.25">
      <c r="A279" s="47" t="s">
        <v>1000</v>
      </c>
      <c r="B279" s="68" t="str">
        <f>TEXT(AZ279,"000")&amp;"-"&amp;TEXT(BA279,"00")</f>
        <v>204-00</v>
      </c>
      <c r="C279" s="258" t="s">
        <v>1317</v>
      </c>
      <c r="D279" s="259"/>
      <c r="E279" s="208" t="s">
        <v>1219</v>
      </c>
      <c r="F279" s="219"/>
      <c r="G279" s="186"/>
      <c r="H279" s="186"/>
      <c r="I279" s="220" t="s">
        <v>1331</v>
      </c>
      <c r="J279" s="353" t="s">
        <v>1790</v>
      </c>
      <c r="K279" s="353" t="s">
        <v>211</v>
      </c>
      <c r="L279" s="29" t="s">
        <v>1220</v>
      </c>
      <c r="M279" s="279" t="s">
        <v>928</v>
      </c>
      <c r="N279" s="275" t="str">
        <f t="shared" ref="N279:N290" si="130">IF(OR($A279&lt;&gt;"C",P279=""),"",HYPERLINK(P279,"Collection"))</f>
        <v/>
      </c>
      <c r="O279" s="276" t="str">
        <f t="shared" ref="O279:O290" si="131">IF(OR($A279&lt;&gt;"C",Q279=""),"",HYPERLINK(Q279,"Data"))</f>
        <v/>
      </c>
      <c r="P279" s="340"/>
      <c r="Q279" s="340"/>
      <c r="R279" s="261" t="s">
        <v>1331</v>
      </c>
      <c r="S279" s="29"/>
      <c r="T279" s="280" t="s">
        <v>1331</v>
      </c>
      <c r="U279" s="281"/>
      <c r="V279" s="281" t="s">
        <v>1331</v>
      </c>
      <c r="W279" s="281" t="s">
        <v>1331</v>
      </c>
      <c r="X279" s="281" t="s">
        <v>1331</v>
      </c>
      <c r="Y279" s="281" t="s">
        <v>1331</v>
      </c>
      <c r="Z279" s="281" t="s">
        <v>1331</v>
      </c>
      <c r="AA279" s="281"/>
      <c r="AB279" s="281"/>
      <c r="AC279" s="281"/>
      <c r="AD279" s="281"/>
      <c r="AE279" s="281"/>
      <c r="AF279" s="281"/>
      <c r="AG279" s="281"/>
      <c r="AH279" s="281"/>
      <c r="AI279" s="281"/>
      <c r="AJ279" s="281"/>
      <c r="AK279" s="281"/>
      <c r="AL279" s="281"/>
      <c r="AM279" s="281"/>
      <c r="AN279" s="281"/>
      <c r="AO279" s="281"/>
      <c r="AP279" s="282"/>
      <c r="AQ279" s="29"/>
      <c r="AR279" s="29" t="s">
        <v>293</v>
      </c>
      <c r="AS279" s="29" t="s">
        <v>250</v>
      </c>
      <c r="AT279" s="29"/>
      <c r="AU279" s="266">
        <f>IF($A279="C",COUNTIF(C$279:C$280,C279)-1,"")</f>
        <v>1</v>
      </c>
      <c r="AX279" s="208" t="s">
        <v>1434</v>
      </c>
      <c r="AZ279" s="267">
        <v>204</v>
      </c>
      <c r="BA279" s="268">
        <v>0</v>
      </c>
      <c r="BC279" s="269">
        <f t="shared" si="118"/>
        <v>0</v>
      </c>
      <c r="BD279" s="270">
        <f t="shared" si="119"/>
        <v>36</v>
      </c>
      <c r="BE279" s="208">
        <f>ROW()-1</f>
        <v>278</v>
      </c>
      <c r="BF279" s="208">
        <f>(BC279*1000000)+(BD279*1000)+BE279</f>
        <v>36278</v>
      </c>
      <c r="BG279" s="208">
        <f>RANK(BF279,BF$279:BF$280,1)</f>
        <v>1</v>
      </c>
    </row>
    <row r="280" spans="1:59" ht="25" x14ac:dyDescent="0.25">
      <c r="A280" s="47" t="s">
        <v>46</v>
      </c>
      <c r="B280" s="68" t="str">
        <f>TEXT(AZ280,"000")&amp;"-"&amp;TEXT(BA280,"00")</f>
        <v>204-01</v>
      </c>
      <c r="C280" s="247" t="str">
        <f>C279</f>
        <v>Young Apprenticeships (YA) (TO CEASE DURING 2012/13)</v>
      </c>
      <c r="D280" s="944" t="s">
        <v>1179</v>
      </c>
      <c r="E280" s="271" t="str">
        <f>E279</f>
        <v>DfE/YPLA</v>
      </c>
      <c r="F280" s="947"/>
      <c r="G280" s="956"/>
      <c r="H280" s="956"/>
      <c r="I280" s="949" t="s">
        <v>1331</v>
      </c>
      <c r="J280" s="353" t="str">
        <f>J279</f>
        <v>termly (3/year)</v>
      </c>
      <c r="K280" s="300" t="str">
        <f>K279</f>
        <v>Upper tier &amp; single tier</v>
      </c>
      <c r="N280" s="258" t="str">
        <f t="shared" si="130"/>
        <v/>
      </c>
      <c r="O280" s="272" t="str">
        <f t="shared" si="131"/>
        <v/>
      </c>
      <c r="R280" s="46" t="str">
        <f>R279</f>
        <v>Y</v>
      </c>
      <c r="AU280" s="208" t="str">
        <f>IF($A280="C",COUNTIF(C$279:C$280,C280)-1,"")</f>
        <v/>
      </c>
      <c r="AW280" s="271">
        <f>AW279</f>
        <v>0</v>
      </c>
      <c r="AZ280" s="267">
        <v>204</v>
      </c>
      <c r="BA280" s="268">
        <v>1</v>
      </c>
      <c r="BC280" s="269">
        <f t="shared" si="118"/>
        <v>1</v>
      </c>
      <c r="BD280" s="270">
        <f t="shared" si="119"/>
        <v>36</v>
      </c>
      <c r="BE280" s="208">
        <f>ROW()-1</f>
        <v>279</v>
      </c>
      <c r="BF280" s="208">
        <f>(BC280*1000000)+(BD280*1000)+BE280</f>
        <v>1036279</v>
      </c>
      <c r="BG280" s="208">
        <f>RANK(BF280,BF$279:BF$280,1)</f>
        <v>2</v>
      </c>
    </row>
    <row r="281" spans="1:59" ht="20" x14ac:dyDescent="0.25">
      <c r="A281" s="47" t="s">
        <v>1000</v>
      </c>
      <c r="B281" s="68" t="str">
        <f>TEXT(AZ281,"000")&amp;"-"&amp;TEXT(BA281,"00")</f>
        <v>168-00</v>
      </c>
      <c r="C281" s="258" t="s">
        <v>797</v>
      </c>
      <c r="D281" s="259"/>
      <c r="E281" s="208" t="s">
        <v>1782</v>
      </c>
      <c r="F281" s="219"/>
      <c r="G281" s="186" t="s">
        <v>118</v>
      </c>
      <c r="H281" s="186"/>
      <c r="I281" s="220"/>
      <c r="J281" s="353" t="s">
        <v>1332</v>
      </c>
      <c r="K281" s="353" t="s">
        <v>212</v>
      </c>
      <c r="L281" s="29" t="s">
        <v>800</v>
      </c>
      <c r="M281" s="265" t="s">
        <v>796</v>
      </c>
      <c r="N281" s="275" t="str">
        <f t="shared" si="130"/>
        <v/>
      </c>
      <c r="O281" s="276" t="str">
        <f t="shared" si="131"/>
        <v/>
      </c>
      <c r="P281" s="265"/>
      <c r="Q281" s="277"/>
      <c r="R281" s="261"/>
      <c r="S281" s="29"/>
      <c r="T281" s="262"/>
      <c r="U281" s="263" t="s">
        <v>1331</v>
      </c>
      <c r="V281" s="263" t="s">
        <v>1331</v>
      </c>
      <c r="W281" s="263" t="s">
        <v>1331</v>
      </c>
      <c r="X281" s="263" t="s">
        <v>1331</v>
      </c>
      <c r="Y281" s="263" t="s">
        <v>1331</v>
      </c>
      <c r="Z281" s="263" t="s">
        <v>1331</v>
      </c>
      <c r="AA281" s="263"/>
      <c r="AB281" s="263"/>
      <c r="AC281" s="263"/>
      <c r="AD281" s="263"/>
      <c r="AE281" s="263"/>
      <c r="AF281" s="263"/>
      <c r="AG281" s="263"/>
      <c r="AH281" s="263"/>
      <c r="AI281" s="263"/>
      <c r="AJ281" s="263"/>
      <c r="AK281" s="263"/>
      <c r="AL281" s="263"/>
      <c r="AM281" s="263"/>
      <c r="AN281" s="263"/>
      <c r="AO281" s="263"/>
      <c r="AP281" s="264"/>
      <c r="AQ281" s="29"/>
      <c r="AR281" s="265" t="s">
        <v>491</v>
      </c>
      <c r="AS281" s="29" t="s">
        <v>250</v>
      </c>
      <c r="AT281" s="29"/>
      <c r="AU281" s="278">
        <f>IF($A281="C",COUNTIF(C$281:C$282,C281)-1,"")</f>
        <v>1</v>
      </c>
      <c r="AW281" s="208" t="s">
        <v>122</v>
      </c>
      <c r="AX281" s="29" t="s">
        <v>1457</v>
      </c>
      <c r="AZ281" s="267">
        <v>168</v>
      </c>
      <c r="BA281" s="268">
        <v>0</v>
      </c>
      <c r="BC281" s="269">
        <f t="shared" si="118"/>
        <v>0</v>
      </c>
      <c r="BD281" s="270">
        <f t="shared" si="119"/>
        <v>5</v>
      </c>
      <c r="BE281" s="208">
        <f>ROW()-1</f>
        <v>280</v>
      </c>
      <c r="BF281" s="208">
        <f>(BC281*1000000)+(BD281*1000)+BE281</f>
        <v>5280</v>
      </c>
      <c r="BG281" s="208">
        <f>RANK(BF281,BF$281:BF$282,1)</f>
        <v>1</v>
      </c>
    </row>
    <row r="282" spans="1:59" ht="25" x14ac:dyDescent="0.25">
      <c r="A282" s="47" t="s">
        <v>46</v>
      </c>
      <c r="B282" s="68" t="str">
        <f>TEXT(AZ282,"000")&amp;"-"&amp;TEXT(BA282,"00")</f>
        <v>168-01</v>
      </c>
      <c r="C282" s="247" t="str">
        <f>C281</f>
        <v>Housing Capital Receipts pooling - signed paper return</v>
      </c>
      <c r="D282" s="944" t="s">
        <v>8</v>
      </c>
      <c r="E282" s="271" t="str">
        <f>E281</f>
        <v>DCLG</v>
      </c>
      <c r="F282" s="947"/>
      <c r="G282" s="558" t="s">
        <v>118</v>
      </c>
      <c r="H282" s="558"/>
      <c r="I282" s="948"/>
      <c r="J282" s="300" t="str">
        <f>J281</f>
        <v>annual</v>
      </c>
      <c r="K282" s="353" t="str">
        <f>K281</f>
        <v>Single tier &amp; lower tier</v>
      </c>
      <c r="L282" s="265"/>
      <c r="N282" s="258" t="str">
        <f t="shared" si="130"/>
        <v/>
      </c>
      <c r="O282" s="272" t="str">
        <f t="shared" si="131"/>
        <v/>
      </c>
      <c r="R282" s="46">
        <f>R281</f>
        <v>0</v>
      </c>
      <c r="T282" s="262"/>
      <c r="U282" s="263" t="s">
        <v>1331</v>
      </c>
      <c r="V282" s="263" t="s">
        <v>1331</v>
      </c>
      <c r="W282" s="263" t="s">
        <v>1331</v>
      </c>
      <c r="X282" s="263" t="s">
        <v>1331</v>
      </c>
      <c r="Y282" s="263" t="s">
        <v>1331</v>
      </c>
      <c r="Z282" s="263"/>
      <c r="AA282" s="263"/>
      <c r="AB282" s="263"/>
      <c r="AC282" s="263"/>
      <c r="AD282" s="263"/>
      <c r="AE282" s="263"/>
      <c r="AF282" s="263"/>
      <c r="AG282" s="263"/>
      <c r="AH282" s="263"/>
      <c r="AI282" s="263"/>
      <c r="AJ282" s="263"/>
      <c r="AK282" s="263"/>
      <c r="AL282" s="263"/>
      <c r="AM282" s="263"/>
      <c r="AN282" s="263"/>
      <c r="AO282" s="263"/>
      <c r="AP282" s="264"/>
      <c r="AQ282" s="29"/>
      <c r="AR282" s="265"/>
      <c r="AU282" s="274" t="str">
        <f>IF($A282="C",COUNTIF(C$281:C$282,C282)-1,"")</f>
        <v/>
      </c>
      <c r="AW282" s="271" t="str">
        <f>AW281</f>
        <v>Housing</v>
      </c>
      <c r="AX282" s="265"/>
      <c r="AZ282" s="267">
        <v>168</v>
      </c>
      <c r="BA282" s="268">
        <v>1</v>
      </c>
      <c r="BC282" s="269">
        <f t="shared" si="118"/>
        <v>1</v>
      </c>
      <c r="BD282" s="270">
        <f t="shared" si="119"/>
        <v>5</v>
      </c>
      <c r="BE282" s="208">
        <f>ROW()-1</f>
        <v>281</v>
      </c>
      <c r="BF282" s="208">
        <f>(BC282*1000000)+(BD282*1000)+BE282</f>
        <v>1005281</v>
      </c>
      <c r="BG282" s="208">
        <f>RANK(BF282,BF$281:BF$282,1)</f>
        <v>2</v>
      </c>
    </row>
    <row r="283" spans="1:59" ht="20" x14ac:dyDescent="0.25">
      <c r="A283" s="47" t="s">
        <v>1000</v>
      </c>
      <c r="B283" s="68" t="s">
        <v>738</v>
      </c>
      <c r="C283" s="258" t="s">
        <v>739</v>
      </c>
      <c r="D283" s="259"/>
      <c r="E283" s="208" t="s">
        <v>136</v>
      </c>
      <c r="F283" s="219" t="s">
        <v>1331</v>
      </c>
      <c r="G283" s="186" t="s">
        <v>118</v>
      </c>
      <c r="H283" s="186"/>
      <c r="I283" s="220"/>
      <c r="J283" s="353" t="s">
        <v>979</v>
      </c>
      <c r="K283" s="353" t="s">
        <v>211</v>
      </c>
      <c r="L283" s="29" t="s">
        <v>740</v>
      </c>
      <c r="M283" s="265"/>
      <c r="N283" s="275" t="str">
        <f t="shared" si="130"/>
        <v/>
      </c>
      <c r="O283" s="276" t="str">
        <f t="shared" si="131"/>
        <v/>
      </c>
      <c r="P283" s="265"/>
      <c r="Q283" s="265"/>
      <c r="R283" s="261"/>
      <c r="S283" s="29"/>
      <c r="T283" s="262" t="s">
        <v>1331</v>
      </c>
      <c r="U283" s="263"/>
      <c r="V283" s="263" t="s">
        <v>1331</v>
      </c>
      <c r="W283" s="263" t="s">
        <v>1331</v>
      </c>
      <c r="X283" s="263" t="s">
        <v>1331</v>
      </c>
      <c r="Y283" s="263" t="s">
        <v>1331</v>
      </c>
      <c r="Z283" s="263" t="s">
        <v>1331</v>
      </c>
      <c r="AA283" s="263"/>
      <c r="AB283" s="263"/>
      <c r="AC283" s="263"/>
      <c r="AD283" s="263"/>
      <c r="AE283" s="263"/>
      <c r="AF283" s="263"/>
      <c r="AG283" s="263"/>
      <c r="AH283" s="263"/>
      <c r="AI283" s="263"/>
      <c r="AJ283" s="263"/>
      <c r="AK283" s="263"/>
      <c r="AL283" s="263"/>
      <c r="AM283" s="263"/>
      <c r="AN283" s="263"/>
      <c r="AO283" s="263"/>
      <c r="AP283" s="264"/>
      <c r="AQ283" s="29"/>
      <c r="AR283" s="265" t="s">
        <v>293</v>
      </c>
      <c r="AS283" s="29" t="s">
        <v>319</v>
      </c>
      <c r="AT283" s="29"/>
      <c r="AU283" s="266">
        <v>1</v>
      </c>
      <c r="AX283" s="29"/>
      <c r="AZ283" s="267">
        <v>94</v>
      </c>
      <c r="BA283" s="268">
        <v>0</v>
      </c>
      <c r="BC283" s="269">
        <v>0</v>
      </c>
      <c r="BD283" s="270">
        <v>8</v>
      </c>
      <c r="BE283" s="208">
        <v>328</v>
      </c>
      <c r="BF283" s="208">
        <v>8328</v>
      </c>
      <c r="BG283" s="208">
        <v>72</v>
      </c>
    </row>
    <row r="284" spans="1:59" ht="25" x14ac:dyDescent="0.25">
      <c r="A284" s="47" t="s">
        <v>46</v>
      </c>
      <c r="B284" s="68" t="s">
        <v>741</v>
      </c>
      <c r="C284" s="247" t="s">
        <v>739</v>
      </c>
      <c r="D284" s="944" t="s">
        <v>387</v>
      </c>
      <c r="E284" s="271" t="s">
        <v>136</v>
      </c>
      <c r="F284" s="947" t="s">
        <v>1331</v>
      </c>
      <c r="G284" s="558" t="s">
        <v>118</v>
      </c>
      <c r="H284" s="558"/>
      <c r="I284" s="948"/>
      <c r="J284" s="300" t="s">
        <v>979</v>
      </c>
      <c r="K284" s="300" t="s">
        <v>211</v>
      </c>
      <c r="N284" s="258" t="str">
        <f t="shared" si="130"/>
        <v/>
      </c>
      <c r="O284" s="272" t="str">
        <f t="shared" si="131"/>
        <v/>
      </c>
      <c r="R284" s="46">
        <v>0</v>
      </c>
      <c r="T284" s="262"/>
      <c r="U284" s="263"/>
      <c r="V284" s="263"/>
      <c r="W284" s="263"/>
      <c r="X284" s="263"/>
      <c r="Y284" s="263"/>
      <c r="Z284" s="263"/>
      <c r="AA284" s="263"/>
      <c r="AB284" s="263"/>
      <c r="AC284" s="263"/>
      <c r="AD284" s="263"/>
      <c r="AE284" s="263"/>
      <c r="AF284" s="263"/>
      <c r="AG284" s="263"/>
      <c r="AH284" s="263"/>
      <c r="AI284" s="263"/>
      <c r="AJ284" s="263"/>
      <c r="AK284" s="263"/>
      <c r="AL284" s="263"/>
      <c r="AM284" s="263"/>
      <c r="AN284" s="263"/>
      <c r="AO284" s="263"/>
      <c r="AP284" s="264"/>
      <c r="AQ284" s="29"/>
      <c r="AR284" s="265"/>
      <c r="AU284" s="208" t="s">
        <v>1657</v>
      </c>
      <c r="AW284" s="271">
        <v>0</v>
      </c>
      <c r="AX284" s="265"/>
      <c r="AZ284" s="267">
        <v>94</v>
      </c>
      <c r="BA284" s="268">
        <v>1</v>
      </c>
      <c r="BC284" s="269">
        <v>1</v>
      </c>
      <c r="BD284" s="270">
        <v>8</v>
      </c>
      <c r="BE284" s="208">
        <v>329</v>
      </c>
      <c r="BF284" s="208">
        <v>1008329</v>
      </c>
      <c r="BG284" s="208">
        <v>394</v>
      </c>
    </row>
    <row r="285" spans="1:59" ht="20" x14ac:dyDescent="0.25">
      <c r="A285" s="47" t="s">
        <v>1000</v>
      </c>
      <c r="B285" s="68" t="s">
        <v>1908</v>
      </c>
      <c r="C285" s="258" t="s">
        <v>1892</v>
      </c>
      <c r="D285" s="259"/>
      <c r="E285" s="208" t="s">
        <v>536</v>
      </c>
      <c r="F285" s="219"/>
      <c r="G285" s="186" t="s">
        <v>1331</v>
      </c>
      <c r="H285" s="186"/>
      <c r="I285" s="220" t="s">
        <v>1331</v>
      </c>
      <c r="J285" s="962" t="s">
        <v>1893</v>
      </c>
      <c r="K285" s="353" t="s">
        <v>769</v>
      </c>
      <c r="L285" s="29" t="s">
        <v>1894</v>
      </c>
      <c r="M285" s="265" t="s">
        <v>1895</v>
      </c>
      <c r="N285" s="275" t="str">
        <f t="shared" si="130"/>
        <v>Collection</v>
      </c>
      <c r="O285" s="276" t="str">
        <f t="shared" si="131"/>
        <v>Data</v>
      </c>
      <c r="P285" s="277" t="s">
        <v>1896</v>
      </c>
      <c r="Q285" s="277" t="s">
        <v>1897</v>
      </c>
      <c r="R285" s="261"/>
      <c r="S285" s="29"/>
      <c r="T285" s="262" t="s">
        <v>1331</v>
      </c>
      <c r="U285" s="263" t="s">
        <v>1331</v>
      </c>
      <c r="V285" s="263" t="s">
        <v>1331</v>
      </c>
      <c r="W285" s="263" t="s">
        <v>1331</v>
      </c>
      <c r="X285" s="263" t="s">
        <v>1331</v>
      </c>
      <c r="Y285" s="263" t="s">
        <v>1331</v>
      </c>
      <c r="Z285" s="263" t="s">
        <v>1331</v>
      </c>
      <c r="AA285" s="263"/>
      <c r="AB285" s="263"/>
      <c r="AC285" s="263"/>
      <c r="AD285" s="263"/>
      <c r="AE285" s="263"/>
      <c r="AF285" s="263"/>
      <c r="AG285" s="263"/>
      <c r="AH285" s="263" t="s">
        <v>1331</v>
      </c>
      <c r="AI285" s="263"/>
      <c r="AJ285" s="263"/>
      <c r="AK285" s="263"/>
      <c r="AL285" s="263"/>
      <c r="AM285" s="263"/>
      <c r="AN285" s="263"/>
      <c r="AO285" s="263"/>
      <c r="AP285" s="264"/>
      <c r="AQ285" s="29"/>
      <c r="AR285" s="265" t="s">
        <v>1898</v>
      </c>
      <c r="AS285" s="29" t="s">
        <v>250</v>
      </c>
      <c r="AT285" s="29"/>
      <c r="AU285" s="266">
        <f>IF($A285="C",COUNTIF(C:C,C285)-1,"")</f>
        <v>3</v>
      </c>
      <c r="AX285" s="29" t="s">
        <v>831</v>
      </c>
      <c r="AZ285" s="267">
        <v>128</v>
      </c>
      <c r="BA285" s="268">
        <v>0</v>
      </c>
      <c r="BC285" s="269">
        <f t="shared" ref="BC285:BC290" si="132">IF(A285="D",1,0)</f>
        <v>0</v>
      </c>
      <c r="BD285" s="270">
        <f t="shared" ref="BD285:BD290" si="133">MATCH(E285,DeptAbbr,0)</f>
        <v>11</v>
      </c>
      <c r="BE285" s="208">
        <f t="shared" ref="BE285:BE290" si="134">ROW()-1</f>
        <v>284</v>
      </c>
      <c r="BF285" s="208">
        <f t="shared" ref="BF285:BF290" si="135">(BC285*1000000)+(BD285*1000)+BE285</f>
        <v>11284</v>
      </c>
      <c r="BG285" s="208" t="e">
        <f t="shared" ref="BG285:BG290" si="136">RANK(BF285,BF:BF,1)</f>
        <v>#N/A</v>
      </c>
    </row>
    <row r="286" spans="1:59" x14ac:dyDescent="0.25">
      <c r="A286" s="47" t="s">
        <v>46</v>
      </c>
      <c r="B286" s="68" t="s">
        <v>1909</v>
      </c>
      <c r="C286" s="247" t="str">
        <f>C285</f>
        <v>Civil Parking Enforcement Survey</v>
      </c>
      <c r="D286" s="944" t="s">
        <v>1899</v>
      </c>
      <c r="E286" s="271" t="str">
        <f>E285</f>
        <v>DfT</v>
      </c>
      <c r="F286" s="947"/>
      <c r="G286" s="558" t="s">
        <v>1331</v>
      </c>
      <c r="H286" s="558"/>
      <c r="I286" s="949" t="s">
        <v>1331</v>
      </c>
      <c r="J286" s="300" t="str">
        <f t="shared" ref="J286:K288" si="137">J285</f>
        <v>under review</v>
      </c>
      <c r="K286" s="353" t="str">
        <f t="shared" si="137"/>
        <v>All local authorities</v>
      </c>
      <c r="L286" s="265"/>
      <c r="N286" s="258" t="str">
        <f t="shared" si="130"/>
        <v/>
      </c>
      <c r="O286" s="272" t="str">
        <f t="shared" si="131"/>
        <v/>
      </c>
      <c r="P286" s="265"/>
      <c r="Q286" s="265"/>
      <c r="R286" s="46">
        <f>R285</f>
        <v>0</v>
      </c>
      <c r="T286" s="262"/>
      <c r="U286" s="263"/>
      <c r="V286" s="263"/>
      <c r="W286" s="263"/>
      <c r="X286" s="263"/>
      <c r="Y286" s="263"/>
      <c r="Z286" s="263"/>
      <c r="AA286" s="263"/>
      <c r="AB286" s="263"/>
      <c r="AC286" s="263"/>
      <c r="AD286" s="263"/>
      <c r="AE286" s="263"/>
      <c r="AF286" s="263"/>
      <c r="AG286" s="263"/>
      <c r="AH286" s="263"/>
      <c r="AI286" s="263"/>
      <c r="AJ286" s="263"/>
      <c r="AK286" s="263"/>
      <c r="AL286" s="263"/>
      <c r="AM286" s="263"/>
      <c r="AN286" s="263"/>
      <c r="AO286" s="263"/>
      <c r="AP286" s="264"/>
      <c r="AQ286" s="29"/>
      <c r="AR286" s="265"/>
      <c r="AU286" s="208" t="str">
        <f>IF($A286="C",COUNTIF(C:C,C286)-1,"")</f>
        <v/>
      </c>
      <c r="AW286" s="271">
        <f>AW285</f>
        <v>0</v>
      </c>
      <c r="AX286" s="265"/>
      <c r="AZ286" s="267">
        <v>128</v>
      </c>
      <c r="BA286" s="268">
        <v>1</v>
      </c>
      <c r="BC286" s="269">
        <f t="shared" si="132"/>
        <v>1</v>
      </c>
      <c r="BD286" s="270">
        <f t="shared" si="133"/>
        <v>11</v>
      </c>
      <c r="BE286" s="208">
        <f t="shared" si="134"/>
        <v>285</v>
      </c>
      <c r="BF286" s="208">
        <f t="shared" si="135"/>
        <v>1011285</v>
      </c>
      <c r="BG286" s="208" t="e">
        <f t="shared" si="136"/>
        <v>#N/A</v>
      </c>
    </row>
    <row r="287" spans="1:59" x14ac:dyDescent="0.25">
      <c r="A287" s="47" t="s">
        <v>46</v>
      </c>
      <c r="B287" s="68" t="s">
        <v>1910</v>
      </c>
      <c r="C287" s="247" t="str">
        <f>C286</f>
        <v>Civil Parking Enforcement Survey</v>
      </c>
      <c r="D287" s="944" t="s">
        <v>1900</v>
      </c>
      <c r="E287" s="271" t="str">
        <f>E286</f>
        <v>DfT</v>
      </c>
      <c r="F287" s="947"/>
      <c r="G287" s="558" t="s">
        <v>1331</v>
      </c>
      <c r="H287" s="558"/>
      <c r="I287" s="949" t="s">
        <v>1331</v>
      </c>
      <c r="J287" s="300" t="str">
        <f t="shared" si="137"/>
        <v>under review</v>
      </c>
      <c r="K287" s="353" t="str">
        <f t="shared" si="137"/>
        <v>All local authorities</v>
      </c>
      <c r="L287" s="265"/>
      <c r="N287" s="258" t="str">
        <f t="shared" si="130"/>
        <v/>
      </c>
      <c r="O287" s="272" t="str">
        <f t="shared" si="131"/>
        <v/>
      </c>
      <c r="P287" s="265"/>
      <c r="Q287" s="265"/>
      <c r="R287" s="46">
        <f>R286</f>
        <v>0</v>
      </c>
      <c r="T287" s="262"/>
      <c r="U287" s="263"/>
      <c r="V287" s="263"/>
      <c r="W287" s="263"/>
      <c r="X287" s="263"/>
      <c r="Y287" s="263"/>
      <c r="Z287" s="263"/>
      <c r="AA287" s="263"/>
      <c r="AB287" s="263"/>
      <c r="AC287" s="263"/>
      <c r="AD287" s="263"/>
      <c r="AE287" s="263"/>
      <c r="AF287" s="263"/>
      <c r="AG287" s="263"/>
      <c r="AH287" s="263"/>
      <c r="AI287" s="263"/>
      <c r="AJ287" s="263"/>
      <c r="AK287" s="263"/>
      <c r="AL287" s="263"/>
      <c r="AM287" s="263"/>
      <c r="AN287" s="263"/>
      <c r="AO287" s="263"/>
      <c r="AP287" s="264"/>
      <c r="AQ287" s="29"/>
      <c r="AR287" s="265"/>
      <c r="AU287" s="208" t="str">
        <f>IF($A287="C",COUNTIF(C:C,C287)-1,"")</f>
        <v/>
      </c>
      <c r="AW287" s="271">
        <f>AW286</f>
        <v>0</v>
      </c>
      <c r="AX287" s="265"/>
      <c r="AZ287" s="267">
        <v>128</v>
      </c>
      <c r="BA287" s="268">
        <v>2</v>
      </c>
      <c r="BC287" s="269">
        <f t="shared" si="132"/>
        <v>1</v>
      </c>
      <c r="BD287" s="270">
        <f t="shared" si="133"/>
        <v>11</v>
      </c>
      <c r="BE287" s="208">
        <f t="shared" si="134"/>
        <v>286</v>
      </c>
      <c r="BF287" s="208">
        <f t="shared" si="135"/>
        <v>1011286</v>
      </c>
      <c r="BG287" s="208" t="e">
        <f t="shared" si="136"/>
        <v>#N/A</v>
      </c>
    </row>
    <row r="288" spans="1:59" ht="25" x14ac:dyDescent="0.25">
      <c r="A288" s="47" t="s">
        <v>46</v>
      </c>
      <c r="B288" s="68" t="s">
        <v>1911</v>
      </c>
      <c r="C288" s="247" t="str">
        <f>C287</f>
        <v>Civil Parking Enforcement Survey</v>
      </c>
      <c r="D288" s="944" t="s">
        <v>1901</v>
      </c>
      <c r="E288" s="271" t="str">
        <f>E287</f>
        <v>DfT</v>
      </c>
      <c r="F288" s="947"/>
      <c r="G288" s="558" t="s">
        <v>1331</v>
      </c>
      <c r="H288" s="558"/>
      <c r="I288" s="949" t="s">
        <v>1331</v>
      </c>
      <c r="J288" s="300" t="str">
        <f t="shared" si="137"/>
        <v>under review</v>
      </c>
      <c r="K288" s="353" t="str">
        <f t="shared" si="137"/>
        <v>All local authorities</v>
      </c>
      <c r="L288" s="265"/>
      <c r="N288" s="258" t="str">
        <f t="shared" si="130"/>
        <v/>
      </c>
      <c r="O288" s="272" t="str">
        <f t="shared" si="131"/>
        <v/>
      </c>
      <c r="P288" s="265"/>
      <c r="Q288" s="265"/>
      <c r="R288" s="46">
        <f>R287</f>
        <v>0</v>
      </c>
      <c r="T288" s="262"/>
      <c r="U288" s="263"/>
      <c r="V288" s="263"/>
      <c r="W288" s="263"/>
      <c r="X288" s="263"/>
      <c r="Y288" s="263"/>
      <c r="Z288" s="263"/>
      <c r="AA288" s="263"/>
      <c r="AB288" s="263"/>
      <c r="AC288" s="263"/>
      <c r="AD288" s="263"/>
      <c r="AE288" s="263"/>
      <c r="AF288" s="263"/>
      <c r="AG288" s="263"/>
      <c r="AH288" s="263"/>
      <c r="AI288" s="263"/>
      <c r="AJ288" s="263"/>
      <c r="AK288" s="263"/>
      <c r="AL288" s="263"/>
      <c r="AM288" s="263"/>
      <c r="AN288" s="263"/>
      <c r="AO288" s="263"/>
      <c r="AP288" s="264"/>
      <c r="AQ288" s="29"/>
      <c r="AR288" s="265"/>
      <c r="AU288" s="208" t="str">
        <f>IF($A288="C",COUNTIF(C:C,C288)-1,"")</f>
        <v/>
      </c>
      <c r="AW288" s="271">
        <f>AW287</f>
        <v>0</v>
      </c>
      <c r="AX288" s="265"/>
      <c r="AZ288" s="267">
        <v>128</v>
      </c>
      <c r="BA288" s="268">
        <v>3</v>
      </c>
      <c r="BC288" s="269">
        <f t="shared" si="132"/>
        <v>1</v>
      </c>
      <c r="BD288" s="270">
        <f t="shared" si="133"/>
        <v>11</v>
      </c>
      <c r="BE288" s="208">
        <f t="shared" si="134"/>
        <v>287</v>
      </c>
      <c r="BF288" s="208">
        <f t="shared" si="135"/>
        <v>1011287</v>
      </c>
      <c r="BG288" s="208" t="e">
        <f t="shared" si="136"/>
        <v>#N/A</v>
      </c>
    </row>
    <row r="289" spans="1:59" ht="20" x14ac:dyDescent="0.3">
      <c r="A289" s="47" t="s">
        <v>1000</v>
      </c>
      <c r="B289" s="68" t="str">
        <f>TEXT(AZ289,"000")&amp;"-"&amp;TEXT(BA289,"00")</f>
        <v>255-00</v>
      </c>
      <c r="C289" s="295" t="s">
        <v>1902</v>
      </c>
      <c r="D289" s="11"/>
      <c r="E289" s="271" t="s">
        <v>1171</v>
      </c>
      <c r="F289" s="41" t="s">
        <v>1331</v>
      </c>
      <c r="G289" s="221"/>
      <c r="H289" s="221"/>
      <c r="I289" s="222"/>
      <c r="J289" s="353" t="s">
        <v>1332</v>
      </c>
      <c r="K289" s="353" t="s">
        <v>211</v>
      </c>
      <c r="L289" s="29" t="s">
        <v>1903</v>
      </c>
      <c r="M289" s="265" t="s">
        <v>1904</v>
      </c>
      <c r="N289" s="258" t="str">
        <f t="shared" si="130"/>
        <v/>
      </c>
      <c r="O289" s="272" t="str">
        <f t="shared" si="131"/>
        <v/>
      </c>
      <c r="P289" s="265"/>
      <c r="Q289" s="265"/>
      <c r="T289" s="223" t="s">
        <v>1331</v>
      </c>
      <c r="V289" s="187" t="s">
        <v>1331</v>
      </c>
      <c r="W289" s="187" t="s">
        <v>1331</v>
      </c>
      <c r="X289" s="187" t="s">
        <v>1331</v>
      </c>
      <c r="Y289" s="187" t="s">
        <v>1331</v>
      </c>
      <c r="Z289" s="187" t="s">
        <v>1331</v>
      </c>
      <c r="AQ289" s="259"/>
      <c r="AU289" s="266">
        <f>IF($A289="C",COUNTIF(C:C,C289)-1,"")</f>
        <v>1</v>
      </c>
      <c r="AW289" s="271"/>
      <c r="AZ289" s="97">
        <v>255</v>
      </c>
      <c r="BA289" s="94">
        <v>0</v>
      </c>
      <c r="BC289" s="269">
        <f t="shared" si="132"/>
        <v>0</v>
      </c>
      <c r="BD289" s="270" t="e">
        <f t="shared" si="133"/>
        <v>#N/A</v>
      </c>
      <c r="BE289" s="208">
        <f t="shared" si="134"/>
        <v>288</v>
      </c>
      <c r="BF289" s="208" t="e">
        <f t="shared" si="135"/>
        <v>#N/A</v>
      </c>
      <c r="BG289" s="208" t="e">
        <f t="shared" si="136"/>
        <v>#N/A</v>
      </c>
    </row>
    <row r="290" spans="1:59" x14ac:dyDescent="0.25">
      <c r="A290" s="47" t="s">
        <v>46</v>
      </c>
      <c r="B290" s="68" t="str">
        <f>TEXT(AZ290,"000")&amp;"-"&amp;TEXT(BA290,"00")</f>
        <v>255-01</v>
      </c>
      <c r="C290" s="250" t="s">
        <v>1902</v>
      </c>
      <c r="D290" s="946" t="s">
        <v>1903</v>
      </c>
      <c r="E290" s="271" t="str">
        <f>E289</f>
        <v>DH</v>
      </c>
      <c r="F290" s="947"/>
      <c r="G290" s="956"/>
      <c r="H290" s="956"/>
      <c r="I290" s="948"/>
      <c r="L290" s="265"/>
      <c r="N290" s="258" t="str">
        <f t="shared" si="130"/>
        <v/>
      </c>
      <c r="O290" s="272" t="str">
        <f t="shared" si="131"/>
        <v/>
      </c>
      <c r="P290" s="265"/>
      <c r="Q290" s="265"/>
      <c r="R290" s="46"/>
      <c r="AW290" s="271">
        <f>AW289</f>
        <v>0</v>
      </c>
      <c r="AZ290" s="94">
        <v>255</v>
      </c>
      <c r="BA290" s="284">
        <v>1</v>
      </c>
      <c r="BC290" s="269">
        <f t="shared" si="132"/>
        <v>1</v>
      </c>
      <c r="BD290" s="270" t="e">
        <f t="shared" si="133"/>
        <v>#N/A</v>
      </c>
      <c r="BE290" s="208">
        <f t="shared" si="134"/>
        <v>289</v>
      </c>
      <c r="BF290" s="208" t="e">
        <f t="shared" si="135"/>
        <v>#N/A</v>
      </c>
      <c r="BG290" s="208" t="e">
        <f t="shared" si="136"/>
        <v>#N/A</v>
      </c>
    </row>
    <row r="291" spans="1:59" x14ac:dyDescent="0.25">
      <c r="A291" s="47" t="s">
        <v>1000</v>
      </c>
      <c r="B291" s="68" t="s">
        <v>1965</v>
      </c>
      <c r="C291" s="258" t="s">
        <v>572</v>
      </c>
      <c r="D291" s="259"/>
      <c r="E291" s="208" t="s">
        <v>442</v>
      </c>
      <c r="F291" s="219"/>
      <c r="G291" s="186"/>
      <c r="H291" s="186"/>
      <c r="I291" s="220"/>
      <c r="J291" s="353" t="s">
        <v>1332</v>
      </c>
      <c r="K291" s="353" t="s">
        <v>133</v>
      </c>
      <c r="L291" s="29" t="s">
        <v>572</v>
      </c>
      <c r="M291" s="265" t="s">
        <v>515</v>
      </c>
      <c r="N291" s="275" t="str">
        <f t="shared" ref="N291:N323" si="138">IF(OR($A291&lt;&gt;"C",P291=""),"",HYPERLINK(P291,"Collection"))</f>
        <v/>
      </c>
      <c r="O291" s="276" t="str">
        <f t="shared" ref="O291:O316" si="139">IF(OR($A291&lt;&gt;"C",Q291=""),"",HYPERLINK(Q291,"Data"))</f>
        <v/>
      </c>
      <c r="P291" s="265"/>
      <c r="Q291" s="277"/>
      <c r="R291" s="261" t="s">
        <v>1331</v>
      </c>
      <c r="S291" s="29"/>
      <c r="T291" s="280" t="s">
        <v>1331</v>
      </c>
      <c r="U291" s="281" t="s">
        <v>1331</v>
      </c>
      <c r="V291" s="281" t="s">
        <v>1331</v>
      </c>
      <c r="W291" s="281" t="s">
        <v>1331</v>
      </c>
      <c r="X291" s="281" t="s">
        <v>1331</v>
      </c>
      <c r="Y291" s="281" t="s">
        <v>1331</v>
      </c>
      <c r="Z291" s="281" t="s">
        <v>1331</v>
      </c>
      <c r="AA291" s="281"/>
      <c r="AB291" s="281"/>
      <c r="AC291" s="281"/>
      <c r="AD291" s="281"/>
      <c r="AE291" s="281"/>
      <c r="AF291" s="281"/>
      <c r="AG291" s="281"/>
      <c r="AH291" s="281"/>
      <c r="AI291" s="281"/>
      <c r="AJ291" s="281"/>
      <c r="AK291" s="281"/>
      <c r="AL291" s="281"/>
      <c r="AM291" s="281"/>
      <c r="AN291" s="281"/>
      <c r="AO291" s="281"/>
      <c r="AP291" s="282"/>
      <c r="AQ291" s="29"/>
      <c r="AR291" s="265" t="s">
        <v>960</v>
      </c>
      <c r="AS291" s="29" t="s">
        <v>319</v>
      </c>
      <c r="AT291" s="29"/>
      <c r="AU291" s="266">
        <v>1</v>
      </c>
      <c r="AZ291" s="267">
        <v>249</v>
      </c>
      <c r="BA291" s="268">
        <v>0</v>
      </c>
      <c r="BC291" s="269">
        <v>0</v>
      </c>
      <c r="BD291" s="270">
        <v>46</v>
      </c>
      <c r="BE291" s="208">
        <v>731</v>
      </c>
      <c r="BF291" s="208">
        <v>46731</v>
      </c>
      <c r="BG291" s="208">
        <v>157</v>
      </c>
    </row>
    <row r="292" spans="1:59" x14ac:dyDescent="0.25">
      <c r="A292" s="47" t="s">
        <v>46</v>
      </c>
      <c r="B292" s="68" t="s">
        <v>1966</v>
      </c>
      <c r="C292" s="247" t="s">
        <v>572</v>
      </c>
      <c r="D292" s="944" t="s">
        <v>572</v>
      </c>
      <c r="E292" s="271" t="s">
        <v>442</v>
      </c>
      <c r="F292" s="947"/>
      <c r="G292" s="956"/>
      <c r="H292" s="956"/>
      <c r="I292" s="948"/>
      <c r="J292" s="353" t="s">
        <v>1332</v>
      </c>
      <c r="K292" s="353" t="s">
        <v>769</v>
      </c>
      <c r="L292" s="265"/>
      <c r="N292" s="258" t="str">
        <f t="shared" si="138"/>
        <v/>
      </c>
      <c r="O292" s="272" t="str">
        <f t="shared" si="139"/>
        <v/>
      </c>
      <c r="P292" s="265"/>
      <c r="Q292" s="265"/>
      <c r="R292" s="46" t="s">
        <v>1331</v>
      </c>
      <c r="AU292" s="208" t="s">
        <v>1657</v>
      </c>
      <c r="AW292" s="271">
        <v>0</v>
      </c>
      <c r="AZ292" s="267">
        <v>249</v>
      </c>
      <c r="BA292" s="268">
        <v>1</v>
      </c>
      <c r="BC292" s="269">
        <v>1</v>
      </c>
      <c r="BD292" s="270">
        <v>46</v>
      </c>
      <c r="BE292" s="208">
        <v>732</v>
      </c>
      <c r="BF292" s="208">
        <v>1046732</v>
      </c>
      <c r="BG292" s="208">
        <v>736</v>
      </c>
    </row>
    <row r="293" spans="1:59" x14ac:dyDescent="0.25">
      <c r="A293" s="47" t="s">
        <v>1000</v>
      </c>
      <c r="B293" s="68" t="s">
        <v>1974</v>
      </c>
      <c r="C293" s="258" t="s">
        <v>127</v>
      </c>
      <c r="D293" s="259"/>
      <c r="E293" s="208" t="s">
        <v>442</v>
      </c>
      <c r="F293" s="219"/>
      <c r="G293" s="186"/>
      <c r="H293" s="186"/>
      <c r="I293" s="220"/>
      <c r="J293" s="353" t="s">
        <v>1332</v>
      </c>
      <c r="K293" s="353" t="s">
        <v>769</v>
      </c>
      <c r="L293" s="29" t="s">
        <v>592</v>
      </c>
      <c r="M293" s="265" t="s">
        <v>515</v>
      </c>
      <c r="N293" s="275" t="str">
        <f t="shared" si="138"/>
        <v/>
      </c>
      <c r="O293" s="276" t="str">
        <f t="shared" si="139"/>
        <v/>
      </c>
      <c r="P293" s="265"/>
      <c r="Q293" s="277"/>
      <c r="R293" s="261" t="s">
        <v>1331</v>
      </c>
      <c r="S293" s="29"/>
      <c r="T293" s="280" t="s">
        <v>1331</v>
      </c>
      <c r="U293" s="281" t="s">
        <v>1331</v>
      </c>
      <c r="V293" s="281" t="s">
        <v>1331</v>
      </c>
      <c r="W293" s="281" t="s">
        <v>1331</v>
      </c>
      <c r="X293" s="281" t="s">
        <v>1331</v>
      </c>
      <c r="Y293" s="281" t="s">
        <v>1331</v>
      </c>
      <c r="Z293" s="281" t="s">
        <v>1331</v>
      </c>
      <c r="AA293" s="281"/>
      <c r="AB293" s="281"/>
      <c r="AC293" s="281"/>
      <c r="AD293" s="281"/>
      <c r="AE293" s="281"/>
      <c r="AF293" s="281"/>
      <c r="AG293" s="281"/>
      <c r="AH293" s="281"/>
      <c r="AI293" s="281"/>
      <c r="AJ293" s="281"/>
      <c r="AK293" s="281"/>
      <c r="AL293" s="281"/>
      <c r="AM293" s="281"/>
      <c r="AN293" s="281"/>
      <c r="AO293" s="281"/>
      <c r="AP293" s="282"/>
      <c r="AQ293" s="29"/>
      <c r="AR293" s="265" t="s">
        <v>960</v>
      </c>
      <c r="AS293" s="29" t="s">
        <v>250</v>
      </c>
      <c r="AT293" s="29"/>
      <c r="AU293" s="266">
        <v>1</v>
      </c>
      <c r="AZ293" s="267">
        <v>230</v>
      </c>
      <c r="BA293" s="268">
        <v>0</v>
      </c>
      <c r="BC293" s="269">
        <v>0</v>
      </c>
      <c r="BD293" s="270">
        <v>46</v>
      </c>
      <c r="BE293" s="208">
        <v>741</v>
      </c>
      <c r="BF293" s="208">
        <v>46741</v>
      </c>
      <c r="BG293" s="208">
        <v>162</v>
      </c>
    </row>
    <row r="294" spans="1:59" x14ac:dyDescent="0.25">
      <c r="A294" s="47" t="s">
        <v>46</v>
      </c>
      <c r="B294" s="68" t="s">
        <v>1975</v>
      </c>
      <c r="C294" s="247" t="s">
        <v>127</v>
      </c>
      <c r="D294" s="944" t="s">
        <v>591</v>
      </c>
      <c r="E294" s="271" t="s">
        <v>442</v>
      </c>
      <c r="F294" s="947"/>
      <c r="G294" s="956"/>
      <c r="H294" s="956"/>
      <c r="I294" s="948"/>
      <c r="J294" s="353" t="s">
        <v>1332</v>
      </c>
      <c r="K294" s="353" t="s">
        <v>769</v>
      </c>
      <c r="L294" s="265"/>
      <c r="N294" s="258" t="str">
        <f t="shared" si="138"/>
        <v/>
      </c>
      <c r="O294" s="272" t="str">
        <f t="shared" si="139"/>
        <v/>
      </c>
      <c r="P294" s="265"/>
      <c r="Q294" s="265"/>
      <c r="R294" s="46" t="s">
        <v>1331</v>
      </c>
      <c r="AU294" s="208" t="s">
        <v>1657</v>
      </c>
      <c r="AW294" s="271">
        <v>0</v>
      </c>
      <c r="AZ294" s="267">
        <v>230</v>
      </c>
      <c r="BA294" s="268">
        <v>1</v>
      </c>
      <c r="BC294" s="269">
        <v>1</v>
      </c>
      <c r="BD294" s="270">
        <v>46</v>
      </c>
      <c r="BE294" s="208">
        <v>742</v>
      </c>
      <c r="BF294" s="208">
        <v>1046742</v>
      </c>
      <c r="BG294" s="208">
        <v>741</v>
      </c>
    </row>
    <row r="295" spans="1:59" x14ac:dyDescent="0.25">
      <c r="A295" s="47" t="s">
        <v>1000</v>
      </c>
      <c r="B295" s="68" t="s">
        <v>1976</v>
      </c>
      <c r="C295" s="258" t="s">
        <v>234</v>
      </c>
      <c r="D295" s="259"/>
      <c r="E295" s="208" t="s">
        <v>442</v>
      </c>
      <c r="F295" s="219"/>
      <c r="G295" s="186"/>
      <c r="H295" s="186"/>
      <c r="I295" s="220"/>
      <c r="J295" s="353" t="s">
        <v>1332</v>
      </c>
      <c r="K295" s="353" t="s">
        <v>769</v>
      </c>
      <c r="L295" s="29" t="s">
        <v>234</v>
      </c>
      <c r="M295" s="265" t="s">
        <v>515</v>
      </c>
      <c r="N295" s="275" t="str">
        <f t="shared" si="138"/>
        <v/>
      </c>
      <c r="O295" s="276" t="str">
        <f t="shared" si="139"/>
        <v/>
      </c>
      <c r="P295" s="265"/>
      <c r="Q295" s="277"/>
      <c r="R295" s="261" t="s">
        <v>1331</v>
      </c>
      <c r="S295" s="29"/>
      <c r="T295" s="280" t="s">
        <v>1331</v>
      </c>
      <c r="U295" s="281" t="s">
        <v>1331</v>
      </c>
      <c r="V295" s="281" t="s">
        <v>1331</v>
      </c>
      <c r="W295" s="281" t="s">
        <v>1331</v>
      </c>
      <c r="X295" s="281" t="s">
        <v>1331</v>
      </c>
      <c r="Y295" s="281" t="s">
        <v>1331</v>
      </c>
      <c r="Z295" s="281" t="s">
        <v>1331</v>
      </c>
      <c r="AA295" s="281"/>
      <c r="AB295" s="281"/>
      <c r="AC295" s="281"/>
      <c r="AD295" s="281"/>
      <c r="AE295" s="281"/>
      <c r="AF295" s="281"/>
      <c r="AG295" s="281"/>
      <c r="AH295" s="281"/>
      <c r="AI295" s="281"/>
      <c r="AJ295" s="281"/>
      <c r="AK295" s="281"/>
      <c r="AL295" s="281"/>
      <c r="AM295" s="281"/>
      <c r="AN295" s="281"/>
      <c r="AO295" s="281"/>
      <c r="AP295" s="282"/>
      <c r="AQ295" s="29"/>
      <c r="AR295" s="265" t="s">
        <v>960</v>
      </c>
      <c r="AS295" s="29" t="s">
        <v>319</v>
      </c>
      <c r="AT295" s="29"/>
      <c r="AU295" s="266">
        <v>1</v>
      </c>
      <c r="AZ295" s="267">
        <v>231</v>
      </c>
      <c r="BA295" s="268">
        <v>0</v>
      </c>
      <c r="BC295" s="269">
        <v>0</v>
      </c>
      <c r="BD295" s="270">
        <v>46</v>
      </c>
      <c r="BE295" s="208">
        <v>743</v>
      </c>
      <c r="BF295" s="208">
        <v>46743</v>
      </c>
      <c r="BG295" s="208">
        <v>163</v>
      </c>
    </row>
    <row r="296" spans="1:59" x14ac:dyDescent="0.25">
      <c r="A296" s="47" t="s">
        <v>46</v>
      </c>
      <c r="B296" s="68" t="s">
        <v>1977</v>
      </c>
      <c r="C296" s="247" t="s">
        <v>234</v>
      </c>
      <c r="D296" s="944" t="s">
        <v>234</v>
      </c>
      <c r="E296" s="271" t="s">
        <v>442</v>
      </c>
      <c r="F296" s="947"/>
      <c r="G296" s="956"/>
      <c r="H296" s="956"/>
      <c r="I296" s="948"/>
      <c r="J296" s="353" t="s">
        <v>1332</v>
      </c>
      <c r="K296" s="353" t="s">
        <v>769</v>
      </c>
      <c r="L296" s="265"/>
      <c r="N296" s="258" t="str">
        <f t="shared" si="138"/>
        <v/>
      </c>
      <c r="O296" s="272" t="str">
        <f t="shared" si="139"/>
        <v/>
      </c>
      <c r="P296" s="265"/>
      <c r="Q296" s="265"/>
      <c r="R296" s="46" t="s">
        <v>1331</v>
      </c>
      <c r="AU296" s="208" t="s">
        <v>1657</v>
      </c>
      <c r="AW296" s="271">
        <v>0</v>
      </c>
      <c r="AZ296" s="267">
        <v>231</v>
      </c>
      <c r="BA296" s="268">
        <v>1</v>
      </c>
      <c r="BC296" s="269">
        <v>1</v>
      </c>
      <c r="BD296" s="270">
        <v>46</v>
      </c>
      <c r="BE296" s="208">
        <v>744</v>
      </c>
      <c r="BF296" s="208">
        <v>1046744</v>
      </c>
      <c r="BG296" s="208">
        <v>742</v>
      </c>
    </row>
    <row r="297" spans="1:59" s="314" customFormat="1" ht="67.5" customHeight="1" x14ac:dyDescent="0.25">
      <c r="A297" s="310" t="s">
        <v>1000</v>
      </c>
      <c r="B297" s="311" t="str">
        <f t="shared" ref="B297:B323" si="140">TEXT(AZ297,"000")&amp;"-"&amp;TEXT(BA297,"00")</f>
        <v>133-00</v>
      </c>
      <c r="C297" s="312" t="s">
        <v>1550</v>
      </c>
      <c r="D297" s="313"/>
      <c r="E297" s="314" t="s">
        <v>1127</v>
      </c>
      <c r="F297" s="315"/>
      <c r="G297" s="316" t="s">
        <v>1331</v>
      </c>
      <c r="H297" s="316"/>
      <c r="I297" s="317"/>
      <c r="J297" s="353" t="s">
        <v>1332</v>
      </c>
      <c r="K297" s="353" t="s">
        <v>211</v>
      </c>
      <c r="L297" s="318" t="s">
        <v>1238</v>
      </c>
      <c r="M297" s="319" t="s">
        <v>9</v>
      </c>
      <c r="N297" s="320" t="str">
        <f t="shared" si="138"/>
        <v>Collection</v>
      </c>
      <c r="O297" s="321" t="str">
        <f t="shared" si="139"/>
        <v/>
      </c>
      <c r="P297" s="322" t="s">
        <v>1130</v>
      </c>
      <c r="Q297" s="319"/>
      <c r="R297" s="323" t="s">
        <v>1331</v>
      </c>
      <c r="S297" s="318">
        <v>130</v>
      </c>
      <c r="T297" s="324" t="s">
        <v>1331</v>
      </c>
      <c r="U297" s="325"/>
      <c r="V297" s="325" t="s">
        <v>1331</v>
      </c>
      <c r="W297" s="325" t="s">
        <v>1331</v>
      </c>
      <c r="X297" s="325" t="s">
        <v>1331</v>
      </c>
      <c r="Y297" s="325" t="s">
        <v>1331</v>
      </c>
      <c r="Z297" s="325" t="s">
        <v>1331</v>
      </c>
      <c r="AA297" s="325"/>
      <c r="AB297" s="325"/>
      <c r="AC297" s="325"/>
      <c r="AD297" s="325"/>
      <c r="AE297" s="325"/>
      <c r="AF297" s="325"/>
      <c r="AG297" s="325"/>
      <c r="AH297" s="325"/>
      <c r="AI297" s="325"/>
      <c r="AJ297" s="325"/>
      <c r="AK297" s="325"/>
      <c r="AL297" s="325"/>
      <c r="AM297" s="325"/>
      <c r="AN297" s="325"/>
      <c r="AO297" s="325"/>
      <c r="AP297" s="326"/>
      <c r="AQ297" s="318"/>
      <c r="AR297" s="319" t="s">
        <v>293</v>
      </c>
      <c r="AS297" s="318" t="s">
        <v>250</v>
      </c>
      <c r="AT297" s="318" t="s">
        <v>1346</v>
      </c>
      <c r="AU297" s="314">
        <f>IF($A297="C",COUNTIF(C$297:C$299,C297)-1,"")</f>
        <v>2</v>
      </c>
      <c r="AX297" s="318"/>
      <c r="AZ297" s="327">
        <v>133</v>
      </c>
      <c r="BA297" s="328">
        <v>0</v>
      </c>
      <c r="BC297" s="329">
        <f t="shared" ref="BC297:BC323" si="141">IF(A297="D",1,0)</f>
        <v>0</v>
      </c>
      <c r="BD297" s="330" t="e">
        <f t="shared" ref="BD297:BD323" si="142">MATCH(E297,DeptAbbr,0)</f>
        <v>#N/A</v>
      </c>
      <c r="BE297" s="314">
        <f t="shared" ref="BE297:BE323" si="143">ROW()-1</f>
        <v>296</v>
      </c>
      <c r="BF297" s="314" t="e">
        <f t="shared" ref="BF297:BF323" si="144">(BC297*1000000)+(BD297*1000)+BE297</f>
        <v>#N/A</v>
      </c>
      <c r="BG297" s="314" t="e">
        <f>RANK(BF297,BF$297:BF$299,1)</f>
        <v>#N/A</v>
      </c>
    </row>
    <row r="298" spans="1:59" ht="37.5" x14ac:dyDescent="0.25">
      <c r="A298" s="47" t="s">
        <v>46</v>
      </c>
      <c r="B298" s="68" t="str">
        <f t="shared" si="140"/>
        <v>133-01</v>
      </c>
      <c r="C298" s="247" t="str">
        <f>C297</f>
        <v>Personal Social Services Expenditure (PSSEX1) return</v>
      </c>
      <c r="D298" s="944" t="s">
        <v>1154</v>
      </c>
      <c r="E298" s="271" t="str">
        <f>E297</f>
        <v>DH/HSCIC</v>
      </c>
      <c r="F298" s="947"/>
      <c r="G298" s="956" t="s">
        <v>1331</v>
      </c>
      <c r="H298" s="956"/>
      <c r="I298" s="948"/>
      <c r="J298" s="300" t="str">
        <f>J297</f>
        <v>annual</v>
      </c>
      <c r="K298" s="353" t="str">
        <f>K297</f>
        <v>Upper tier &amp; single tier</v>
      </c>
      <c r="N298" s="258" t="str">
        <f t="shared" si="138"/>
        <v/>
      </c>
      <c r="O298" s="272" t="str">
        <f t="shared" si="139"/>
        <v/>
      </c>
      <c r="P298" s="265"/>
      <c r="Q298" s="265"/>
      <c r="R298" s="46" t="str">
        <f>R297</f>
        <v>Y</v>
      </c>
      <c r="T298" s="262"/>
      <c r="U298" s="263"/>
      <c r="V298" s="263"/>
      <c r="W298" s="263"/>
      <c r="X298" s="263"/>
      <c r="Y298" s="263"/>
      <c r="Z298" s="263"/>
      <c r="AA298" s="263"/>
      <c r="AB298" s="263"/>
      <c r="AC298" s="263"/>
      <c r="AD298" s="263"/>
      <c r="AE298" s="263"/>
      <c r="AF298" s="263"/>
      <c r="AG298" s="263"/>
      <c r="AH298" s="263"/>
      <c r="AI298" s="263"/>
      <c r="AJ298" s="263"/>
      <c r="AK298" s="263"/>
      <c r="AL298" s="263"/>
      <c r="AM298" s="263"/>
      <c r="AN298" s="263"/>
      <c r="AO298" s="263"/>
      <c r="AP298" s="264"/>
      <c r="AQ298" s="29"/>
      <c r="AR298" s="265"/>
      <c r="AU298" s="208" t="str">
        <f>IF($A298="C",COUNTIF(C$297:C$299,C298)-1,"")</f>
        <v/>
      </c>
      <c r="AW298" s="271">
        <f>AW297</f>
        <v>0</v>
      </c>
      <c r="AX298" s="265"/>
      <c r="AZ298" s="267">
        <v>133</v>
      </c>
      <c r="BA298" s="268">
        <v>1</v>
      </c>
      <c r="BC298" s="269">
        <f t="shared" si="141"/>
        <v>1</v>
      </c>
      <c r="BD298" s="270" t="e">
        <f t="shared" si="142"/>
        <v>#N/A</v>
      </c>
      <c r="BE298" s="208">
        <f t="shared" si="143"/>
        <v>297</v>
      </c>
      <c r="BF298" s="208" t="e">
        <f t="shared" si="144"/>
        <v>#N/A</v>
      </c>
      <c r="BG298" s="208" t="e">
        <f>RANK(BF298,BF$297:BF$299,1)</f>
        <v>#N/A</v>
      </c>
    </row>
    <row r="299" spans="1:59" ht="37.5" x14ac:dyDescent="0.25">
      <c r="A299" s="47" t="s">
        <v>46</v>
      </c>
      <c r="B299" s="68" t="str">
        <f t="shared" si="140"/>
        <v>133-02</v>
      </c>
      <c r="C299" s="247" t="str">
        <f>C298</f>
        <v>Personal Social Services Expenditure (PSSEX1) return</v>
      </c>
      <c r="D299" s="944" t="s">
        <v>1155</v>
      </c>
      <c r="E299" s="271" t="str">
        <f>E298</f>
        <v>DH/HSCIC</v>
      </c>
      <c r="F299" s="947"/>
      <c r="G299" s="956" t="s">
        <v>1331</v>
      </c>
      <c r="H299" s="956"/>
      <c r="I299" s="948"/>
      <c r="J299" s="300" t="str">
        <f>J298</f>
        <v>annual</v>
      </c>
      <c r="K299" s="353" t="str">
        <f>K298</f>
        <v>Upper tier &amp; single tier</v>
      </c>
      <c r="N299" s="258" t="str">
        <f t="shared" si="138"/>
        <v/>
      </c>
      <c r="O299" s="272" t="str">
        <f t="shared" si="139"/>
        <v/>
      </c>
      <c r="P299" s="265"/>
      <c r="Q299" s="265"/>
      <c r="R299" s="46" t="str">
        <f>R298</f>
        <v>Y</v>
      </c>
      <c r="T299" s="262"/>
      <c r="U299" s="263"/>
      <c r="V299" s="263"/>
      <c r="W299" s="263"/>
      <c r="X299" s="263"/>
      <c r="Y299" s="263"/>
      <c r="Z299" s="263"/>
      <c r="AA299" s="263"/>
      <c r="AB299" s="263"/>
      <c r="AC299" s="263"/>
      <c r="AD299" s="263"/>
      <c r="AE299" s="263"/>
      <c r="AF299" s="263"/>
      <c r="AG299" s="263"/>
      <c r="AH299" s="263"/>
      <c r="AI299" s="263"/>
      <c r="AJ299" s="263"/>
      <c r="AK299" s="263"/>
      <c r="AL299" s="263"/>
      <c r="AM299" s="263"/>
      <c r="AN299" s="263"/>
      <c r="AO299" s="263"/>
      <c r="AP299" s="264"/>
      <c r="AQ299" s="29"/>
      <c r="AR299" s="265"/>
      <c r="AU299" s="208" t="str">
        <f>IF($A299="C",COUNTIF(C$297:C$299,C299)-1,"")</f>
        <v/>
      </c>
      <c r="AW299" s="271">
        <f>AW298</f>
        <v>0</v>
      </c>
      <c r="AX299" s="265"/>
      <c r="AZ299" s="267">
        <v>133</v>
      </c>
      <c r="BA299" s="268">
        <v>2</v>
      </c>
      <c r="BC299" s="269">
        <f t="shared" si="141"/>
        <v>1</v>
      </c>
      <c r="BD299" s="270" t="e">
        <f t="shared" si="142"/>
        <v>#N/A</v>
      </c>
      <c r="BE299" s="208">
        <f t="shared" si="143"/>
        <v>298</v>
      </c>
      <c r="BF299" s="208" t="e">
        <f t="shared" si="144"/>
        <v>#N/A</v>
      </c>
      <c r="BG299" s="208" t="e">
        <f>RANK(BF299,BF$297:BF$299,1)</f>
        <v>#N/A</v>
      </c>
    </row>
    <row r="300" spans="1:59" s="314" customFormat="1" ht="30" x14ac:dyDescent="0.25">
      <c r="A300" s="310" t="s">
        <v>1000</v>
      </c>
      <c r="B300" s="311" t="str">
        <f t="shared" si="140"/>
        <v>134-00</v>
      </c>
      <c r="C300" s="312" t="s">
        <v>1694</v>
      </c>
      <c r="D300" s="313"/>
      <c r="E300" s="314" t="s">
        <v>1127</v>
      </c>
      <c r="F300" s="315"/>
      <c r="G300" s="316" t="s">
        <v>1331</v>
      </c>
      <c r="H300" s="316"/>
      <c r="I300" s="317"/>
      <c r="J300" s="353" t="s">
        <v>1332</v>
      </c>
      <c r="K300" s="353" t="s">
        <v>211</v>
      </c>
      <c r="L300" s="318" t="s">
        <v>344</v>
      </c>
      <c r="M300" s="319" t="s">
        <v>1295</v>
      </c>
      <c r="N300" s="320" t="str">
        <f t="shared" si="138"/>
        <v>Collection</v>
      </c>
      <c r="O300" s="321" t="str">
        <f t="shared" si="139"/>
        <v/>
      </c>
      <c r="P300" s="322" t="s">
        <v>1130</v>
      </c>
      <c r="Q300" s="319"/>
      <c r="R300" s="323" t="s">
        <v>1331</v>
      </c>
      <c r="S300" s="318" t="s">
        <v>1413</v>
      </c>
      <c r="T300" s="324" t="s">
        <v>1331</v>
      </c>
      <c r="U300" s="325"/>
      <c r="V300" s="325" t="s">
        <v>1331</v>
      </c>
      <c r="W300" s="325" t="s">
        <v>1331</v>
      </c>
      <c r="X300" s="325" t="s">
        <v>1331</v>
      </c>
      <c r="Y300" s="325" t="s">
        <v>1331</v>
      </c>
      <c r="Z300" s="325" t="s">
        <v>1331</v>
      </c>
      <c r="AA300" s="325"/>
      <c r="AB300" s="325"/>
      <c r="AC300" s="325"/>
      <c r="AD300" s="325"/>
      <c r="AE300" s="325"/>
      <c r="AF300" s="325"/>
      <c r="AG300" s="325"/>
      <c r="AH300" s="325"/>
      <c r="AI300" s="325"/>
      <c r="AJ300" s="325"/>
      <c r="AK300" s="325"/>
      <c r="AL300" s="325"/>
      <c r="AM300" s="325"/>
      <c r="AN300" s="325"/>
      <c r="AO300" s="325"/>
      <c r="AP300" s="326"/>
      <c r="AQ300" s="318"/>
      <c r="AR300" s="319" t="s">
        <v>293</v>
      </c>
      <c r="AS300" s="318" t="s">
        <v>250</v>
      </c>
      <c r="AT300" s="318"/>
      <c r="AU300" s="314">
        <f t="shared" ref="AU300:AU316" si="145">IF($A300="C",COUNTIF(C$300:C$316,C300)-1,"")</f>
        <v>16</v>
      </c>
      <c r="AX300" s="318"/>
      <c r="AZ300" s="327">
        <v>134</v>
      </c>
      <c r="BA300" s="328">
        <v>0</v>
      </c>
      <c r="BC300" s="329">
        <f t="shared" si="141"/>
        <v>0</v>
      </c>
      <c r="BD300" s="330" t="e">
        <f t="shared" si="142"/>
        <v>#N/A</v>
      </c>
      <c r="BE300" s="314">
        <f t="shared" si="143"/>
        <v>299</v>
      </c>
      <c r="BF300" s="314" t="e">
        <f t="shared" si="144"/>
        <v>#N/A</v>
      </c>
      <c r="BG300" s="314" t="e">
        <f t="shared" ref="BG300:BG316" si="146">RANK(BF300,BF$300:BF$316,1)</f>
        <v>#N/A</v>
      </c>
    </row>
    <row r="301" spans="1:59" ht="87.5" x14ac:dyDescent="0.25">
      <c r="A301" s="47" t="s">
        <v>46</v>
      </c>
      <c r="B301" s="68" t="str">
        <f t="shared" si="140"/>
        <v>134-01</v>
      </c>
      <c r="C301" s="247" t="str">
        <f>C300</f>
        <v>Referrals, Assessments and Packages of Care (RAP)</v>
      </c>
      <c r="D301" s="944" t="s">
        <v>338</v>
      </c>
      <c r="E301" s="271" t="str">
        <f>E300</f>
        <v>DH/HSCIC</v>
      </c>
      <c r="F301" s="947"/>
      <c r="G301" s="956" t="s">
        <v>1331</v>
      </c>
      <c r="H301" s="956"/>
      <c r="I301" s="948"/>
      <c r="J301" s="300" t="str">
        <f t="shared" ref="J301:K304" si="147">J300</f>
        <v>annual</v>
      </c>
      <c r="K301" s="353" t="str">
        <f t="shared" si="147"/>
        <v>Upper tier &amp; single tier</v>
      </c>
      <c r="N301" s="258" t="str">
        <f t="shared" si="138"/>
        <v/>
      </c>
      <c r="O301" s="272" t="str">
        <f t="shared" si="139"/>
        <v/>
      </c>
      <c r="P301" s="265"/>
      <c r="Q301" s="265"/>
      <c r="R301" s="46" t="str">
        <f>R300</f>
        <v>Y</v>
      </c>
      <c r="T301" s="262"/>
      <c r="U301" s="263"/>
      <c r="V301" s="263"/>
      <c r="W301" s="263"/>
      <c r="X301" s="263"/>
      <c r="Y301" s="263"/>
      <c r="Z301" s="263"/>
      <c r="AA301" s="263"/>
      <c r="AB301" s="263"/>
      <c r="AC301" s="263"/>
      <c r="AD301" s="263"/>
      <c r="AE301" s="263"/>
      <c r="AF301" s="263"/>
      <c r="AG301" s="263"/>
      <c r="AH301" s="263"/>
      <c r="AI301" s="263"/>
      <c r="AJ301" s="263"/>
      <c r="AK301" s="263"/>
      <c r="AL301" s="263"/>
      <c r="AM301" s="263"/>
      <c r="AN301" s="263"/>
      <c r="AO301" s="263"/>
      <c r="AP301" s="264"/>
      <c r="AQ301" s="29"/>
      <c r="AR301" s="265"/>
      <c r="AU301" s="208" t="str">
        <f t="shared" si="145"/>
        <v/>
      </c>
      <c r="AW301" s="271">
        <f>AW300</f>
        <v>0</v>
      </c>
      <c r="AX301" s="265"/>
      <c r="AZ301" s="267">
        <v>134</v>
      </c>
      <c r="BA301" s="268">
        <v>1</v>
      </c>
      <c r="BC301" s="269">
        <f t="shared" si="141"/>
        <v>1</v>
      </c>
      <c r="BD301" s="270" t="e">
        <f t="shared" si="142"/>
        <v>#N/A</v>
      </c>
      <c r="BE301" s="208">
        <f t="shared" si="143"/>
        <v>300</v>
      </c>
      <c r="BF301" s="208" t="e">
        <f t="shared" si="144"/>
        <v>#N/A</v>
      </c>
      <c r="BG301" s="208" t="e">
        <f t="shared" si="146"/>
        <v>#N/A</v>
      </c>
    </row>
    <row r="302" spans="1:59" ht="25" x14ac:dyDescent="0.25">
      <c r="A302" s="47" t="s">
        <v>46</v>
      </c>
      <c r="B302" s="68" t="str">
        <f t="shared" si="140"/>
        <v>134-02</v>
      </c>
      <c r="C302" s="247" t="str">
        <f>C301</f>
        <v>Referrals, Assessments and Packages of Care (RAP)</v>
      </c>
      <c r="D302" s="944" t="s">
        <v>1303</v>
      </c>
      <c r="E302" s="271" t="str">
        <f>E301</f>
        <v>DH/HSCIC</v>
      </c>
      <c r="F302" s="947"/>
      <c r="G302" s="956" t="s">
        <v>1331</v>
      </c>
      <c r="H302" s="956"/>
      <c r="I302" s="948"/>
      <c r="J302" s="300" t="str">
        <f t="shared" si="147"/>
        <v>annual</v>
      </c>
      <c r="K302" s="353" t="str">
        <f t="shared" si="147"/>
        <v>Upper tier &amp; single tier</v>
      </c>
      <c r="N302" s="258" t="str">
        <f t="shared" si="138"/>
        <v/>
      </c>
      <c r="O302" s="272" t="str">
        <f t="shared" si="139"/>
        <v/>
      </c>
      <c r="P302" s="265"/>
      <c r="Q302" s="265"/>
      <c r="R302" s="46" t="str">
        <f>R301</f>
        <v>Y</v>
      </c>
      <c r="T302" s="262"/>
      <c r="U302" s="263"/>
      <c r="V302" s="263"/>
      <c r="W302" s="263"/>
      <c r="X302" s="263"/>
      <c r="Y302" s="263"/>
      <c r="Z302" s="263"/>
      <c r="AA302" s="263"/>
      <c r="AB302" s="263"/>
      <c r="AC302" s="263"/>
      <c r="AD302" s="263"/>
      <c r="AE302" s="263"/>
      <c r="AF302" s="263"/>
      <c r="AG302" s="263"/>
      <c r="AH302" s="263"/>
      <c r="AI302" s="263"/>
      <c r="AJ302" s="263"/>
      <c r="AK302" s="263"/>
      <c r="AL302" s="263"/>
      <c r="AM302" s="263"/>
      <c r="AN302" s="263"/>
      <c r="AO302" s="263"/>
      <c r="AP302" s="264"/>
      <c r="AQ302" s="29"/>
      <c r="AR302" s="265"/>
      <c r="AU302" s="208" t="str">
        <f t="shared" si="145"/>
        <v/>
      </c>
      <c r="AW302" s="271">
        <f>AW301</f>
        <v>0</v>
      </c>
      <c r="AX302" s="265"/>
      <c r="AZ302" s="267">
        <v>134</v>
      </c>
      <c r="BA302" s="268">
        <v>2</v>
      </c>
      <c r="BC302" s="269">
        <f t="shared" si="141"/>
        <v>1</v>
      </c>
      <c r="BD302" s="270" t="e">
        <f t="shared" si="142"/>
        <v>#N/A</v>
      </c>
      <c r="BE302" s="208">
        <f t="shared" si="143"/>
        <v>301</v>
      </c>
      <c r="BF302" s="208" t="e">
        <f t="shared" si="144"/>
        <v>#N/A</v>
      </c>
      <c r="BG302" s="208" t="e">
        <f t="shared" si="146"/>
        <v>#N/A</v>
      </c>
    </row>
    <row r="303" spans="1:59" ht="50" x14ac:dyDescent="0.25">
      <c r="A303" s="47" t="s">
        <v>46</v>
      </c>
      <c r="B303" s="68" t="str">
        <f t="shared" si="140"/>
        <v>134-03</v>
      </c>
      <c r="C303" s="247" t="str">
        <f>C302</f>
        <v>Referrals, Assessments and Packages of Care (RAP)</v>
      </c>
      <c r="D303" s="944" t="s">
        <v>1304</v>
      </c>
      <c r="E303" s="271" t="str">
        <f>E302</f>
        <v>DH/HSCIC</v>
      </c>
      <c r="F303" s="947"/>
      <c r="G303" s="956" t="s">
        <v>1331</v>
      </c>
      <c r="H303" s="956"/>
      <c r="I303" s="948"/>
      <c r="J303" s="300" t="str">
        <f t="shared" si="147"/>
        <v>annual</v>
      </c>
      <c r="K303" s="353" t="str">
        <f t="shared" si="147"/>
        <v>Upper tier &amp; single tier</v>
      </c>
      <c r="N303" s="258" t="str">
        <f t="shared" si="138"/>
        <v/>
      </c>
      <c r="O303" s="272" t="str">
        <f t="shared" si="139"/>
        <v/>
      </c>
      <c r="P303" s="265"/>
      <c r="Q303" s="265"/>
      <c r="R303" s="46" t="str">
        <f>R302</f>
        <v>Y</v>
      </c>
      <c r="T303" s="262"/>
      <c r="U303" s="263"/>
      <c r="V303" s="263"/>
      <c r="W303" s="263"/>
      <c r="X303" s="263"/>
      <c r="Y303" s="263"/>
      <c r="Z303" s="263"/>
      <c r="AA303" s="263"/>
      <c r="AB303" s="263"/>
      <c r="AC303" s="263"/>
      <c r="AD303" s="263"/>
      <c r="AE303" s="263"/>
      <c r="AF303" s="263"/>
      <c r="AG303" s="263"/>
      <c r="AH303" s="263"/>
      <c r="AI303" s="263"/>
      <c r="AJ303" s="263"/>
      <c r="AK303" s="263"/>
      <c r="AL303" s="263"/>
      <c r="AM303" s="263"/>
      <c r="AN303" s="263"/>
      <c r="AO303" s="263"/>
      <c r="AP303" s="264"/>
      <c r="AQ303" s="29"/>
      <c r="AR303" s="265"/>
      <c r="AU303" s="208" t="str">
        <f t="shared" si="145"/>
        <v/>
      </c>
      <c r="AW303" s="271">
        <f>AW302</f>
        <v>0</v>
      </c>
      <c r="AX303" s="265"/>
      <c r="AZ303" s="267">
        <v>134</v>
      </c>
      <c r="BA303" s="268">
        <v>3</v>
      </c>
      <c r="BC303" s="269">
        <f t="shared" si="141"/>
        <v>1</v>
      </c>
      <c r="BD303" s="270" t="e">
        <f t="shared" si="142"/>
        <v>#N/A</v>
      </c>
      <c r="BE303" s="208">
        <f t="shared" si="143"/>
        <v>302</v>
      </c>
      <c r="BF303" s="208" t="e">
        <f t="shared" si="144"/>
        <v>#N/A</v>
      </c>
      <c r="BG303" s="208" t="e">
        <f t="shared" si="146"/>
        <v>#N/A</v>
      </c>
    </row>
    <row r="304" spans="1:59" ht="62.5" x14ac:dyDescent="0.25">
      <c r="A304" s="47" t="s">
        <v>46</v>
      </c>
      <c r="B304" s="68" t="str">
        <f t="shared" si="140"/>
        <v>134-04</v>
      </c>
      <c r="C304" s="247" t="str">
        <f>C303</f>
        <v>Referrals, Assessments and Packages of Care (RAP)</v>
      </c>
      <c r="D304" s="944" t="s">
        <v>1062</v>
      </c>
      <c r="E304" s="271" t="str">
        <f>E303</f>
        <v>DH/HSCIC</v>
      </c>
      <c r="F304" s="947"/>
      <c r="G304" s="956" t="s">
        <v>1331</v>
      </c>
      <c r="H304" s="956"/>
      <c r="I304" s="948"/>
      <c r="J304" s="300" t="str">
        <f t="shared" si="147"/>
        <v>annual</v>
      </c>
      <c r="K304" s="353" t="str">
        <f t="shared" si="147"/>
        <v>Upper tier &amp; single tier</v>
      </c>
      <c r="N304" s="258" t="str">
        <f t="shared" si="138"/>
        <v/>
      </c>
      <c r="O304" s="272" t="str">
        <f t="shared" si="139"/>
        <v/>
      </c>
      <c r="P304" s="265"/>
      <c r="Q304" s="265"/>
      <c r="R304" s="46" t="str">
        <f>R303</f>
        <v>Y</v>
      </c>
      <c r="T304" s="262"/>
      <c r="U304" s="263"/>
      <c r="V304" s="263"/>
      <c r="W304" s="263"/>
      <c r="X304" s="263"/>
      <c r="Y304" s="263"/>
      <c r="Z304" s="263"/>
      <c r="AA304" s="263"/>
      <c r="AB304" s="263"/>
      <c r="AC304" s="263"/>
      <c r="AD304" s="263"/>
      <c r="AE304" s="263"/>
      <c r="AF304" s="263"/>
      <c r="AG304" s="263"/>
      <c r="AH304" s="263"/>
      <c r="AI304" s="263"/>
      <c r="AJ304" s="263"/>
      <c r="AK304" s="263"/>
      <c r="AL304" s="263"/>
      <c r="AM304" s="263"/>
      <c r="AN304" s="263"/>
      <c r="AO304" s="263"/>
      <c r="AP304" s="264"/>
      <c r="AQ304" s="29"/>
      <c r="AR304" s="265"/>
      <c r="AU304" s="208" t="str">
        <f t="shared" si="145"/>
        <v/>
      </c>
      <c r="AW304" s="271">
        <f>AW303</f>
        <v>0</v>
      </c>
      <c r="AX304" s="265"/>
      <c r="AZ304" s="267">
        <v>134</v>
      </c>
      <c r="BA304" s="268">
        <v>4</v>
      </c>
      <c r="BC304" s="269">
        <f t="shared" si="141"/>
        <v>1</v>
      </c>
      <c r="BD304" s="270" t="e">
        <f t="shared" si="142"/>
        <v>#N/A</v>
      </c>
      <c r="BE304" s="208">
        <f t="shared" si="143"/>
        <v>303</v>
      </c>
      <c r="BF304" s="208" t="e">
        <f t="shared" si="144"/>
        <v>#N/A</v>
      </c>
      <c r="BG304" s="208" t="e">
        <f t="shared" si="146"/>
        <v>#N/A</v>
      </c>
    </row>
    <row r="305" spans="1:59" ht="62.5" x14ac:dyDescent="0.25">
      <c r="A305" s="47" t="s">
        <v>46</v>
      </c>
      <c r="B305" s="68" t="str">
        <f t="shared" si="140"/>
        <v>134-08</v>
      </c>
      <c r="C305" s="247" t="str">
        <f>Removed!C484</f>
        <v>Referrals, Assessments and Packages of Care (RAP)</v>
      </c>
      <c r="D305" s="944" t="s">
        <v>172</v>
      </c>
      <c r="E305" s="271" t="str">
        <f>Removed!E484</f>
        <v>DH/HSCIC</v>
      </c>
      <c r="F305" s="947"/>
      <c r="G305" s="956" t="s">
        <v>1331</v>
      </c>
      <c r="H305" s="956"/>
      <c r="I305" s="948"/>
      <c r="J305" s="300" t="str">
        <f>Removed!J484</f>
        <v>annual</v>
      </c>
      <c r="K305" s="353" t="str">
        <f>Removed!K484</f>
        <v>Upper tier &amp; single tier</v>
      </c>
      <c r="N305" s="258" t="str">
        <f t="shared" si="138"/>
        <v/>
      </c>
      <c r="O305" s="272" t="str">
        <f t="shared" si="139"/>
        <v/>
      </c>
      <c r="P305" s="265"/>
      <c r="Q305" s="265"/>
      <c r="R305" s="46" t="str">
        <f>Removed!R484</f>
        <v>Y</v>
      </c>
      <c r="T305" s="262"/>
      <c r="U305" s="263"/>
      <c r="V305" s="263"/>
      <c r="W305" s="263"/>
      <c r="X305" s="263"/>
      <c r="Y305" s="263"/>
      <c r="Z305" s="263"/>
      <c r="AA305" s="263"/>
      <c r="AB305" s="263"/>
      <c r="AC305" s="263"/>
      <c r="AD305" s="263"/>
      <c r="AE305" s="263"/>
      <c r="AF305" s="263"/>
      <c r="AG305" s="263"/>
      <c r="AH305" s="263"/>
      <c r="AI305" s="263"/>
      <c r="AJ305" s="263"/>
      <c r="AK305" s="263"/>
      <c r="AL305" s="263"/>
      <c r="AM305" s="263"/>
      <c r="AN305" s="263"/>
      <c r="AO305" s="263"/>
      <c r="AP305" s="264"/>
      <c r="AQ305" s="29"/>
      <c r="AR305" s="265"/>
      <c r="AU305" s="208" t="str">
        <f t="shared" si="145"/>
        <v/>
      </c>
      <c r="AW305" s="271">
        <f>Removed!AW484</f>
        <v>0</v>
      </c>
      <c r="AX305" s="265"/>
      <c r="AZ305" s="267">
        <v>134</v>
      </c>
      <c r="BA305" s="268">
        <v>8</v>
      </c>
      <c r="BC305" s="269">
        <f t="shared" si="141"/>
        <v>1</v>
      </c>
      <c r="BD305" s="270" t="e">
        <f t="shared" si="142"/>
        <v>#N/A</v>
      </c>
      <c r="BE305" s="208">
        <f t="shared" si="143"/>
        <v>304</v>
      </c>
      <c r="BF305" s="208" t="e">
        <f t="shared" si="144"/>
        <v>#N/A</v>
      </c>
      <c r="BG305" s="208" t="e">
        <f t="shared" si="146"/>
        <v>#N/A</v>
      </c>
    </row>
    <row r="306" spans="1:59" ht="50" x14ac:dyDescent="0.25">
      <c r="A306" s="47" t="s">
        <v>46</v>
      </c>
      <c r="B306" s="68" t="str">
        <f t="shared" si="140"/>
        <v>134-09</v>
      </c>
      <c r="C306" s="247" t="str">
        <f t="shared" ref="C306:C316" si="148">C305</f>
        <v>Referrals, Assessments and Packages of Care (RAP)</v>
      </c>
      <c r="D306" s="944" t="s">
        <v>173</v>
      </c>
      <c r="E306" s="271" t="str">
        <f t="shared" ref="E306:E316" si="149">E305</f>
        <v>DH/HSCIC</v>
      </c>
      <c r="F306" s="947"/>
      <c r="G306" s="956" t="s">
        <v>1331</v>
      </c>
      <c r="H306" s="956"/>
      <c r="I306" s="948"/>
      <c r="J306" s="300" t="str">
        <f t="shared" ref="J306:J316" si="150">J305</f>
        <v>annual</v>
      </c>
      <c r="K306" s="353" t="str">
        <f t="shared" ref="K306:K316" si="151">K305</f>
        <v>Upper tier &amp; single tier</v>
      </c>
      <c r="N306" s="258" t="str">
        <f t="shared" si="138"/>
        <v/>
      </c>
      <c r="O306" s="272" t="str">
        <f t="shared" si="139"/>
        <v/>
      </c>
      <c r="P306" s="265"/>
      <c r="Q306" s="265"/>
      <c r="R306" s="46" t="str">
        <f t="shared" ref="R306:R316" si="152">R305</f>
        <v>Y</v>
      </c>
      <c r="T306" s="262"/>
      <c r="U306" s="263"/>
      <c r="V306" s="263"/>
      <c r="W306" s="263"/>
      <c r="X306" s="263"/>
      <c r="Y306" s="263"/>
      <c r="Z306" s="263"/>
      <c r="AA306" s="263"/>
      <c r="AB306" s="263"/>
      <c r="AC306" s="263"/>
      <c r="AD306" s="263"/>
      <c r="AE306" s="263"/>
      <c r="AF306" s="263"/>
      <c r="AG306" s="263"/>
      <c r="AH306" s="263"/>
      <c r="AI306" s="263"/>
      <c r="AJ306" s="263"/>
      <c r="AK306" s="263"/>
      <c r="AL306" s="263"/>
      <c r="AM306" s="263"/>
      <c r="AN306" s="263"/>
      <c r="AO306" s="263"/>
      <c r="AP306" s="264"/>
      <c r="AQ306" s="29"/>
      <c r="AR306" s="265"/>
      <c r="AU306" s="208" t="str">
        <f t="shared" si="145"/>
        <v/>
      </c>
      <c r="AW306" s="271">
        <f t="shared" ref="AW306:AW316" si="153">AW305</f>
        <v>0</v>
      </c>
      <c r="AX306" s="265"/>
      <c r="AZ306" s="267">
        <v>134</v>
      </c>
      <c r="BA306" s="268">
        <v>9</v>
      </c>
      <c r="BC306" s="269">
        <f t="shared" si="141"/>
        <v>1</v>
      </c>
      <c r="BD306" s="270" t="e">
        <f t="shared" si="142"/>
        <v>#N/A</v>
      </c>
      <c r="BE306" s="208">
        <f t="shared" si="143"/>
        <v>305</v>
      </c>
      <c r="BF306" s="208" t="e">
        <f t="shared" si="144"/>
        <v>#N/A</v>
      </c>
      <c r="BG306" s="208" t="e">
        <f t="shared" si="146"/>
        <v>#N/A</v>
      </c>
    </row>
    <row r="307" spans="1:59" ht="62.5" x14ac:dyDescent="0.25">
      <c r="A307" s="47" t="s">
        <v>46</v>
      </c>
      <c r="B307" s="68" t="str">
        <f t="shared" si="140"/>
        <v>134-10</v>
      </c>
      <c r="C307" s="247" t="str">
        <f t="shared" si="148"/>
        <v>Referrals, Assessments and Packages of Care (RAP)</v>
      </c>
      <c r="D307" s="944" t="s">
        <v>445</v>
      </c>
      <c r="E307" s="271" t="str">
        <f t="shared" si="149"/>
        <v>DH/HSCIC</v>
      </c>
      <c r="F307" s="947"/>
      <c r="G307" s="956" t="s">
        <v>1331</v>
      </c>
      <c r="H307" s="956"/>
      <c r="I307" s="948"/>
      <c r="J307" s="300" t="str">
        <f t="shared" si="150"/>
        <v>annual</v>
      </c>
      <c r="K307" s="353" t="str">
        <f t="shared" si="151"/>
        <v>Upper tier &amp; single tier</v>
      </c>
      <c r="N307" s="258" t="str">
        <f t="shared" si="138"/>
        <v/>
      </c>
      <c r="O307" s="272" t="str">
        <f t="shared" si="139"/>
        <v/>
      </c>
      <c r="P307" s="265"/>
      <c r="Q307" s="265"/>
      <c r="R307" s="46" t="str">
        <f t="shared" si="152"/>
        <v>Y</v>
      </c>
      <c r="T307" s="262"/>
      <c r="U307" s="263"/>
      <c r="V307" s="263"/>
      <c r="W307" s="263"/>
      <c r="X307" s="263"/>
      <c r="Y307" s="263"/>
      <c r="Z307" s="263"/>
      <c r="AA307" s="263"/>
      <c r="AB307" s="263"/>
      <c r="AC307" s="263"/>
      <c r="AD307" s="263"/>
      <c r="AE307" s="263"/>
      <c r="AF307" s="263"/>
      <c r="AG307" s="263"/>
      <c r="AH307" s="263"/>
      <c r="AI307" s="263"/>
      <c r="AJ307" s="263"/>
      <c r="AK307" s="263"/>
      <c r="AL307" s="263"/>
      <c r="AM307" s="263"/>
      <c r="AN307" s="263"/>
      <c r="AO307" s="263"/>
      <c r="AP307" s="264"/>
      <c r="AQ307" s="29"/>
      <c r="AR307" s="265"/>
      <c r="AU307" s="208" t="str">
        <f t="shared" si="145"/>
        <v/>
      </c>
      <c r="AW307" s="271">
        <f t="shared" si="153"/>
        <v>0</v>
      </c>
      <c r="AX307" s="265"/>
      <c r="AZ307" s="267">
        <v>134</v>
      </c>
      <c r="BA307" s="268">
        <v>10</v>
      </c>
      <c r="BC307" s="269">
        <f t="shared" si="141"/>
        <v>1</v>
      </c>
      <c r="BD307" s="270" t="e">
        <f t="shared" si="142"/>
        <v>#N/A</v>
      </c>
      <c r="BE307" s="208">
        <f t="shared" si="143"/>
        <v>306</v>
      </c>
      <c r="BF307" s="208" t="e">
        <f t="shared" si="144"/>
        <v>#N/A</v>
      </c>
      <c r="BG307" s="208" t="e">
        <f t="shared" si="146"/>
        <v>#N/A</v>
      </c>
    </row>
    <row r="308" spans="1:59" ht="75" x14ac:dyDescent="0.25">
      <c r="A308" s="47" t="s">
        <v>46</v>
      </c>
      <c r="B308" s="68" t="str">
        <f t="shared" si="140"/>
        <v>134-11</v>
      </c>
      <c r="C308" s="247" t="str">
        <f t="shared" si="148"/>
        <v>Referrals, Assessments and Packages of Care (RAP)</v>
      </c>
      <c r="D308" s="944" t="s">
        <v>144</v>
      </c>
      <c r="E308" s="271" t="str">
        <f t="shared" si="149"/>
        <v>DH/HSCIC</v>
      </c>
      <c r="F308" s="947"/>
      <c r="G308" s="956" t="s">
        <v>1331</v>
      </c>
      <c r="H308" s="956"/>
      <c r="I308" s="948"/>
      <c r="J308" s="300" t="str">
        <f t="shared" si="150"/>
        <v>annual</v>
      </c>
      <c r="K308" s="353" t="str">
        <f t="shared" si="151"/>
        <v>Upper tier &amp; single tier</v>
      </c>
      <c r="N308" s="258" t="str">
        <f t="shared" si="138"/>
        <v/>
      </c>
      <c r="O308" s="272" t="str">
        <f t="shared" si="139"/>
        <v/>
      </c>
      <c r="P308" s="265"/>
      <c r="Q308" s="265"/>
      <c r="R308" s="46" t="str">
        <f t="shared" si="152"/>
        <v>Y</v>
      </c>
      <c r="T308" s="262"/>
      <c r="U308" s="263"/>
      <c r="V308" s="263"/>
      <c r="W308" s="263"/>
      <c r="X308" s="263"/>
      <c r="Y308" s="263"/>
      <c r="Z308" s="263"/>
      <c r="AA308" s="263"/>
      <c r="AB308" s="263"/>
      <c r="AC308" s="263"/>
      <c r="AD308" s="263"/>
      <c r="AE308" s="263"/>
      <c r="AF308" s="263"/>
      <c r="AG308" s="263"/>
      <c r="AH308" s="263"/>
      <c r="AI308" s="263"/>
      <c r="AJ308" s="263"/>
      <c r="AK308" s="263"/>
      <c r="AL308" s="263"/>
      <c r="AM308" s="263"/>
      <c r="AN308" s="263"/>
      <c r="AO308" s="263"/>
      <c r="AP308" s="264"/>
      <c r="AQ308" s="29"/>
      <c r="AR308" s="265"/>
      <c r="AU308" s="208" t="str">
        <f t="shared" si="145"/>
        <v/>
      </c>
      <c r="AW308" s="271">
        <f t="shared" si="153"/>
        <v>0</v>
      </c>
      <c r="AX308" s="265"/>
      <c r="AZ308" s="267">
        <v>134</v>
      </c>
      <c r="BA308" s="268">
        <v>11</v>
      </c>
      <c r="BC308" s="269">
        <f t="shared" si="141"/>
        <v>1</v>
      </c>
      <c r="BD308" s="270" t="e">
        <f t="shared" si="142"/>
        <v>#N/A</v>
      </c>
      <c r="BE308" s="208">
        <f t="shared" si="143"/>
        <v>307</v>
      </c>
      <c r="BF308" s="208" t="e">
        <f t="shared" si="144"/>
        <v>#N/A</v>
      </c>
      <c r="BG308" s="208" t="e">
        <f t="shared" si="146"/>
        <v>#N/A</v>
      </c>
    </row>
    <row r="309" spans="1:59" ht="62.5" x14ac:dyDescent="0.25">
      <c r="A309" s="47" t="s">
        <v>46</v>
      </c>
      <c r="B309" s="68" t="str">
        <f t="shared" si="140"/>
        <v>134-12</v>
      </c>
      <c r="C309" s="247" t="str">
        <f t="shared" si="148"/>
        <v>Referrals, Assessments and Packages of Care (RAP)</v>
      </c>
      <c r="D309" s="944" t="s">
        <v>1129</v>
      </c>
      <c r="E309" s="271" t="str">
        <f t="shared" si="149"/>
        <v>DH/HSCIC</v>
      </c>
      <c r="F309" s="947"/>
      <c r="G309" s="956" t="s">
        <v>1331</v>
      </c>
      <c r="H309" s="956"/>
      <c r="I309" s="948"/>
      <c r="J309" s="300" t="str">
        <f t="shared" si="150"/>
        <v>annual</v>
      </c>
      <c r="K309" s="353" t="str">
        <f t="shared" si="151"/>
        <v>Upper tier &amp; single tier</v>
      </c>
      <c r="N309" s="258" t="str">
        <f t="shared" si="138"/>
        <v/>
      </c>
      <c r="O309" s="272" t="str">
        <f t="shared" si="139"/>
        <v/>
      </c>
      <c r="P309" s="265"/>
      <c r="Q309" s="265"/>
      <c r="R309" s="46" t="str">
        <f t="shared" si="152"/>
        <v>Y</v>
      </c>
      <c r="T309" s="262"/>
      <c r="U309" s="263"/>
      <c r="V309" s="263"/>
      <c r="W309" s="263"/>
      <c r="X309" s="263"/>
      <c r="Y309" s="263"/>
      <c r="Z309" s="263"/>
      <c r="AA309" s="263"/>
      <c r="AB309" s="263"/>
      <c r="AC309" s="263"/>
      <c r="AD309" s="263"/>
      <c r="AE309" s="263"/>
      <c r="AF309" s="263"/>
      <c r="AG309" s="263"/>
      <c r="AH309" s="263"/>
      <c r="AI309" s="263"/>
      <c r="AJ309" s="263"/>
      <c r="AK309" s="263"/>
      <c r="AL309" s="263"/>
      <c r="AM309" s="263"/>
      <c r="AN309" s="263"/>
      <c r="AO309" s="263"/>
      <c r="AP309" s="264"/>
      <c r="AQ309" s="29"/>
      <c r="AR309" s="265"/>
      <c r="AU309" s="208" t="str">
        <f t="shared" si="145"/>
        <v/>
      </c>
      <c r="AW309" s="271">
        <f t="shared" si="153"/>
        <v>0</v>
      </c>
      <c r="AX309" s="265"/>
      <c r="AZ309" s="267">
        <v>134</v>
      </c>
      <c r="BA309" s="268">
        <v>12</v>
      </c>
      <c r="BC309" s="269">
        <f t="shared" si="141"/>
        <v>1</v>
      </c>
      <c r="BD309" s="270" t="e">
        <f t="shared" si="142"/>
        <v>#N/A</v>
      </c>
      <c r="BE309" s="208">
        <f t="shared" si="143"/>
        <v>308</v>
      </c>
      <c r="BF309" s="208" t="e">
        <f t="shared" si="144"/>
        <v>#N/A</v>
      </c>
      <c r="BG309" s="208" t="e">
        <f t="shared" si="146"/>
        <v>#N/A</v>
      </c>
    </row>
    <row r="310" spans="1:59" ht="62.5" x14ac:dyDescent="0.25">
      <c r="A310" s="47" t="s">
        <v>46</v>
      </c>
      <c r="B310" s="68" t="str">
        <f t="shared" si="140"/>
        <v>134-13</v>
      </c>
      <c r="C310" s="247" t="str">
        <f t="shared" si="148"/>
        <v>Referrals, Assessments and Packages of Care (RAP)</v>
      </c>
      <c r="D310" s="944" t="s">
        <v>514</v>
      </c>
      <c r="E310" s="271" t="str">
        <f t="shared" si="149"/>
        <v>DH/HSCIC</v>
      </c>
      <c r="F310" s="947"/>
      <c r="G310" s="956" t="s">
        <v>1331</v>
      </c>
      <c r="H310" s="956"/>
      <c r="I310" s="948"/>
      <c r="J310" s="300" t="str">
        <f t="shared" si="150"/>
        <v>annual</v>
      </c>
      <c r="K310" s="353" t="str">
        <f t="shared" si="151"/>
        <v>Upper tier &amp; single tier</v>
      </c>
      <c r="N310" s="258" t="str">
        <f t="shared" si="138"/>
        <v/>
      </c>
      <c r="O310" s="272" t="str">
        <f t="shared" si="139"/>
        <v/>
      </c>
      <c r="P310" s="265"/>
      <c r="Q310" s="265"/>
      <c r="R310" s="46" t="str">
        <f t="shared" si="152"/>
        <v>Y</v>
      </c>
      <c r="T310" s="262"/>
      <c r="U310" s="263"/>
      <c r="V310" s="263"/>
      <c r="W310" s="263"/>
      <c r="X310" s="263"/>
      <c r="Y310" s="263"/>
      <c r="Z310" s="263"/>
      <c r="AA310" s="263"/>
      <c r="AB310" s="263"/>
      <c r="AC310" s="263"/>
      <c r="AD310" s="263"/>
      <c r="AE310" s="263"/>
      <c r="AF310" s="263"/>
      <c r="AG310" s="263"/>
      <c r="AH310" s="263"/>
      <c r="AI310" s="263"/>
      <c r="AJ310" s="263"/>
      <c r="AK310" s="263"/>
      <c r="AL310" s="263"/>
      <c r="AM310" s="263"/>
      <c r="AN310" s="263"/>
      <c r="AO310" s="263"/>
      <c r="AP310" s="264"/>
      <c r="AQ310" s="29"/>
      <c r="AR310" s="265"/>
      <c r="AU310" s="208" t="str">
        <f t="shared" si="145"/>
        <v/>
      </c>
      <c r="AW310" s="271">
        <f t="shared" si="153"/>
        <v>0</v>
      </c>
      <c r="AX310" s="265"/>
      <c r="AZ310" s="267">
        <v>134</v>
      </c>
      <c r="BA310" s="268">
        <v>13</v>
      </c>
      <c r="BC310" s="269">
        <f t="shared" si="141"/>
        <v>1</v>
      </c>
      <c r="BD310" s="270" t="e">
        <f t="shared" si="142"/>
        <v>#N/A</v>
      </c>
      <c r="BE310" s="208">
        <f t="shared" si="143"/>
        <v>309</v>
      </c>
      <c r="BF310" s="208" t="e">
        <f t="shared" si="144"/>
        <v>#N/A</v>
      </c>
      <c r="BG310" s="208" t="e">
        <f t="shared" si="146"/>
        <v>#N/A</v>
      </c>
    </row>
    <row r="311" spans="1:59" ht="62.5" x14ac:dyDescent="0.25">
      <c r="A311" s="47" t="s">
        <v>46</v>
      </c>
      <c r="B311" s="68" t="str">
        <f t="shared" si="140"/>
        <v>134-14</v>
      </c>
      <c r="C311" s="247" t="str">
        <f t="shared" si="148"/>
        <v>Referrals, Assessments and Packages of Care (RAP)</v>
      </c>
      <c r="D311" s="944" t="s">
        <v>1699</v>
      </c>
      <c r="E311" s="271" t="str">
        <f t="shared" si="149"/>
        <v>DH/HSCIC</v>
      </c>
      <c r="F311" s="947"/>
      <c r="G311" s="956" t="s">
        <v>1331</v>
      </c>
      <c r="H311" s="956"/>
      <c r="I311" s="948"/>
      <c r="J311" s="300" t="str">
        <f t="shared" si="150"/>
        <v>annual</v>
      </c>
      <c r="K311" s="353" t="str">
        <f t="shared" si="151"/>
        <v>Upper tier &amp; single tier</v>
      </c>
      <c r="N311" s="258" t="str">
        <f t="shared" si="138"/>
        <v/>
      </c>
      <c r="O311" s="272" t="str">
        <f t="shared" si="139"/>
        <v/>
      </c>
      <c r="P311" s="265"/>
      <c r="Q311" s="265"/>
      <c r="R311" s="46" t="str">
        <f t="shared" si="152"/>
        <v>Y</v>
      </c>
      <c r="T311" s="262"/>
      <c r="U311" s="263"/>
      <c r="V311" s="263"/>
      <c r="W311" s="263"/>
      <c r="X311" s="263"/>
      <c r="Y311" s="263"/>
      <c r="Z311" s="263"/>
      <c r="AA311" s="263"/>
      <c r="AB311" s="263"/>
      <c r="AC311" s="263"/>
      <c r="AD311" s="263"/>
      <c r="AE311" s="263"/>
      <c r="AF311" s="263"/>
      <c r="AG311" s="263"/>
      <c r="AH311" s="263"/>
      <c r="AI311" s="263"/>
      <c r="AJ311" s="263"/>
      <c r="AK311" s="263"/>
      <c r="AL311" s="263"/>
      <c r="AM311" s="263"/>
      <c r="AN311" s="263"/>
      <c r="AO311" s="263"/>
      <c r="AP311" s="264"/>
      <c r="AQ311" s="29"/>
      <c r="AR311" s="265"/>
      <c r="AU311" s="208" t="str">
        <f t="shared" si="145"/>
        <v/>
      </c>
      <c r="AW311" s="271">
        <f t="shared" si="153"/>
        <v>0</v>
      </c>
      <c r="AX311" s="265"/>
      <c r="AZ311" s="267">
        <v>134</v>
      </c>
      <c r="BA311" s="268">
        <v>14</v>
      </c>
      <c r="BC311" s="269">
        <f t="shared" si="141"/>
        <v>1</v>
      </c>
      <c r="BD311" s="270" t="e">
        <f t="shared" si="142"/>
        <v>#N/A</v>
      </c>
      <c r="BE311" s="208">
        <f t="shared" si="143"/>
        <v>310</v>
      </c>
      <c r="BF311" s="208" t="e">
        <f t="shared" si="144"/>
        <v>#N/A</v>
      </c>
      <c r="BG311" s="208" t="e">
        <f t="shared" si="146"/>
        <v>#N/A</v>
      </c>
    </row>
    <row r="312" spans="1:59" ht="62.5" x14ac:dyDescent="0.25">
      <c r="A312" s="47" t="s">
        <v>46</v>
      </c>
      <c r="B312" s="68" t="str">
        <f t="shared" si="140"/>
        <v>134-15</v>
      </c>
      <c r="C312" s="247" t="str">
        <f t="shared" si="148"/>
        <v>Referrals, Assessments and Packages of Care (RAP)</v>
      </c>
      <c r="D312" s="944" t="s">
        <v>888</v>
      </c>
      <c r="E312" s="271" t="str">
        <f t="shared" si="149"/>
        <v>DH/HSCIC</v>
      </c>
      <c r="F312" s="947"/>
      <c r="G312" s="956" t="s">
        <v>1331</v>
      </c>
      <c r="H312" s="956"/>
      <c r="I312" s="948"/>
      <c r="J312" s="300" t="str">
        <f t="shared" si="150"/>
        <v>annual</v>
      </c>
      <c r="K312" s="353" t="str">
        <f t="shared" si="151"/>
        <v>Upper tier &amp; single tier</v>
      </c>
      <c r="N312" s="258" t="str">
        <f t="shared" si="138"/>
        <v/>
      </c>
      <c r="O312" s="272" t="str">
        <f t="shared" si="139"/>
        <v/>
      </c>
      <c r="P312" s="265"/>
      <c r="Q312" s="265"/>
      <c r="R312" s="46" t="str">
        <f t="shared" si="152"/>
        <v>Y</v>
      </c>
      <c r="T312" s="262"/>
      <c r="U312" s="263"/>
      <c r="V312" s="263"/>
      <c r="W312" s="263"/>
      <c r="X312" s="263"/>
      <c r="Y312" s="263"/>
      <c r="Z312" s="263"/>
      <c r="AA312" s="263"/>
      <c r="AB312" s="263"/>
      <c r="AC312" s="263"/>
      <c r="AD312" s="263"/>
      <c r="AE312" s="263"/>
      <c r="AF312" s="263"/>
      <c r="AG312" s="263"/>
      <c r="AH312" s="263"/>
      <c r="AI312" s="263"/>
      <c r="AJ312" s="263"/>
      <c r="AK312" s="263"/>
      <c r="AL312" s="263"/>
      <c r="AM312" s="263"/>
      <c r="AN312" s="263"/>
      <c r="AO312" s="263"/>
      <c r="AP312" s="264"/>
      <c r="AQ312" s="29"/>
      <c r="AR312" s="265"/>
      <c r="AU312" s="208" t="str">
        <f t="shared" si="145"/>
        <v/>
      </c>
      <c r="AW312" s="271">
        <f t="shared" si="153"/>
        <v>0</v>
      </c>
      <c r="AX312" s="265"/>
      <c r="AZ312" s="267">
        <v>134</v>
      </c>
      <c r="BA312" s="268">
        <v>15</v>
      </c>
      <c r="BC312" s="269">
        <f t="shared" si="141"/>
        <v>1</v>
      </c>
      <c r="BD312" s="270" t="e">
        <f t="shared" si="142"/>
        <v>#N/A</v>
      </c>
      <c r="BE312" s="208">
        <f t="shared" si="143"/>
        <v>311</v>
      </c>
      <c r="BF312" s="208" t="e">
        <f t="shared" si="144"/>
        <v>#N/A</v>
      </c>
      <c r="BG312" s="208" t="e">
        <f t="shared" si="146"/>
        <v>#N/A</v>
      </c>
    </row>
    <row r="313" spans="1:59" ht="50" x14ac:dyDescent="0.25">
      <c r="A313" s="47" t="s">
        <v>46</v>
      </c>
      <c r="B313" s="68" t="str">
        <f t="shared" si="140"/>
        <v>134-16</v>
      </c>
      <c r="C313" s="247" t="str">
        <f t="shared" si="148"/>
        <v>Referrals, Assessments and Packages of Care (RAP)</v>
      </c>
      <c r="D313" s="944" t="s">
        <v>368</v>
      </c>
      <c r="E313" s="271" t="str">
        <f t="shared" si="149"/>
        <v>DH/HSCIC</v>
      </c>
      <c r="F313" s="947"/>
      <c r="G313" s="956" t="s">
        <v>1331</v>
      </c>
      <c r="H313" s="956"/>
      <c r="I313" s="948"/>
      <c r="J313" s="300" t="str">
        <f t="shared" si="150"/>
        <v>annual</v>
      </c>
      <c r="K313" s="353" t="str">
        <f t="shared" si="151"/>
        <v>Upper tier &amp; single tier</v>
      </c>
      <c r="N313" s="258" t="str">
        <f t="shared" si="138"/>
        <v/>
      </c>
      <c r="O313" s="272" t="str">
        <f t="shared" si="139"/>
        <v/>
      </c>
      <c r="P313" s="265"/>
      <c r="Q313" s="265"/>
      <c r="R313" s="46" t="str">
        <f t="shared" si="152"/>
        <v>Y</v>
      </c>
      <c r="T313" s="262"/>
      <c r="U313" s="263"/>
      <c r="V313" s="263"/>
      <c r="W313" s="263"/>
      <c r="X313" s="263"/>
      <c r="Y313" s="263"/>
      <c r="Z313" s="263"/>
      <c r="AA313" s="263"/>
      <c r="AB313" s="263"/>
      <c r="AC313" s="263"/>
      <c r="AD313" s="263"/>
      <c r="AE313" s="263"/>
      <c r="AF313" s="263"/>
      <c r="AG313" s="263"/>
      <c r="AH313" s="263"/>
      <c r="AI313" s="263"/>
      <c r="AJ313" s="263"/>
      <c r="AK313" s="263"/>
      <c r="AL313" s="263"/>
      <c r="AM313" s="263"/>
      <c r="AN313" s="263"/>
      <c r="AO313" s="263"/>
      <c r="AP313" s="264"/>
      <c r="AQ313" s="29"/>
      <c r="AR313" s="265"/>
      <c r="AU313" s="208" t="str">
        <f t="shared" si="145"/>
        <v/>
      </c>
      <c r="AW313" s="271">
        <f t="shared" si="153"/>
        <v>0</v>
      </c>
      <c r="AX313" s="265"/>
      <c r="AZ313" s="267">
        <v>134</v>
      </c>
      <c r="BA313" s="268">
        <v>16</v>
      </c>
      <c r="BC313" s="269">
        <f t="shared" si="141"/>
        <v>1</v>
      </c>
      <c r="BD313" s="270" t="e">
        <f t="shared" si="142"/>
        <v>#N/A</v>
      </c>
      <c r="BE313" s="208">
        <f t="shared" si="143"/>
        <v>312</v>
      </c>
      <c r="BF313" s="208" t="e">
        <f t="shared" si="144"/>
        <v>#N/A</v>
      </c>
      <c r="BG313" s="208" t="e">
        <f t="shared" si="146"/>
        <v>#N/A</v>
      </c>
    </row>
    <row r="314" spans="1:59" ht="62.5" x14ac:dyDescent="0.25">
      <c r="A314" s="47" t="s">
        <v>46</v>
      </c>
      <c r="B314" s="68" t="str">
        <f t="shared" si="140"/>
        <v>134-17</v>
      </c>
      <c r="C314" s="247" t="str">
        <f t="shared" si="148"/>
        <v>Referrals, Assessments and Packages of Care (RAP)</v>
      </c>
      <c r="D314" s="944" t="s">
        <v>369</v>
      </c>
      <c r="E314" s="271" t="str">
        <f t="shared" si="149"/>
        <v>DH/HSCIC</v>
      </c>
      <c r="F314" s="947"/>
      <c r="G314" s="956" t="s">
        <v>1331</v>
      </c>
      <c r="H314" s="956"/>
      <c r="I314" s="948"/>
      <c r="J314" s="300" t="str">
        <f t="shared" si="150"/>
        <v>annual</v>
      </c>
      <c r="K314" s="353" t="str">
        <f t="shared" si="151"/>
        <v>Upper tier &amp; single tier</v>
      </c>
      <c r="N314" s="258" t="str">
        <f t="shared" si="138"/>
        <v/>
      </c>
      <c r="O314" s="272" t="str">
        <f t="shared" si="139"/>
        <v/>
      </c>
      <c r="P314" s="265"/>
      <c r="Q314" s="265"/>
      <c r="R314" s="46" t="str">
        <f t="shared" si="152"/>
        <v>Y</v>
      </c>
      <c r="T314" s="262"/>
      <c r="U314" s="263"/>
      <c r="V314" s="263"/>
      <c r="W314" s="263"/>
      <c r="X314" s="263"/>
      <c r="Y314" s="263"/>
      <c r="Z314" s="263"/>
      <c r="AA314" s="263"/>
      <c r="AB314" s="263"/>
      <c r="AC314" s="263"/>
      <c r="AD314" s="263"/>
      <c r="AE314" s="263"/>
      <c r="AF314" s="263"/>
      <c r="AG314" s="263"/>
      <c r="AH314" s="263"/>
      <c r="AI314" s="263"/>
      <c r="AJ314" s="263"/>
      <c r="AK314" s="263"/>
      <c r="AL314" s="263"/>
      <c r="AM314" s="263"/>
      <c r="AN314" s="263"/>
      <c r="AO314" s="263"/>
      <c r="AP314" s="264"/>
      <c r="AQ314" s="29"/>
      <c r="AR314" s="265"/>
      <c r="AU314" s="208" t="str">
        <f t="shared" si="145"/>
        <v/>
      </c>
      <c r="AW314" s="271">
        <f t="shared" si="153"/>
        <v>0</v>
      </c>
      <c r="AX314" s="265"/>
      <c r="AZ314" s="267">
        <v>134</v>
      </c>
      <c r="BA314" s="268">
        <v>17</v>
      </c>
      <c r="BC314" s="269">
        <f t="shared" si="141"/>
        <v>1</v>
      </c>
      <c r="BD314" s="270" t="e">
        <f t="shared" si="142"/>
        <v>#N/A</v>
      </c>
      <c r="BE314" s="208">
        <f t="shared" si="143"/>
        <v>313</v>
      </c>
      <c r="BF314" s="208" t="e">
        <f t="shared" si="144"/>
        <v>#N/A</v>
      </c>
      <c r="BG314" s="208" t="e">
        <f t="shared" si="146"/>
        <v>#N/A</v>
      </c>
    </row>
    <row r="315" spans="1:59" ht="63.75" customHeight="1" x14ac:dyDescent="0.25">
      <c r="A315" s="47" t="s">
        <v>46</v>
      </c>
      <c r="B315" s="68" t="str">
        <f t="shared" si="140"/>
        <v>134-18</v>
      </c>
      <c r="C315" s="247" t="str">
        <f t="shared" si="148"/>
        <v>Referrals, Assessments and Packages of Care (RAP)</v>
      </c>
      <c r="D315" s="944" t="s">
        <v>217</v>
      </c>
      <c r="E315" s="271" t="str">
        <f t="shared" si="149"/>
        <v>DH/HSCIC</v>
      </c>
      <c r="F315" s="947"/>
      <c r="G315" s="956" t="s">
        <v>1331</v>
      </c>
      <c r="H315" s="956"/>
      <c r="I315" s="948"/>
      <c r="J315" s="300" t="str">
        <f t="shared" si="150"/>
        <v>annual</v>
      </c>
      <c r="K315" s="353" t="str">
        <f t="shared" si="151"/>
        <v>Upper tier &amp; single tier</v>
      </c>
      <c r="N315" s="258" t="str">
        <f t="shared" si="138"/>
        <v/>
      </c>
      <c r="O315" s="272" t="str">
        <f t="shared" si="139"/>
        <v/>
      </c>
      <c r="P315" s="265"/>
      <c r="Q315" s="265"/>
      <c r="R315" s="46" t="str">
        <f t="shared" si="152"/>
        <v>Y</v>
      </c>
      <c r="T315" s="262"/>
      <c r="U315" s="263"/>
      <c r="V315" s="263"/>
      <c r="W315" s="263"/>
      <c r="X315" s="263"/>
      <c r="Y315" s="263"/>
      <c r="Z315" s="263"/>
      <c r="AA315" s="263"/>
      <c r="AB315" s="263"/>
      <c r="AC315" s="263"/>
      <c r="AD315" s="263"/>
      <c r="AE315" s="263"/>
      <c r="AF315" s="263"/>
      <c r="AG315" s="263"/>
      <c r="AH315" s="263"/>
      <c r="AI315" s="263"/>
      <c r="AJ315" s="263"/>
      <c r="AK315" s="263"/>
      <c r="AL315" s="263"/>
      <c r="AM315" s="263"/>
      <c r="AN315" s="263"/>
      <c r="AO315" s="263"/>
      <c r="AP315" s="264"/>
      <c r="AQ315" s="29"/>
      <c r="AR315" s="265"/>
      <c r="AU315" s="208" t="str">
        <f t="shared" si="145"/>
        <v/>
      </c>
      <c r="AW315" s="271">
        <f t="shared" si="153"/>
        <v>0</v>
      </c>
      <c r="AX315" s="265"/>
      <c r="AZ315" s="267">
        <v>134</v>
      </c>
      <c r="BA315" s="268">
        <v>18</v>
      </c>
      <c r="BC315" s="269">
        <f t="shared" si="141"/>
        <v>1</v>
      </c>
      <c r="BD315" s="270" t="e">
        <f t="shared" si="142"/>
        <v>#N/A</v>
      </c>
      <c r="BE315" s="208">
        <f t="shared" si="143"/>
        <v>314</v>
      </c>
      <c r="BF315" s="208" t="e">
        <f t="shared" si="144"/>
        <v>#N/A</v>
      </c>
      <c r="BG315" s="208" t="e">
        <f t="shared" si="146"/>
        <v>#N/A</v>
      </c>
    </row>
    <row r="316" spans="1:59" ht="63.75" customHeight="1" x14ac:dyDescent="0.25">
      <c r="A316" s="47" t="s">
        <v>46</v>
      </c>
      <c r="B316" s="68" t="str">
        <f t="shared" si="140"/>
        <v>134-19</v>
      </c>
      <c r="C316" s="247" t="str">
        <f t="shared" si="148"/>
        <v>Referrals, Assessments and Packages of Care (RAP)</v>
      </c>
      <c r="D316" s="944" t="s">
        <v>169</v>
      </c>
      <c r="E316" s="271" t="str">
        <f t="shared" si="149"/>
        <v>DH/HSCIC</v>
      </c>
      <c r="F316" s="947"/>
      <c r="G316" s="956" t="s">
        <v>1331</v>
      </c>
      <c r="H316" s="956"/>
      <c r="I316" s="948"/>
      <c r="J316" s="300" t="str">
        <f t="shared" si="150"/>
        <v>annual</v>
      </c>
      <c r="K316" s="353" t="str">
        <f t="shared" si="151"/>
        <v>Upper tier &amp; single tier</v>
      </c>
      <c r="N316" s="258" t="str">
        <f t="shared" si="138"/>
        <v/>
      </c>
      <c r="O316" s="272" t="str">
        <f t="shared" si="139"/>
        <v/>
      </c>
      <c r="P316" s="265"/>
      <c r="Q316" s="265"/>
      <c r="R316" s="46" t="str">
        <f t="shared" si="152"/>
        <v>Y</v>
      </c>
      <c r="T316" s="262"/>
      <c r="U316" s="263"/>
      <c r="V316" s="263"/>
      <c r="W316" s="263"/>
      <c r="X316" s="263"/>
      <c r="Y316" s="263"/>
      <c r="Z316" s="263"/>
      <c r="AA316" s="263"/>
      <c r="AB316" s="263"/>
      <c r="AC316" s="263"/>
      <c r="AD316" s="263"/>
      <c r="AE316" s="263"/>
      <c r="AF316" s="263"/>
      <c r="AG316" s="263"/>
      <c r="AH316" s="263"/>
      <c r="AI316" s="263"/>
      <c r="AJ316" s="263"/>
      <c r="AK316" s="263"/>
      <c r="AL316" s="263"/>
      <c r="AM316" s="263"/>
      <c r="AN316" s="263"/>
      <c r="AO316" s="263"/>
      <c r="AP316" s="264"/>
      <c r="AQ316" s="29"/>
      <c r="AR316" s="265"/>
      <c r="AU316" s="208" t="str">
        <f t="shared" si="145"/>
        <v/>
      </c>
      <c r="AW316" s="271">
        <f t="shared" si="153"/>
        <v>0</v>
      </c>
      <c r="AX316" s="265"/>
      <c r="AZ316" s="267">
        <v>134</v>
      </c>
      <c r="BA316" s="268">
        <v>19</v>
      </c>
      <c r="BC316" s="269">
        <f t="shared" si="141"/>
        <v>1</v>
      </c>
      <c r="BD316" s="270" t="e">
        <f t="shared" si="142"/>
        <v>#N/A</v>
      </c>
      <c r="BE316" s="208">
        <f t="shared" si="143"/>
        <v>315</v>
      </c>
      <c r="BF316" s="208" t="e">
        <f t="shared" si="144"/>
        <v>#N/A</v>
      </c>
      <c r="BG316" s="208" t="e">
        <f t="shared" si="146"/>
        <v>#N/A</v>
      </c>
    </row>
    <row r="317" spans="1:59" ht="56.25" customHeight="1" x14ac:dyDescent="0.25">
      <c r="A317" s="47" t="s">
        <v>1000</v>
      </c>
      <c r="B317" s="68" t="str">
        <f t="shared" si="140"/>
        <v>136-00</v>
      </c>
      <c r="C317" s="258" t="s">
        <v>1172</v>
      </c>
      <c r="D317" s="259"/>
      <c r="E317" s="208" t="s">
        <v>1127</v>
      </c>
      <c r="F317" s="219"/>
      <c r="G317" s="186" t="s">
        <v>1331</v>
      </c>
      <c r="H317" s="186"/>
      <c r="I317" s="220"/>
      <c r="J317" s="353" t="s">
        <v>1332</v>
      </c>
      <c r="K317" s="353" t="s">
        <v>211</v>
      </c>
      <c r="L317" s="29" t="s">
        <v>345</v>
      </c>
      <c r="M317" s="265" t="s">
        <v>9</v>
      </c>
      <c r="N317" s="275" t="str">
        <f t="shared" si="138"/>
        <v>Collection</v>
      </c>
      <c r="O317" s="276"/>
      <c r="P317" s="277" t="s">
        <v>1130</v>
      </c>
      <c r="Q317" s="265"/>
      <c r="R317" s="261" t="s">
        <v>1331</v>
      </c>
      <c r="S317" s="29" t="s">
        <v>1270</v>
      </c>
      <c r="T317" s="262" t="s">
        <v>1331</v>
      </c>
      <c r="U317" s="263"/>
      <c r="V317" s="263" t="s">
        <v>1331</v>
      </c>
      <c r="W317" s="263" t="s">
        <v>1331</v>
      </c>
      <c r="X317" s="263" t="s">
        <v>1331</v>
      </c>
      <c r="Y317" s="263" t="s">
        <v>1331</v>
      </c>
      <c r="Z317" s="263" t="s">
        <v>1331</v>
      </c>
      <c r="AA317" s="263"/>
      <c r="AB317" s="263"/>
      <c r="AC317" s="263"/>
      <c r="AD317" s="263"/>
      <c r="AE317" s="263"/>
      <c r="AF317" s="263"/>
      <c r="AG317" s="263"/>
      <c r="AH317" s="263"/>
      <c r="AI317" s="263"/>
      <c r="AJ317" s="263"/>
      <c r="AK317" s="263"/>
      <c r="AL317" s="263"/>
      <c r="AM317" s="263"/>
      <c r="AN317" s="263"/>
      <c r="AO317" s="263"/>
      <c r="AP317" s="264"/>
      <c r="AQ317" s="29"/>
      <c r="AR317" s="265" t="s">
        <v>293</v>
      </c>
      <c r="AS317" s="29" t="s">
        <v>250</v>
      </c>
      <c r="AT317" s="29"/>
      <c r="AU317" s="266">
        <f t="shared" ref="AU317:AU323" si="154">IF($A317="C",COUNTIF(C$317:C$323,C317)-1,"")</f>
        <v>6</v>
      </c>
      <c r="AX317" s="29"/>
      <c r="AZ317" s="267">
        <v>136</v>
      </c>
      <c r="BA317" s="268">
        <v>0</v>
      </c>
      <c r="BC317" s="269">
        <f t="shared" si="141"/>
        <v>0</v>
      </c>
      <c r="BD317" s="270" t="e">
        <f t="shared" si="142"/>
        <v>#N/A</v>
      </c>
      <c r="BE317" s="208">
        <f t="shared" si="143"/>
        <v>316</v>
      </c>
      <c r="BF317" s="208" t="e">
        <f t="shared" si="144"/>
        <v>#N/A</v>
      </c>
      <c r="BG317" s="208" t="e">
        <f t="shared" ref="BG317:BG323" si="155">RANK(BF317,BF$317:BF$323,1)</f>
        <v>#N/A</v>
      </c>
    </row>
    <row r="318" spans="1:59" ht="62.5" x14ac:dyDescent="0.25">
      <c r="A318" s="47" t="s">
        <v>46</v>
      </c>
      <c r="B318" s="68" t="str">
        <f t="shared" si="140"/>
        <v>136-01</v>
      </c>
      <c r="C318" s="247" t="str">
        <f>C317</f>
        <v>Adult Social Care Combined Activity Return (ASC-CAR)</v>
      </c>
      <c r="D318" s="944" t="s">
        <v>875</v>
      </c>
      <c r="E318" s="271" t="str">
        <f>E317</f>
        <v>DH/HSCIC</v>
      </c>
      <c r="F318" s="947"/>
      <c r="G318" s="956" t="s">
        <v>1331</v>
      </c>
      <c r="H318" s="956"/>
      <c r="I318" s="948"/>
      <c r="J318" s="300" t="str">
        <f t="shared" ref="J318:K320" si="156">J317</f>
        <v>annual</v>
      </c>
      <c r="K318" s="353" t="str">
        <f t="shared" si="156"/>
        <v>Upper tier &amp; single tier</v>
      </c>
      <c r="N318" s="258" t="str">
        <f t="shared" si="138"/>
        <v/>
      </c>
      <c r="O318" s="272" t="str">
        <f t="shared" ref="O318:O323" si="157">IF(OR($A318&lt;&gt;"C",Q318=""),"",HYPERLINK(Q318,"Data"))</f>
        <v/>
      </c>
      <c r="P318" s="265"/>
      <c r="Q318" s="265"/>
      <c r="R318" s="46" t="str">
        <f>R317</f>
        <v>Y</v>
      </c>
      <c r="T318" s="262"/>
      <c r="U318" s="263"/>
      <c r="V318" s="263"/>
      <c r="W318" s="263"/>
      <c r="X318" s="263"/>
      <c r="Y318" s="263"/>
      <c r="Z318" s="263"/>
      <c r="AA318" s="263"/>
      <c r="AB318" s="263"/>
      <c r="AC318" s="263"/>
      <c r="AD318" s="263"/>
      <c r="AE318" s="263"/>
      <c r="AF318" s="263"/>
      <c r="AG318" s="263"/>
      <c r="AH318" s="263"/>
      <c r="AI318" s="263"/>
      <c r="AJ318" s="263"/>
      <c r="AK318" s="263"/>
      <c r="AL318" s="263"/>
      <c r="AM318" s="263"/>
      <c r="AN318" s="263"/>
      <c r="AO318" s="263"/>
      <c r="AP318" s="264"/>
      <c r="AQ318" s="29"/>
      <c r="AR318" s="265"/>
      <c r="AU318" s="208" t="str">
        <f t="shared" si="154"/>
        <v/>
      </c>
      <c r="AW318" s="271">
        <f>AW317</f>
        <v>0</v>
      </c>
      <c r="AX318" s="265"/>
      <c r="AZ318" s="267">
        <v>136</v>
      </c>
      <c r="BA318" s="268">
        <v>1</v>
      </c>
      <c r="BC318" s="269">
        <f t="shared" si="141"/>
        <v>1</v>
      </c>
      <c r="BD318" s="270" t="e">
        <f t="shared" si="142"/>
        <v>#N/A</v>
      </c>
      <c r="BE318" s="208">
        <f t="shared" si="143"/>
        <v>317</v>
      </c>
      <c r="BF318" s="208" t="e">
        <f t="shared" si="144"/>
        <v>#N/A</v>
      </c>
      <c r="BG318" s="208" t="e">
        <f t="shared" si="155"/>
        <v>#N/A</v>
      </c>
    </row>
    <row r="319" spans="1:59" ht="62.5" x14ac:dyDescent="0.25">
      <c r="A319" s="47" t="s">
        <v>46</v>
      </c>
      <c r="B319" s="68" t="str">
        <f t="shared" si="140"/>
        <v>136-02</v>
      </c>
      <c r="C319" s="247" t="str">
        <f>C318</f>
        <v>Adult Social Care Combined Activity Return (ASC-CAR)</v>
      </c>
      <c r="D319" s="944" t="s">
        <v>876</v>
      </c>
      <c r="E319" s="271" t="str">
        <f>E318</f>
        <v>DH/HSCIC</v>
      </c>
      <c r="F319" s="947"/>
      <c r="G319" s="956" t="s">
        <v>1331</v>
      </c>
      <c r="H319" s="956"/>
      <c r="I319" s="948"/>
      <c r="J319" s="300" t="str">
        <f t="shared" si="156"/>
        <v>annual</v>
      </c>
      <c r="K319" s="353" t="str">
        <f t="shared" si="156"/>
        <v>Upper tier &amp; single tier</v>
      </c>
      <c r="N319" s="258" t="str">
        <f t="shared" si="138"/>
        <v/>
      </c>
      <c r="O319" s="272" t="str">
        <f t="shared" si="157"/>
        <v/>
      </c>
      <c r="P319" s="265"/>
      <c r="Q319" s="265"/>
      <c r="R319" s="46" t="str">
        <f>R318</f>
        <v>Y</v>
      </c>
      <c r="T319" s="262"/>
      <c r="U319" s="263"/>
      <c r="V319" s="263"/>
      <c r="W319" s="263"/>
      <c r="X319" s="263"/>
      <c r="Y319" s="263"/>
      <c r="Z319" s="263"/>
      <c r="AA319" s="263"/>
      <c r="AB319" s="263"/>
      <c r="AC319" s="263"/>
      <c r="AD319" s="263"/>
      <c r="AE319" s="263"/>
      <c r="AF319" s="263"/>
      <c r="AG319" s="263"/>
      <c r="AH319" s="263"/>
      <c r="AI319" s="263"/>
      <c r="AJ319" s="263"/>
      <c r="AK319" s="263"/>
      <c r="AL319" s="263"/>
      <c r="AM319" s="263"/>
      <c r="AN319" s="263"/>
      <c r="AO319" s="263"/>
      <c r="AP319" s="264"/>
      <c r="AQ319" s="29"/>
      <c r="AR319" s="265"/>
      <c r="AU319" s="208" t="str">
        <f t="shared" si="154"/>
        <v/>
      </c>
      <c r="AW319" s="271">
        <f>AW318</f>
        <v>0</v>
      </c>
      <c r="AX319" s="265"/>
      <c r="AZ319" s="267">
        <v>136</v>
      </c>
      <c r="BA319" s="268">
        <v>2</v>
      </c>
      <c r="BC319" s="269">
        <f t="shared" si="141"/>
        <v>1</v>
      </c>
      <c r="BD319" s="270" t="e">
        <f t="shared" si="142"/>
        <v>#N/A</v>
      </c>
      <c r="BE319" s="208">
        <f t="shared" si="143"/>
        <v>318</v>
      </c>
      <c r="BF319" s="208" t="e">
        <f t="shared" si="144"/>
        <v>#N/A</v>
      </c>
      <c r="BG319" s="208" t="e">
        <f t="shared" si="155"/>
        <v>#N/A</v>
      </c>
    </row>
    <row r="320" spans="1:59" ht="63.75" customHeight="1" x14ac:dyDescent="0.25">
      <c r="A320" s="47" t="s">
        <v>46</v>
      </c>
      <c r="B320" s="68" t="str">
        <f t="shared" si="140"/>
        <v>136-03</v>
      </c>
      <c r="C320" s="247" t="str">
        <f>C319</f>
        <v>Adult Social Care Combined Activity Return (ASC-CAR)</v>
      </c>
      <c r="D320" s="944" t="s">
        <v>877</v>
      </c>
      <c r="E320" s="271" t="str">
        <f>E319</f>
        <v>DH/HSCIC</v>
      </c>
      <c r="F320" s="947"/>
      <c r="G320" s="956" t="s">
        <v>1331</v>
      </c>
      <c r="H320" s="956"/>
      <c r="I320" s="948"/>
      <c r="J320" s="300" t="str">
        <f t="shared" si="156"/>
        <v>annual</v>
      </c>
      <c r="K320" s="353" t="str">
        <f t="shared" si="156"/>
        <v>Upper tier &amp; single tier</v>
      </c>
      <c r="N320" s="258" t="str">
        <f t="shared" si="138"/>
        <v/>
      </c>
      <c r="O320" s="272" t="str">
        <f t="shared" si="157"/>
        <v/>
      </c>
      <c r="P320" s="265"/>
      <c r="Q320" s="265"/>
      <c r="R320" s="46" t="str">
        <f>R319</f>
        <v>Y</v>
      </c>
      <c r="T320" s="262"/>
      <c r="U320" s="263"/>
      <c r="V320" s="263"/>
      <c r="W320" s="263"/>
      <c r="X320" s="263"/>
      <c r="Y320" s="263"/>
      <c r="Z320" s="263"/>
      <c r="AA320" s="263"/>
      <c r="AB320" s="263"/>
      <c r="AC320" s="263"/>
      <c r="AD320" s="263"/>
      <c r="AE320" s="263"/>
      <c r="AF320" s="263"/>
      <c r="AG320" s="263"/>
      <c r="AH320" s="263"/>
      <c r="AI320" s="263"/>
      <c r="AJ320" s="263"/>
      <c r="AK320" s="263"/>
      <c r="AL320" s="263"/>
      <c r="AM320" s="263"/>
      <c r="AN320" s="263"/>
      <c r="AO320" s="263"/>
      <c r="AP320" s="264"/>
      <c r="AQ320" s="29"/>
      <c r="AR320" s="265"/>
      <c r="AU320" s="208" t="str">
        <f t="shared" si="154"/>
        <v/>
      </c>
      <c r="AW320" s="271">
        <f>AW319</f>
        <v>0</v>
      </c>
      <c r="AX320" s="265"/>
      <c r="AZ320" s="267">
        <v>136</v>
      </c>
      <c r="BA320" s="268">
        <v>3</v>
      </c>
      <c r="BC320" s="269">
        <f t="shared" si="141"/>
        <v>1</v>
      </c>
      <c r="BD320" s="270" t="e">
        <f t="shared" si="142"/>
        <v>#N/A</v>
      </c>
      <c r="BE320" s="208">
        <f t="shared" si="143"/>
        <v>319</v>
      </c>
      <c r="BF320" s="208" t="e">
        <f t="shared" si="144"/>
        <v>#N/A</v>
      </c>
      <c r="BG320" s="208" t="e">
        <f t="shared" si="155"/>
        <v>#N/A</v>
      </c>
    </row>
    <row r="321" spans="1:59" ht="63.75" customHeight="1" x14ac:dyDescent="0.25">
      <c r="A321" s="47" t="s">
        <v>46</v>
      </c>
      <c r="B321" s="68" t="str">
        <f t="shared" si="140"/>
        <v>136-06</v>
      </c>
      <c r="C321" s="247" t="str">
        <f>Removed!C482</f>
        <v>Adult Social Care Combined Activity Return (ASC-CAR)</v>
      </c>
      <c r="D321" s="944" t="s">
        <v>1826</v>
      </c>
      <c r="E321" s="271" t="str">
        <f>Removed!E482</f>
        <v>DH/HSCIC</v>
      </c>
      <c r="F321" s="947"/>
      <c r="G321" s="956" t="s">
        <v>1331</v>
      </c>
      <c r="H321" s="956"/>
      <c r="I321" s="948"/>
      <c r="J321" s="300" t="str">
        <f>Removed!J482</f>
        <v>annual</v>
      </c>
      <c r="K321" s="353" t="str">
        <f>Removed!K482</f>
        <v>Upper tier &amp; single tier</v>
      </c>
      <c r="N321" s="258" t="str">
        <f t="shared" si="138"/>
        <v/>
      </c>
      <c r="O321" s="272" t="str">
        <f t="shared" si="157"/>
        <v/>
      </c>
      <c r="P321" s="265"/>
      <c r="Q321" s="265"/>
      <c r="R321" s="46" t="str">
        <f>Removed!R482</f>
        <v>Y</v>
      </c>
      <c r="T321" s="262"/>
      <c r="U321" s="263"/>
      <c r="V321" s="263"/>
      <c r="W321" s="263"/>
      <c r="X321" s="263"/>
      <c r="Y321" s="263"/>
      <c r="Z321" s="263"/>
      <c r="AA321" s="263"/>
      <c r="AB321" s="263"/>
      <c r="AC321" s="263"/>
      <c r="AD321" s="263"/>
      <c r="AE321" s="263"/>
      <c r="AF321" s="263"/>
      <c r="AG321" s="263"/>
      <c r="AH321" s="263"/>
      <c r="AI321" s="263"/>
      <c r="AJ321" s="263"/>
      <c r="AK321" s="263"/>
      <c r="AL321" s="263"/>
      <c r="AM321" s="263"/>
      <c r="AN321" s="263"/>
      <c r="AO321" s="263"/>
      <c r="AP321" s="264"/>
      <c r="AQ321" s="29"/>
      <c r="AR321" s="265"/>
      <c r="AU321" s="208" t="str">
        <f t="shared" si="154"/>
        <v/>
      </c>
      <c r="AW321" s="271">
        <f>Removed!AW482</f>
        <v>0</v>
      </c>
      <c r="AX321" s="265"/>
      <c r="AZ321" s="267">
        <v>136</v>
      </c>
      <c r="BA321" s="268">
        <v>6</v>
      </c>
      <c r="BC321" s="269">
        <f t="shared" si="141"/>
        <v>1</v>
      </c>
      <c r="BD321" s="270" t="e">
        <f t="shared" si="142"/>
        <v>#N/A</v>
      </c>
      <c r="BE321" s="208">
        <f t="shared" si="143"/>
        <v>320</v>
      </c>
      <c r="BF321" s="208" t="e">
        <f t="shared" si="144"/>
        <v>#N/A</v>
      </c>
      <c r="BG321" s="208" t="e">
        <f t="shared" si="155"/>
        <v>#N/A</v>
      </c>
    </row>
    <row r="322" spans="1:59" ht="63.75" customHeight="1" x14ac:dyDescent="0.25">
      <c r="A322" s="47" t="s">
        <v>46</v>
      </c>
      <c r="B322" s="68" t="str">
        <f t="shared" si="140"/>
        <v>136-07</v>
      </c>
      <c r="C322" s="247" t="str">
        <f>C321</f>
        <v>Adult Social Care Combined Activity Return (ASC-CAR)</v>
      </c>
      <c r="D322" s="944" t="s">
        <v>1587</v>
      </c>
      <c r="E322" s="271" t="str">
        <f>E321</f>
        <v>DH/HSCIC</v>
      </c>
      <c r="F322" s="947"/>
      <c r="G322" s="956" t="s">
        <v>1331</v>
      </c>
      <c r="H322" s="956"/>
      <c r="I322" s="948"/>
      <c r="J322" s="300" t="str">
        <f>J321</f>
        <v>annual</v>
      </c>
      <c r="K322" s="353" t="str">
        <f>K321</f>
        <v>Upper tier &amp; single tier</v>
      </c>
      <c r="N322" s="258" t="str">
        <f t="shared" si="138"/>
        <v/>
      </c>
      <c r="O322" s="272" t="str">
        <f t="shared" si="157"/>
        <v/>
      </c>
      <c r="P322" s="265"/>
      <c r="Q322" s="265"/>
      <c r="R322" s="46" t="str">
        <f>R321</f>
        <v>Y</v>
      </c>
      <c r="T322" s="262"/>
      <c r="U322" s="263"/>
      <c r="V322" s="263"/>
      <c r="W322" s="263"/>
      <c r="X322" s="263"/>
      <c r="Y322" s="263"/>
      <c r="Z322" s="263"/>
      <c r="AA322" s="263"/>
      <c r="AB322" s="263"/>
      <c r="AC322" s="263"/>
      <c r="AD322" s="263"/>
      <c r="AE322" s="263"/>
      <c r="AF322" s="263"/>
      <c r="AG322" s="263"/>
      <c r="AH322" s="263"/>
      <c r="AI322" s="263"/>
      <c r="AJ322" s="263"/>
      <c r="AK322" s="263"/>
      <c r="AL322" s="263"/>
      <c r="AM322" s="263"/>
      <c r="AN322" s="263"/>
      <c r="AO322" s="263"/>
      <c r="AP322" s="264"/>
      <c r="AQ322" s="29"/>
      <c r="AR322" s="265"/>
      <c r="AU322" s="208" t="str">
        <f t="shared" si="154"/>
        <v/>
      </c>
      <c r="AW322" s="271">
        <f>AW321</f>
        <v>0</v>
      </c>
      <c r="AX322" s="265"/>
      <c r="AZ322" s="267">
        <v>136</v>
      </c>
      <c r="BA322" s="268">
        <v>7</v>
      </c>
      <c r="BC322" s="269">
        <f t="shared" si="141"/>
        <v>1</v>
      </c>
      <c r="BD322" s="270" t="e">
        <f t="shared" si="142"/>
        <v>#N/A</v>
      </c>
      <c r="BE322" s="208">
        <f t="shared" si="143"/>
        <v>321</v>
      </c>
      <c r="BF322" s="208" t="e">
        <f t="shared" si="144"/>
        <v>#N/A</v>
      </c>
      <c r="BG322" s="208" t="e">
        <f t="shared" si="155"/>
        <v>#N/A</v>
      </c>
    </row>
    <row r="323" spans="1:59" ht="62.5" x14ac:dyDescent="0.25">
      <c r="A323" s="47" t="s">
        <v>46</v>
      </c>
      <c r="B323" s="68" t="str">
        <f t="shared" si="140"/>
        <v>136-08</v>
      </c>
      <c r="C323" s="247" t="str">
        <f>C322</f>
        <v>Adult Social Care Combined Activity Return (ASC-CAR)</v>
      </c>
      <c r="D323" s="944" t="s">
        <v>1588</v>
      </c>
      <c r="E323" s="271" t="str">
        <f>E322</f>
        <v>DH/HSCIC</v>
      </c>
      <c r="F323" s="947"/>
      <c r="G323" s="956" t="s">
        <v>1331</v>
      </c>
      <c r="H323" s="956"/>
      <c r="I323" s="948"/>
      <c r="J323" s="300" t="str">
        <f>J322</f>
        <v>annual</v>
      </c>
      <c r="K323" s="353" t="str">
        <f>K322</f>
        <v>Upper tier &amp; single tier</v>
      </c>
      <c r="N323" s="258" t="str">
        <f t="shared" si="138"/>
        <v/>
      </c>
      <c r="O323" s="272" t="str">
        <f t="shared" si="157"/>
        <v/>
      </c>
      <c r="P323" s="265"/>
      <c r="Q323" s="265"/>
      <c r="R323" s="46" t="str">
        <f>R322</f>
        <v>Y</v>
      </c>
      <c r="T323" s="262"/>
      <c r="U323" s="263"/>
      <c r="V323" s="263"/>
      <c r="W323" s="263"/>
      <c r="X323" s="263"/>
      <c r="Y323" s="263"/>
      <c r="Z323" s="263"/>
      <c r="AA323" s="263"/>
      <c r="AB323" s="263"/>
      <c r="AC323" s="263"/>
      <c r="AD323" s="263"/>
      <c r="AE323" s="263"/>
      <c r="AF323" s="263"/>
      <c r="AG323" s="263"/>
      <c r="AH323" s="263"/>
      <c r="AI323" s="263"/>
      <c r="AJ323" s="263"/>
      <c r="AK323" s="263"/>
      <c r="AL323" s="263"/>
      <c r="AM323" s="263"/>
      <c r="AN323" s="263"/>
      <c r="AO323" s="263"/>
      <c r="AP323" s="264"/>
      <c r="AQ323" s="29"/>
      <c r="AR323" s="265"/>
      <c r="AU323" s="208" t="str">
        <f t="shared" si="154"/>
        <v/>
      </c>
      <c r="AW323" s="271">
        <f>AW322</f>
        <v>0</v>
      </c>
      <c r="AX323" s="265"/>
      <c r="AZ323" s="267">
        <v>136</v>
      </c>
      <c r="BA323" s="268">
        <v>8</v>
      </c>
      <c r="BC323" s="269">
        <f t="shared" si="141"/>
        <v>1</v>
      </c>
      <c r="BD323" s="270" t="e">
        <f t="shared" si="142"/>
        <v>#N/A</v>
      </c>
      <c r="BE323" s="208">
        <f t="shared" si="143"/>
        <v>322</v>
      </c>
      <c r="BF323" s="208" t="e">
        <f t="shared" si="144"/>
        <v>#N/A</v>
      </c>
      <c r="BG323" s="208" t="e">
        <f t="shared" si="155"/>
        <v>#N/A</v>
      </c>
    </row>
    <row r="324" spans="1:59" ht="210" x14ac:dyDescent="0.25">
      <c r="A324" s="47" t="s">
        <v>1000</v>
      </c>
      <c r="B324" s="68" t="str">
        <f t="shared" ref="B324:B329" si="158">TEXT(AZ324,"000")&amp;"-"&amp;TEXT(BA324,"00")</f>
        <v>070-00</v>
      </c>
      <c r="C324" s="258" t="s">
        <v>1167</v>
      </c>
      <c r="D324" s="259"/>
      <c r="E324" s="208" t="s">
        <v>1349</v>
      </c>
      <c r="F324" s="219"/>
      <c r="G324" s="186"/>
      <c r="H324" s="186" t="s">
        <v>1331</v>
      </c>
      <c r="I324" s="220" t="s">
        <v>1331</v>
      </c>
      <c r="J324" s="353" t="s">
        <v>1262</v>
      </c>
      <c r="K324" s="353" t="s">
        <v>769</v>
      </c>
      <c r="L324" s="29" t="s">
        <v>1994</v>
      </c>
      <c r="M324" s="29" t="s">
        <v>1995</v>
      </c>
      <c r="N324" s="275" t="str">
        <f t="shared" ref="N324:N329" si="159">IF(OR($A324&lt;&gt;"C",P324=""),"",HYPERLINK(P324,"Collection"))</f>
        <v/>
      </c>
      <c r="O324" s="276" t="str">
        <f t="shared" ref="O324:O329" si="160">IF(OR($A324&lt;&gt;"C",Q324=""),"",HYPERLINK(Q324,"Data"))</f>
        <v/>
      </c>
      <c r="P324" s="277"/>
      <c r="Q324" s="265"/>
      <c r="R324" s="261"/>
      <c r="S324" s="29"/>
      <c r="T324" s="262" t="s">
        <v>1331</v>
      </c>
      <c r="U324" s="263" t="s">
        <v>1331</v>
      </c>
      <c r="V324" s="263" t="s">
        <v>1331</v>
      </c>
      <c r="W324" s="263" t="s">
        <v>1331</v>
      </c>
      <c r="X324" s="263" t="s">
        <v>1331</v>
      </c>
      <c r="Y324" s="263" t="s">
        <v>1331</v>
      </c>
      <c r="Z324" s="263" t="s">
        <v>1331</v>
      </c>
      <c r="AA324" s="263"/>
      <c r="AB324" s="263"/>
      <c r="AC324" s="263"/>
      <c r="AD324" s="263"/>
      <c r="AE324" s="263"/>
      <c r="AF324" s="263"/>
      <c r="AG324" s="263"/>
      <c r="AH324" s="263"/>
      <c r="AI324" s="263"/>
      <c r="AJ324" s="263"/>
      <c r="AK324" s="263"/>
      <c r="AL324" s="263"/>
      <c r="AM324" s="263"/>
      <c r="AN324" s="263"/>
      <c r="AO324" s="263"/>
      <c r="AP324" s="264"/>
      <c r="AQ324" s="29"/>
      <c r="AR324" s="265" t="s">
        <v>960</v>
      </c>
      <c r="AS324" s="29" t="s">
        <v>305</v>
      </c>
      <c r="AT324" s="29"/>
      <c r="AU324" s="266">
        <f>IF($A324="C",COUNTIF(C$324:C$325,C324)-1,"")</f>
        <v>1</v>
      </c>
      <c r="AW324" s="208" t="s">
        <v>576</v>
      </c>
      <c r="AX324" s="29"/>
      <c r="AZ324" s="267">
        <v>70</v>
      </c>
      <c r="BA324" s="268">
        <v>0</v>
      </c>
      <c r="BC324" s="269">
        <f t="shared" ref="BC324:BC329" si="161">IF(A324="D",1,0)</f>
        <v>0</v>
      </c>
      <c r="BD324" s="270">
        <f t="shared" ref="BD324:BD329" si="162">MATCH(E324,DeptAbbr,0)</f>
        <v>8</v>
      </c>
      <c r="BE324" s="208">
        <f t="shared" ref="BE324:BE329" si="163">ROW()-1</f>
        <v>323</v>
      </c>
      <c r="BF324" s="208">
        <f t="shared" ref="BF324:BF329" si="164">(BC324*1000000)+(BD324*1000)+BE324</f>
        <v>8323</v>
      </c>
      <c r="BG324" s="208">
        <f>RANK(BF324,BF$324:BF$325,1)</f>
        <v>1</v>
      </c>
    </row>
    <row r="325" spans="1:59" ht="25" x14ac:dyDescent="0.25">
      <c r="A325" s="47" t="s">
        <v>46</v>
      </c>
      <c r="B325" s="68" t="str">
        <f t="shared" si="158"/>
        <v>070-01</v>
      </c>
      <c r="C325" s="247" t="str">
        <f>C324</f>
        <v>Animal Movement Licensing System (AMLS)</v>
      </c>
      <c r="D325" s="944" t="s">
        <v>1335</v>
      </c>
      <c r="E325" s="271" t="str">
        <f>E324</f>
        <v>DEFRA</v>
      </c>
      <c r="F325" s="41"/>
      <c r="G325" s="221"/>
      <c r="H325" s="221"/>
      <c r="I325" s="222"/>
      <c r="J325" s="300" t="str">
        <f>J324</f>
        <v>continuous</v>
      </c>
      <c r="K325" s="353" t="str">
        <f>K324</f>
        <v>All local authorities</v>
      </c>
      <c r="L325" s="265"/>
      <c r="M325" s="259"/>
      <c r="N325" s="258" t="str">
        <f t="shared" si="159"/>
        <v/>
      </c>
      <c r="O325" s="272" t="str">
        <f t="shared" si="160"/>
        <v/>
      </c>
      <c r="P325" s="265"/>
      <c r="Q325" s="265"/>
      <c r="R325" s="46">
        <f>R324</f>
        <v>0</v>
      </c>
      <c r="T325" s="262"/>
      <c r="U325" s="263"/>
      <c r="V325" s="263"/>
      <c r="W325" s="263"/>
      <c r="X325" s="263"/>
      <c r="Y325" s="263"/>
      <c r="Z325" s="263"/>
      <c r="AA325" s="263"/>
      <c r="AB325" s="263"/>
      <c r="AC325" s="263"/>
      <c r="AD325" s="263"/>
      <c r="AE325" s="263"/>
      <c r="AF325" s="263"/>
      <c r="AG325" s="263"/>
      <c r="AH325" s="263"/>
      <c r="AI325" s="263"/>
      <c r="AJ325" s="263"/>
      <c r="AK325" s="263"/>
      <c r="AL325" s="263"/>
      <c r="AM325" s="263"/>
      <c r="AN325" s="263"/>
      <c r="AO325" s="263"/>
      <c r="AP325" s="264"/>
      <c r="AQ325" s="29"/>
      <c r="AR325" s="265"/>
      <c r="AU325" s="208" t="str">
        <f>IF($A325="C",COUNTIF(C$324:C$325,C325)-1,"")</f>
        <v/>
      </c>
      <c r="AW325" s="271" t="str">
        <f>AW324</f>
        <v>Animal health/welfare</v>
      </c>
      <c r="AX325" s="265"/>
      <c r="AZ325" s="267">
        <v>70</v>
      </c>
      <c r="BA325" s="268">
        <v>1</v>
      </c>
      <c r="BC325" s="269">
        <f t="shared" si="161"/>
        <v>1</v>
      </c>
      <c r="BD325" s="270">
        <f t="shared" si="162"/>
        <v>8</v>
      </c>
      <c r="BE325" s="208">
        <f t="shared" si="163"/>
        <v>324</v>
      </c>
      <c r="BF325" s="208">
        <f t="shared" si="164"/>
        <v>1008324</v>
      </c>
      <c r="BG325" s="208">
        <f>RANK(BF325,BF$324:BF$325,1)</f>
        <v>2</v>
      </c>
    </row>
    <row r="326" spans="1:59" ht="50" x14ac:dyDescent="0.25">
      <c r="A326" s="47" t="s">
        <v>1000</v>
      </c>
      <c r="B326" s="68" t="str">
        <f t="shared" si="158"/>
        <v>007-00</v>
      </c>
      <c r="C326" s="258" t="s">
        <v>198</v>
      </c>
      <c r="D326" s="259"/>
      <c r="E326" s="208" t="s">
        <v>1782</v>
      </c>
      <c r="F326" s="219"/>
      <c r="G326" s="186"/>
      <c r="H326" s="186"/>
      <c r="I326" s="220"/>
      <c r="J326" s="353" t="s">
        <v>1783</v>
      </c>
      <c r="K326" s="353" t="s">
        <v>212</v>
      </c>
      <c r="L326" s="29" t="s">
        <v>25</v>
      </c>
      <c r="M326" s="265"/>
      <c r="N326" s="275" t="str">
        <f t="shared" si="159"/>
        <v/>
      </c>
      <c r="O326" s="276" t="str">
        <f t="shared" si="160"/>
        <v>Data</v>
      </c>
      <c r="P326" s="29"/>
      <c r="Q326" s="260" t="s">
        <v>110</v>
      </c>
      <c r="R326" s="261" t="s">
        <v>1331</v>
      </c>
      <c r="S326" s="29"/>
      <c r="T326" s="262"/>
      <c r="U326" s="263" t="s">
        <v>1331</v>
      </c>
      <c r="V326" s="263" t="s">
        <v>1331</v>
      </c>
      <c r="W326" s="263" t="s">
        <v>1331</v>
      </c>
      <c r="X326" s="263" t="s">
        <v>1331</v>
      </c>
      <c r="Y326" s="263" t="s">
        <v>1331</v>
      </c>
      <c r="Z326" s="263" t="s">
        <v>1331</v>
      </c>
      <c r="AA326" s="263"/>
      <c r="AB326" s="263"/>
      <c r="AC326" s="263"/>
      <c r="AD326" s="263"/>
      <c r="AE326" s="263"/>
      <c r="AF326" s="263"/>
      <c r="AG326" s="263"/>
      <c r="AH326" s="263"/>
      <c r="AI326" s="263"/>
      <c r="AJ326" s="263"/>
      <c r="AK326" s="263"/>
      <c r="AL326" s="263"/>
      <c r="AM326" s="263"/>
      <c r="AN326" s="263"/>
      <c r="AO326" s="263"/>
      <c r="AP326" s="264"/>
      <c r="AQ326" s="29"/>
      <c r="AR326" s="265" t="s">
        <v>491</v>
      </c>
      <c r="AS326" s="29" t="s">
        <v>319</v>
      </c>
      <c r="AT326" s="29"/>
      <c r="AU326" s="278">
        <f>IF($A326="C",COUNTIF(C:C,C326)-1,"")</f>
        <v>2</v>
      </c>
      <c r="AW326" s="208" t="s">
        <v>122</v>
      </c>
      <c r="AX326" s="29" t="s">
        <v>1738</v>
      </c>
      <c r="AZ326" s="267">
        <v>7</v>
      </c>
      <c r="BA326" s="268">
        <v>0</v>
      </c>
      <c r="BC326" s="269">
        <f t="shared" si="161"/>
        <v>0</v>
      </c>
      <c r="BD326" s="270">
        <f t="shared" si="162"/>
        <v>5</v>
      </c>
      <c r="BE326" s="208">
        <f t="shared" si="163"/>
        <v>325</v>
      </c>
      <c r="BF326" s="208">
        <f t="shared" si="164"/>
        <v>5325</v>
      </c>
      <c r="BG326" s="208" t="e">
        <f>RANK(BF326,BF:BF,1)</f>
        <v>#N/A</v>
      </c>
    </row>
    <row r="327" spans="1:59" ht="50" x14ac:dyDescent="0.25">
      <c r="A327" s="47" t="s">
        <v>46</v>
      </c>
      <c r="B327" s="68" t="str">
        <f t="shared" si="158"/>
        <v>007-01</v>
      </c>
      <c r="C327" s="247" t="str">
        <f>C326</f>
        <v>Mortgage Rescue Scheme return</v>
      </c>
      <c r="D327" s="944" t="s">
        <v>24</v>
      </c>
      <c r="E327" s="271" t="str">
        <f>E326</f>
        <v>DCLG</v>
      </c>
      <c r="F327" s="947"/>
      <c r="G327" s="558"/>
      <c r="H327" s="558"/>
      <c r="I327" s="948"/>
      <c r="J327" s="300" t="str">
        <f>J326</f>
        <v>quarterly</v>
      </c>
      <c r="K327" s="353" t="str">
        <f>K326</f>
        <v>Single tier &amp; lower tier</v>
      </c>
      <c r="L327" s="265"/>
      <c r="N327" s="258" t="str">
        <f t="shared" si="159"/>
        <v/>
      </c>
      <c r="O327" s="272" t="str">
        <f t="shared" si="160"/>
        <v/>
      </c>
      <c r="P327" s="29"/>
      <c r="Q327" s="29" t="s">
        <v>109</v>
      </c>
      <c r="R327" s="46" t="str">
        <f>R326</f>
        <v>Y</v>
      </c>
      <c r="T327" s="262"/>
      <c r="U327" s="263"/>
      <c r="V327" s="263"/>
      <c r="W327" s="263"/>
      <c r="X327" s="263"/>
      <c r="Y327" s="263"/>
      <c r="Z327" s="263"/>
      <c r="AA327" s="263"/>
      <c r="AB327" s="263"/>
      <c r="AC327" s="263"/>
      <c r="AD327" s="263"/>
      <c r="AE327" s="263"/>
      <c r="AF327" s="263"/>
      <c r="AG327" s="263"/>
      <c r="AH327" s="263"/>
      <c r="AI327" s="263"/>
      <c r="AJ327" s="263"/>
      <c r="AK327" s="263"/>
      <c r="AL327" s="263"/>
      <c r="AM327" s="263"/>
      <c r="AN327" s="263"/>
      <c r="AO327" s="263"/>
      <c r="AP327" s="264"/>
      <c r="AQ327" s="29"/>
      <c r="AR327" s="265"/>
      <c r="AU327" s="274" t="str">
        <f>IF($A327="C",COUNTIF(C:C,C327)-1,"")</f>
        <v/>
      </c>
      <c r="AW327" s="271" t="str">
        <f>AW326</f>
        <v>Housing</v>
      </c>
      <c r="AX327" s="265"/>
      <c r="AZ327" s="267">
        <v>7</v>
      </c>
      <c r="BA327" s="268">
        <v>1</v>
      </c>
      <c r="BC327" s="269">
        <f t="shared" si="161"/>
        <v>1</v>
      </c>
      <c r="BD327" s="270">
        <f t="shared" si="162"/>
        <v>5</v>
      </c>
      <c r="BE327" s="208">
        <f t="shared" si="163"/>
        <v>326</v>
      </c>
      <c r="BF327" s="208">
        <f t="shared" si="164"/>
        <v>1005326</v>
      </c>
      <c r="BG327" s="208" t="e">
        <f>RANK(BF327,BF:BF,1)</f>
        <v>#N/A</v>
      </c>
    </row>
    <row r="328" spans="1:59" ht="22.5" customHeight="1" x14ac:dyDescent="0.25">
      <c r="A328" s="47" t="s">
        <v>1000</v>
      </c>
      <c r="B328" s="68" t="str">
        <f t="shared" si="158"/>
        <v>244-00</v>
      </c>
      <c r="C328" s="258" t="s">
        <v>1259</v>
      </c>
      <c r="D328" s="259"/>
      <c r="E328" s="208" t="s">
        <v>1258</v>
      </c>
      <c r="F328" s="219"/>
      <c r="G328" s="186"/>
      <c r="H328" s="186"/>
      <c r="I328" s="220"/>
      <c r="J328" s="353" t="s">
        <v>1332</v>
      </c>
      <c r="K328" s="353" t="s">
        <v>769</v>
      </c>
      <c r="L328" s="29" t="s">
        <v>1721</v>
      </c>
      <c r="M328" s="279" t="s">
        <v>691</v>
      </c>
      <c r="N328" s="275" t="str">
        <f t="shared" si="159"/>
        <v/>
      </c>
      <c r="O328" s="276" t="str">
        <f t="shared" si="160"/>
        <v/>
      </c>
      <c r="P328" s="277"/>
      <c r="Q328" s="277"/>
      <c r="R328" s="261" t="s">
        <v>1331</v>
      </c>
      <c r="S328" s="29"/>
      <c r="T328" s="280" t="s">
        <v>1331</v>
      </c>
      <c r="U328" s="281" t="s">
        <v>1331</v>
      </c>
      <c r="V328" s="281" t="s">
        <v>1331</v>
      </c>
      <c r="W328" s="281" t="s">
        <v>1331</v>
      </c>
      <c r="X328" s="281" t="s">
        <v>1331</v>
      </c>
      <c r="Y328" s="281" t="s">
        <v>1331</v>
      </c>
      <c r="Z328" s="281" t="s">
        <v>1331</v>
      </c>
      <c r="AA328" s="281"/>
      <c r="AB328" s="281"/>
      <c r="AC328" s="281"/>
      <c r="AD328" s="281"/>
      <c r="AE328" s="281"/>
      <c r="AF328" s="281"/>
      <c r="AG328" s="281"/>
      <c r="AH328" s="281"/>
      <c r="AI328" s="281"/>
      <c r="AJ328" s="281"/>
      <c r="AK328" s="281"/>
      <c r="AL328" s="281"/>
      <c r="AM328" s="281"/>
      <c r="AN328" s="281"/>
      <c r="AO328" s="281"/>
      <c r="AP328" s="282"/>
      <c r="AQ328" s="29"/>
      <c r="AR328" s="29" t="s">
        <v>960</v>
      </c>
      <c r="AS328" s="29" t="s">
        <v>250</v>
      </c>
      <c r="AT328" s="29"/>
      <c r="AU328" s="266">
        <f>IF($A328="C",COUNTIF(C$328:C$329,C328)-1,"")</f>
        <v>1</v>
      </c>
      <c r="AZ328" s="267">
        <v>244</v>
      </c>
      <c r="BA328" s="268">
        <v>0</v>
      </c>
      <c r="BC328" s="269">
        <f t="shared" si="161"/>
        <v>0</v>
      </c>
      <c r="BD328" s="270">
        <f t="shared" si="162"/>
        <v>32</v>
      </c>
      <c r="BE328" s="208">
        <f t="shared" si="163"/>
        <v>327</v>
      </c>
      <c r="BF328" s="208">
        <f t="shared" si="164"/>
        <v>32327</v>
      </c>
      <c r="BG328" s="208">
        <f>RANK(BF328,BF$328:BF$329,1)</f>
        <v>1</v>
      </c>
    </row>
    <row r="329" spans="1:59" ht="25" x14ac:dyDescent="0.25">
      <c r="A329" s="47" t="s">
        <v>46</v>
      </c>
      <c r="B329" s="68" t="str">
        <f t="shared" si="158"/>
        <v>244-01</v>
      </c>
      <c r="C329" s="247" t="str">
        <f>C328</f>
        <v>Flood risk management capacity</v>
      </c>
      <c r="D329" s="944" t="s">
        <v>1720</v>
      </c>
      <c r="E329" s="271" t="str">
        <f>E328</f>
        <v>DEFRA/EA</v>
      </c>
      <c r="F329" s="947"/>
      <c r="G329" s="956"/>
      <c r="H329" s="956"/>
      <c r="I329" s="949"/>
      <c r="J329" s="353" t="str">
        <f>J328</f>
        <v>annual</v>
      </c>
      <c r="K329" s="353" t="str">
        <f>K328</f>
        <v>All local authorities</v>
      </c>
      <c r="L329" s="265"/>
      <c r="N329" s="258" t="str">
        <f t="shared" si="159"/>
        <v/>
      </c>
      <c r="O329" s="272" t="str">
        <f t="shared" si="160"/>
        <v/>
      </c>
      <c r="P329" s="265"/>
      <c r="Q329" s="265"/>
      <c r="R329" s="46" t="str">
        <f>R328</f>
        <v>Y</v>
      </c>
      <c r="AU329" s="208" t="str">
        <f>IF($A329="C",COUNTIF(C$328:C$329,C329)-1,"")</f>
        <v/>
      </c>
      <c r="AW329" s="271">
        <f>AW328</f>
        <v>0</v>
      </c>
      <c r="AZ329" s="267">
        <v>244</v>
      </c>
      <c r="BA329" s="268">
        <v>1</v>
      </c>
      <c r="BC329" s="269">
        <f t="shared" si="161"/>
        <v>1</v>
      </c>
      <c r="BD329" s="270">
        <f t="shared" si="162"/>
        <v>32</v>
      </c>
      <c r="BE329" s="208">
        <f t="shared" si="163"/>
        <v>328</v>
      </c>
      <c r="BF329" s="208">
        <f t="shared" si="164"/>
        <v>1032328</v>
      </c>
      <c r="BG329" s="208">
        <f>RANK(BF329,BF$328:BF$329,1)</f>
        <v>2</v>
      </c>
    </row>
    <row r="330" spans="1:59" ht="20" x14ac:dyDescent="0.25">
      <c r="A330" s="47" t="s">
        <v>1000</v>
      </c>
      <c r="B330" s="68" t="str">
        <f t="shared" ref="B330:B360" si="165">TEXT(AZ330,"000")&amp;"-"&amp;TEXT(BA330,"00")</f>
        <v>162-00</v>
      </c>
      <c r="C330" s="258" t="s">
        <v>1554</v>
      </c>
      <c r="D330" s="259"/>
      <c r="E330" s="208" t="s">
        <v>136</v>
      </c>
      <c r="F330" s="219"/>
      <c r="G330" s="186"/>
      <c r="H330" s="186"/>
      <c r="I330" s="220"/>
      <c r="J330" s="353" t="s">
        <v>1262</v>
      </c>
      <c r="K330" s="353" t="s">
        <v>211</v>
      </c>
      <c r="L330" s="29"/>
      <c r="M330" s="265"/>
      <c r="N330" s="275" t="str">
        <f t="shared" ref="N330:N360" si="166">IF(OR($A330&lt;&gt;"C",P330=""),"",HYPERLINK(P330,"Collection"))</f>
        <v/>
      </c>
      <c r="O330" s="276" t="str">
        <f t="shared" ref="O330:O360" si="167">IF(OR($A330&lt;&gt;"C",Q330=""),"",HYPERLINK(Q330,"Data"))</f>
        <v>Data</v>
      </c>
      <c r="P330" s="265"/>
      <c r="Q330" s="277" t="s">
        <v>1888</v>
      </c>
      <c r="R330" s="261"/>
      <c r="S330" s="29"/>
      <c r="T330" s="262" t="s">
        <v>1331</v>
      </c>
      <c r="U330" s="263"/>
      <c r="V330" s="263" t="s">
        <v>1331</v>
      </c>
      <c r="W330" s="263" t="s">
        <v>1331</v>
      </c>
      <c r="X330" s="263" t="s">
        <v>1331</v>
      </c>
      <c r="Y330" s="263" t="s">
        <v>1331</v>
      </c>
      <c r="Z330" s="263" t="s">
        <v>1331</v>
      </c>
      <c r="AA330" s="263"/>
      <c r="AB330" s="263"/>
      <c r="AC330" s="263"/>
      <c r="AD330" s="263"/>
      <c r="AE330" s="263"/>
      <c r="AF330" s="263"/>
      <c r="AG330" s="263"/>
      <c r="AH330" s="263"/>
      <c r="AI330" s="263"/>
      <c r="AJ330" s="263"/>
      <c r="AK330" s="263"/>
      <c r="AL330" s="263"/>
      <c r="AM330" s="263"/>
      <c r="AN330" s="263"/>
      <c r="AO330" s="263"/>
      <c r="AP330" s="264"/>
      <c r="AQ330" s="29"/>
      <c r="AR330" s="265" t="s">
        <v>293</v>
      </c>
      <c r="AS330" s="29" t="s">
        <v>250</v>
      </c>
      <c r="AT330" s="29"/>
      <c r="AU330" s="266">
        <f>IF($A330="C",COUNTIF(C$330:C$331,C330)-1,"")</f>
        <v>1</v>
      </c>
      <c r="AX330" s="29"/>
      <c r="AZ330" s="267">
        <v>162</v>
      </c>
      <c r="BA330" s="268">
        <v>0</v>
      </c>
      <c r="BC330" s="269">
        <f t="shared" ref="BC330:BC360" si="168">IF(A330="D",1,0)</f>
        <v>0</v>
      </c>
      <c r="BD330" s="270">
        <f t="shared" ref="BD330:BD360" si="169">MATCH(E330,DeptAbbr,0)</f>
        <v>9</v>
      </c>
      <c r="BE330" s="208">
        <f t="shared" ref="BE330:BE360" si="170">ROW()-1</f>
        <v>329</v>
      </c>
      <c r="BF330" s="208">
        <f t="shared" ref="BF330:BF360" si="171">(BC330*1000000)+(BD330*1000)+BE330</f>
        <v>9329</v>
      </c>
      <c r="BG330" s="208">
        <f>RANK(BF330,BF$330:BF$331,1)</f>
        <v>1</v>
      </c>
    </row>
    <row r="331" spans="1:59" ht="25" x14ac:dyDescent="0.25">
      <c r="A331" s="47" t="s">
        <v>46</v>
      </c>
      <c r="B331" s="68" t="str">
        <f t="shared" si="165"/>
        <v>162-01</v>
      </c>
      <c r="C331" s="247" t="str">
        <f>C330</f>
        <v>Family Intervention Project (FIP) monitoring</v>
      </c>
      <c r="D331" s="944" t="s">
        <v>782</v>
      </c>
      <c r="E331" s="271" t="str">
        <f>E330</f>
        <v>DfE</v>
      </c>
      <c r="F331" s="947"/>
      <c r="G331" s="558"/>
      <c r="H331" s="956"/>
      <c r="I331" s="948"/>
      <c r="J331" s="300" t="str">
        <f>J330</f>
        <v>continuous</v>
      </c>
      <c r="K331" s="353" t="str">
        <f>K330</f>
        <v>Upper tier &amp; single tier</v>
      </c>
      <c r="L331" s="265"/>
      <c r="N331" s="258" t="str">
        <f t="shared" si="166"/>
        <v/>
      </c>
      <c r="O331" s="272" t="str">
        <f t="shared" si="167"/>
        <v/>
      </c>
      <c r="P331" s="265"/>
      <c r="Q331" s="265"/>
      <c r="R331" s="46">
        <f>R330</f>
        <v>0</v>
      </c>
      <c r="T331" s="262"/>
      <c r="U331" s="263"/>
      <c r="V331" s="263"/>
      <c r="W331" s="263"/>
      <c r="X331" s="263"/>
      <c r="Y331" s="263"/>
      <c r="Z331" s="263"/>
      <c r="AA331" s="263"/>
      <c r="AB331" s="263"/>
      <c r="AC331" s="263"/>
      <c r="AD331" s="263"/>
      <c r="AE331" s="263"/>
      <c r="AF331" s="263"/>
      <c r="AG331" s="263"/>
      <c r="AH331" s="263"/>
      <c r="AI331" s="263"/>
      <c r="AJ331" s="263"/>
      <c r="AK331" s="263"/>
      <c r="AL331" s="263"/>
      <c r="AM331" s="263"/>
      <c r="AN331" s="263"/>
      <c r="AO331" s="263"/>
      <c r="AP331" s="264"/>
      <c r="AQ331" s="29"/>
      <c r="AR331" s="265"/>
      <c r="AU331" s="208" t="str">
        <f>IF($A331="C",COUNTIF(C$330:C$331,C331)-1,"")</f>
        <v/>
      </c>
      <c r="AW331" s="271">
        <f>AW330</f>
        <v>0</v>
      </c>
      <c r="AX331" s="265"/>
      <c r="AZ331" s="267">
        <v>162</v>
      </c>
      <c r="BA331" s="268">
        <v>1</v>
      </c>
      <c r="BC331" s="269">
        <f t="shared" si="168"/>
        <v>1</v>
      </c>
      <c r="BD331" s="270">
        <f t="shared" si="169"/>
        <v>9</v>
      </c>
      <c r="BE331" s="208">
        <f t="shared" si="170"/>
        <v>330</v>
      </c>
      <c r="BF331" s="208">
        <f t="shared" si="171"/>
        <v>1009330</v>
      </c>
      <c r="BG331" s="208">
        <f>RANK(BF331,BF$330:BF$331,1)</f>
        <v>2</v>
      </c>
    </row>
    <row r="332" spans="1:59" ht="40" x14ac:dyDescent="0.25">
      <c r="A332" s="47" t="s">
        <v>1000</v>
      </c>
      <c r="B332" s="68" t="str">
        <f t="shared" si="165"/>
        <v>105-00</v>
      </c>
      <c r="C332" s="258" t="s">
        <v>1377</v>
      </c>
      <c r="D332" s="259"/>
      <c r="E332" s="208" t="s">
        <v>136</v>
      </c>
      <c r="F332" s="219"/>
      <c r="G332" s="186" t="s">
        <v>1331</v>
      </c>
      <c r="H332" s="186"/>
      <c r="I332" s="220" t="s">
        <v>1331</v>
      </c>
      <c r="J332" s="353" t="s">
        <v>1332</v>
      </c>
      <c r="K332" s="353" t="s">
        <v>211</v>
      </c>
      <c r="L332" s="29" t="s">
        <v>524</v>
      </c>
      <c r="M332" s="265"/>
      <c r="N332" s="275" t="str">
        <f t="shared" si="166"/>
        <v>Collection</v>
      </c>
      <c r="O332" s="276" t="str">
        <f t="shared" si="167"/>
        <v>Data</v>
      </c>
      <c r="P332" s="260" t="s">
        <v>1660</v>
      </c>
      <c r="Q332" s="277" t="s">
        <v>1887</v>
      </c>
      <c r="R332" s="261"/>
      <c r="S332" s="29"/>
      <c r="T332" s="262" t="s">
        <v>1331</v>
      </c>
      <c r="U332" s="263"/>
      <c r="V332" s="263" t="s">
        <v>1331</v>
      </c>
      <c r="W332" s="263" t="s">
        <v>1331</v>
      </c>
      <c r="X332" s="263" t="s">
        <v>1331</v>
      </c>
      <c r="Y332" s="263" t="s">
        <v>1331</v>
      </c>
      <c r="Z332" s="263" t="s">
        <v>1331</v>
      </c>
      <c r="AA332" s="263"/>
      <c r="AB332" s="263"/>
      <c r="AC332" s="263"/>
      <c r="AD332" s="263"/>
      <c r="AE332" s="263"/>
      <c r="AF332" s="263"/>
      <c r="AG332" s="263"/>
      <c r="AH332" s="263"/>
      <c r="AI332" s="263"/>
      <c r="AJ332" s="263"/>
      <c r="AK332" s="263"/>
      <c r="AL332" s="263"/>
      <c r="AM332" s="263"/>
      <c r="AN332" s="263"/>
      <c r="AO332" s="263"/>
      <c r="AP332" s="264"/>
      <c r="AQ332" s="29"/>
      <c r="AR332" s="265" t="s">
        <v>293</v>
      </c>
      <c r="AS332" s="29" t="s">
        <v>956</v>
      </c>
      <c r="AT332" s="29"/>
      <c r="AU332" s="266">
        <f t="shared" ref="AU332:AU342" si="172">IF($A332="C",COUNTIF(C$332:C$342,C332)-1,"")</f>
        <v>10</v>
      </c>
      <c r="AX332" s="29"/>
      <c r="AZ332" s="267">
        <v>105</v>
      </c>
      <c r="BA332" s="268">
        <v>0</v>
      </c>
      <c r="BC332" s="269">
        <f t="shared" si="168"/>
        <v>0</v>
      </c>
      <c r="BD332" s="270">
        <f t="shared" si="169"/>
        <v>9</v>
      </c>
      <c r="BE332" s="208">
        <f t="shared" si="170"/>
        <v>331</v>
      </c>
      <c r="BF332" s="208">
        <f t="shared" si="171"/>
        <v>9331</v>
      </c>
      <c r="BG332" s="208">
        <f t="shared" ref="BG332:BG342" si="173">RANK(BF332,BF$332:BF$342,1)</f>
        <v>1</v>
      </c>
    </row>
    <row r="333" spans="1:59" ht="20" x14ac:dyDescent="0.25">
      <c r="A333" s="47" t="s">
        <v>46</v>
      </c>
      <c r="B333" s="68" t="str">
        <f t="shared" si="165"/>
        <v>105-01</v>
      </c>
      <c r="C333" s="247" t="str">
        <f t="shared" ref="C333:C342" si="174">C332</f>
        <v>Pupil Referral Unit Census</v>
      </c>
      <c r="D333" s="944" t="s">
        <v>1367</v>
      </c>
      <c r="E333" s="271" t="str">
        <f t="shared" ref="E333:E342" si="175">E332</f>
        <v>DfE</v>
      </c>
      <c r="F333" s="947"/>
      <c r="G333" s="558" t="s">
        <v>1331</v>
      </c>
      <c r="H333" s="558"/>
      <c r="I333" s="948" t="s">
        <v>1331</v>
      </c>
      <c r="J333" s="300" t="str">
        <f t="shared" ref="J333:J342" si="176">J332</f>
        <v>annual</v>
      </c>
      <c r="K333" s="353" t="str">
        <f t="shared" ref="K333:K342" si="177">K332</f>
        <v>Upper tier &amp; single tier</v>
      </c>
      <c r="L333" s="265"/>
      <c r="N333" s="258" t="str">
        <f t="shared" si="166"/>
        <v/>
      </c>
      <c r="O333" s="272" t="str">
        <f t="shared" si="167"/>
        <v/>
      </c>
      <c r="P333" s="265"/>
      <c r="Q333" s="265"/>
      <c r="R333" s="46">
        <f t="shared" ref="R333:R342" si="178">R332</f>
        <v>0</v>
      </c>
      <c r="T333" s="262"/>
      <c r="U333" s="263"/>
      <c r="V333" s="263"/>
      <c r="W333" s="263"/>
      <c r="X333" s="263"/>
      <c r="Y333" s="263"/>
      <c r="Z333" s="263"/>
      <c r="AA333" s="263"/>
      <c r="AB333" s="263"/>
      <c r="AC333" s="263"/>
      <c r="AD333" s="263"/>
      <c r="AE333" s="263"/>
      <c r="AF333" s="263"/>
      <c r="AG333" s="263"/>
      <c r="AH333" s="263"/>
      <c r="AI333" s="263"/>
      <c r="AJ333" s="263"/>
      <c r="AK333" s="263"/>
      <c r="AL333" s="263"/>
      <c r="AM333" s="263"/>
      <c r="AN333" s="263"/>
      <c r="AO333" s="263"/>
      <c r="AP333" s="264"/>
      <c r="AQ333" s="29"/>
      <c r="AR333" s="265"/>
      <c r="AU333" s="208" t="str">
        <f t="shared" si="172"/>
        <v/>
      </c>
      <c r="AW333" s="271">
        <f t="shared" ref="AW333:AW342" si="179">AW332</f>
        <v>0</v>
      </c>
      <c r="AX333" s="265"/>
      <c r="AZ333" s="267">
        <v>105</v>
      </c>
      <c r="BA333" s="268">
        <v>1</v>
      </c>
      <c r="BC333" s="269">
        <f t="shared" si="168"/>
        <v>1</v>
      </c>
      <c r="BD333" s="270">
        <f t="shared" si="169"/>
        <v>9</v>
      </c>
      <c r="BE333" s="208">
        <f t="shared" si="170"/>
        <v>332</v>
      </c>
      <c r="BF333" s="208">
        <f t="shared" si="171"/>
        <v>1009332</v>
      </c>
      <c r="BG333" s="208">
        <f t="shared" si="173"/>
        <v>2</v>
      </c>
    </row>
    <row r="334" spans="1:59" ht="20" x14ac:dyDescent="0.25">
      <c r="A334" s="47" t="s">
        <v>46</v>
      </c>
      <c r="B334" s="68" t="str">
        <f t="shared" si="165"/>
        <v>105-02</v>
      </c>
      <c r="C334" s="247" t="str">
        <f t="shared" si="174"/>
        <v>Pupil Referral Unit Census</v>
      </c>
      <c r="D334" s="944" t="s">
        <v>1368</v>
      </c>
      <c r="E334" s="271" t="str">
        <f t="shared" si="175"/>
        <v>DfE</v>
      </c>
      <c r="F334" s="947"/>
      <c r="G334" s="558" t="s">
        <v>1331</v>
      </c>
      <c r="H334" s="558"/>
      <c r="I334" s="948" t="s">
        <v>1331</v>
      </c>
      <c r="J334" s="300" t="str">
        <f t="shared" si="176"/>
        <v>annual</v>
      </c>
      <c r="K334" s="353" t="str">
        <f t="shared" si="177"/>
        <v>Upper tier &amp; single tier</v>
      </c>
      <c r="L334" s="265"/>
      <c r="N334" s="258" t="str">
        <f t="shared" si="166"/>
        <v/>
      </c>
      <c r="O334" s="272" t="str">
        <f t="shared" si="167"/>
        <v/>
      </c>
      <c r="P334" s="265"/>
      <c r="Q334" s="265"/>
      <c r="R334" s="46">
        <f t="shared" si="178"/>
        <v>0</v>
      </c>
      <c r="T334" s="262"/>
      <c r="U334" s="263"/>
      <c r="V334" s="263"/>
      <c r="W334" s="263"/>
      <c r="X334" s="263"/>
      <c r="Y334" s="263"/>
      <c r="Z334" s="263"/>
      <c r="AA334" s="263"/>
      <c r="AB334" s="263"/>
      <c r="AC334" s="263"/>
      <c r="AD334" s="263"/>
      <c r="AE334" s="263"/>
      <c r="AF334" s="263"/>
      <c r="AG334" s="263"/>
      <c r="AH334" s="263"/>
      <c r="AI334" s="263"/>
      <c r="AJ334" s="263"/>
      <c r="AK334" s="263"/>
      <c r="AL334" s="263"/>
      <c r="AM334" s="263"/>
      <c r="AN334" s="263"/>
      <c r="AO334" s="263"/>
      <c r="AP334" s="264"/>
      <c r="AQ334" s="29"/>
      <c r="AR334" s="265"/>
      <c r="AU334" s="208" t="str">
        <f t="shared" si="172"/>
        <v/>
      </c>
      <c r="AW334" s="271">
        <f t="shared" si="179"/>
        <v>0</v>
      </c>
      <c r="AX334" s="265"/>
      <c r="AZ334" s="267">
        <v>105</v>
      </c>
      <c r="BA334" s="268">
        <v>2</v>
      </c>
      <c r="BC334" s="269">
        <f t="shared" si="168"/>
        <v>1</v>
      </c>
      <c r="BD334" s="270">
        <f t="shared" si="169"/>
        <v>9</v>
      </c>
      <c r="BE334" s="208">
        <f t="shared" si="170"/>
        <v>333</v>
      </c>
      <c r="BF334" s="208">
        <f t="shared" si="171"/>
        <v>1009333</v>
      </c>
      <c r="BG334" s="208">
        <f t="shared" si="173"/>
        <v>3</v>
      </c>
    </row>
    <row r="335" spans="1:59" ht="20" x14ac:dyDescent="0.25">
      <c r="A335" s="47" t="s">
        <v>46</v>
      </c>
      <c r="B335" s="68" t="str">
        <f t="shared" si="165"/>
        <v>105-03</v>
      </c>
      <c r="C335" s="247" t="str">
        <f t="shared" si="174"/>
        <v>Pupil Referral Unit Census</v>
      </c>
      <c r="D335" s="944" t="s">
        <v>1369</v>
      </c>
      <c r="E335" s="271" t="str">
        <f t="shared" si="175"/>
        <v>DfE</v>
      </c>
      <c r="F335" s="947"/>
      <c r="G335" s="558" t="s">
        <v>1331</v>
      </c>
      <c r="H335" s="558"/>
      <c r="I335" s="948" t="s">
        <v>1331</v>
      </c>
      <c r="J335" s="300" t="str">
        <f t="shared" si="176"/>
        <v>annual</v>
      </c>
      <c r="K335" s="353" t="str">
        <f t="shared" si="177"/>
        <v>Upper tier &amp; single tier</v>
      </c>
      <c r="L335" s="265"/>
      <c r="N335" s="258" t="str">
        <f t="shared" si="166"/>
        <v/>
      </c>
      <c r="O335" s="272" t="str">
        <f t="shared" si="167"/>
        <v/>
      </c>
      <c r="P335" s="265"/>
      <c r="Q335" s="265"/>
      <c r="R335" s="46">
        <f t="shared" si="178"/>
        <v>0</v>
      </c>
      <c r="T335" s="262"/>
      <c r="U335" s="263"/>
      <c r="V335" s="263"/>
      <c r="W335" s="263"/>
      <c r="X335" s="263"/>
      <c r="Y335" s="263"/>
      <c r="Z335" s="263"/>
      <c r="AA335" s="263"/>
      <c r="AB335" s="263"/>
      <c r="AC335" s="263"/>
      <c r="AD335" s="263"/>
      <c r="AE335" s="263"/>
      <c r="AF335" s="263"/>
      <c r="AG335" s="263"/>
      <c r="AH335" s="263"/>
      <c r="AI335" s="263"/>
      <c r="AJ335" s="263"/>
      <c r="AK335" s="263"/>
      <c r="AL335" s="263"/>
      <c r="AM335" s="263"/>
      <c r="AN335" s="263"/>
      <c r="AO335" s="263"/>
      <c r="AP335" s="264"/>
      <c r="AQ335" s="29"/>
      <c r="AR335" s="265"/>
      <c r="AU335" s="208" t="str">
        <f t="shared" si="172"/>
        <v/>
      </c>
      <c r="AW335" s="271">
        <f t="shared" si="179"/>
        <v>0</v>
      </c>
      <c r="AX335" s="265"/>
      <c r="AZ335" s="267">
        <v>105</v>
      </c>
      <c r="BA335" s="268">
        <v>3</v>
      </c>
      <c r="BC335" s="269">
        <f t="shared" si="168"/>
        <v>1</v>
      </c>
      <c r="BD335" s="270">
        <f t="shared" si="169"/>
        <v>9</v>
      </c>
      <c r="BE335" s="208">
        <f t="shared" si="170"/>
        <v>334</v>
      </c>
      <c r="BF335" s="208">
        <f t="shared" si="171"/>
        <v>1009334</v>
      </c>
      <c r="BG335" s="208">
        <f t="shared" si="173"/>
        <v>4</v>
      </c>
    </row>
    <row r="336" spans="1:59" ht="20" x14ac:dyDescent="0.25">
      <c r="A336" s="47" t="s">
        <v>46</v>
      </c>
      <c r="B336" s="68" t="str">
        <f t="shared" si="165"/>
        <v>105-04</v>
      </c>
      <c r="C336" s="247" t="str">
        <f t="shared" si="174"/>
        <v>Pupil Referral Unit Census</v>
      </c>
      <c r="D336" s="944" t="s">
        <v>1370</v>
      </c>
      <c r="E336" s="271" t="str">
        <f t="shared" si="175"/>
        <v>DfE</v>
      </c>
      <c r="F336" s="947"/>
      <c r="G336" s="558" t="s">
        <v>1331</v>
      </c>
      <c r="H336" s="558"/>
      <c r="I336" s="948" t="s">
        <v>1331</v>
      </c>
      <c r="J336" s="300" t="str">
        <f t="shared" si="176"/>
        <v>annual</v>
      </c>
      <c r="K336" s="353" t="str">
        <f t="shared" si="177"/>
        <v>Upper tier &amp; single tier</v>
      </c>
      <c r="L336" s="265"/>
      <c r="N336" s="258" t="str">
        <f t="shared" si="166"/>
        <v/>
      </c>
      <c r="O336" s="272" t="str">
        <f t="shared" si="167"/>
        <v/>
      </c>
      <c r="P336" s="265"/>
      <c r="Q336" s="265"/>
      <c r="R336" s="46">
        <f t="shared" si="178"/>
        <v>0</v>
      </c>
      <c r="T336" s="262"/>
      <c r="U336" s="263"/>
      <c r="V336" s="263"/>
      <c r="W336" s="263"/>
      <c r="X336" s="263"/>
      <c r="Y336" s="263"/>
      <c r="Z336" s="263"/>
      <c r="AA336" s="263"/>
      <c r="AB336" s="263"/>
      <c r="AC336" s="263"/>
      <c r="AD336" s="263"/>
      <c r="AE336" s="263"/>
      <c r="AF336" s="263"/>
      <c r="AG336" s="263"/>
      <c r="AH336" s="263"/>
      <c r="AI336" s="263"/>
      <c r="AJ336" s="263"/>
      <c r="AK336" s="263"/>
      <c r="AL336" s="263"/>
      <c r="AM336" s="263"/>
      <c r="AN336" s="263"/>
      <c r="AO336" s="263"/>
      <c r="AP336" s="264"/>
      <c r="AQ336" s="29"/>
      <c r="AR336" s="265"/>
      <c r="AU336" s="208" t="str">
        <f t="shared" si="172"/>
        <v/>
      </c>
      <c r="AW336" s="271">
        <f t="shared" si="179"/>
        <v>0</v>
      </c>
      <c r="AX336" s="265"/>
      <c r="AZ336" s="267">
        <v>105</v>
      </c>
      <c r="BA336" s="268">
        <v>4</v>
      </c>
      <c r="BC336" s="269">
        <f t="shared" si="168"/>
        <v>1</v>
      </c>
      <c r="BD336" s="270">
        <f t="shared" si="169"/>
        <v>9</v>
      </c>
      <c r="BE336" s="208">
        <f t="shared" si="170"/>
        <v>335</v>
      </c>
      <c r="BF336" s="208">
        <f t="shared" si="171"/>
        <v>1009335</v>
      </c>
      <c r="BG336" s="208">
        <f t="shared" si="173"/>
        <v>5</v>
      </c>
    </row>
    <row r="337" spans="1:59" ht="20" x14ac:dyDescent="0.25">
      <c r="A337" s="47" t="s">
        <v>46</v>
      </c>
      <c r="B337" s="68" t="str">
        <f t="shared" si="165"/>
        <v>105-05</v>
      </c>
      <c r="C337" s="247" t="str">
        <f t="shared" si="174"/>
        <v>Pupil Referral Unit Census</v>
      </c>
      <c r="D337" s="944" t="s">
        <v>1371</v>
      </c>
      <c r="E337" s="271" t="str">
        <f t="shared" si="175"/>
        <v>DfE</v>
      </c>
      <c r="F337" s="947"/>
      <c r="G337" s="558" t="s">
        <v>1331</v>
      </c>
      <c r="H337" s="558"/>
      <c r="I337" s="948" t="s">
        <v>1331</v>
      </c>
      <c r="J337" s="300" t="str">
        <f t="shared" si="176"/>
        <v>annual</v>
      </c>
      <c r="K337" s="353" t="str">
        <f t="shared" si="177"/>
        <v>Upper tier &amp; single tier</v>
      </c>
      <c r="L337" s="265"/>
      <c r="N337" s="258" t="str">
        <f t="shared" si="166"/>
        <v/>
      </c>
      <c r="O337" s="272" t="str">
        <f t="shared" si="167"/>
        <v/>
      </c>
      <c r="P337" s="265"/>
      <c r="Q337" s="265"/>
      <c r="R337" s="46">
        <f t="shared" si="178"/>
        <v>0</v>
      </c>
      <c r="T337" s="262"/>
      <c r="U337" s="263"/>
      <c r="V337" s="263"/>
      <c r="W337" s="263"/>
      <c r="X337" s="263"/>
      <c r="Y337" s="263"/>
      <c r="Z337" s="263"/>
      <c r="AA337" s="263"/>
      <c r="AB337" s="263"/>
      <c r="AC337" s="263"/>
      <c r="AD337" s="263"/>
      <c r="AE337" s="263"/>
      <c r="AF337" s="263"/>
      <c r="AG337" s="263"/>
      <c r="AH337" s="263"/>
      <c r="AI337" s="263"/>
      <c r="AJ337" s="263"/>
      <c r="AK337" s="263"/>
      <c r="AL337" s="263"/>
      <c r="AM337" s="263"/>
      <c r="AN337" s="263"/>
      <c r="AO337" s="263"/>
      <c r="AP337" s="264"/>
      <c r="AQ337" s="29"/>
      <c r="AR337" s="265"/>
      <c r="AU337" s="208" t="str">
        <f t="shared" si="172"/>
        <v/>
      </c>
      <c r="AW337" s="271">
        <f t="shared" si="179"/>
        <v>0</v>
      </c>
      <c r="AX337" s="265"/>
      <c r="AZ337" s="267">
        <v>105</v>
      </c>
      <c r="BA337" s="268">
        <v>5</v>
      </c>
      <c r="BC337" s="269">
        <f t="shared" si="168"/>
        <v>1</v>
      </c>
      <c r="BD337" s="270">
        <f t="shared" si="169"/>
        <v>9</v>
      </c>
      <c r="BE337" s="208">
        <f t="shared" si="170"/>
        <v>336</v>
      </c>
      <c r="BF337" s="208">
        <f t="shared" si="171"/>
        <v>1009336</v>
      </c>
      <c r="BG337" s="208">
        <f t="shared" si="173"/>
        <v>6</v>
      </c>
    </row>
    <row r="338" spans="1:59" ht="20" x14ac:dyDescent="0.25">
      <c r="A338" s="47" t="s">
        <v>46</v>
      </c>
      <c r="B338" s="68" t="str">
        <f t="shared" si="165"/>
        <v>105-06</v>
      </c>
      <c r="C338" s="247" t="str">
        <f t="shared" si="174"/>
        <v>Pupil Referral Unit Census</v>
      </c>
      <c r="D338" s="944" t="s">
        <v>1372</v>
      </c>
      <c r="E338" s="271" t="str">
        <f t="shared" si="175"/>
        <v>DfE</v>
      </c>
      <c r="F338" s="947"/>
      <c r="G338" s="558" t="s">
        <v>1331</v>
      </c>
      <c r="H338" s="558"/>
      <c r="I338" s="948" t="s">
        <v>1331</v>
      </c>
      <c r="J338" s="300" t="str">
        <f t="shared" si="176"/>
        <v>annual</v>
      </c>
      <c r="K338" s="353" t="str">
        <f t="shared" si="177"/>
        <v>Upper tier &amp; single tier</v>
      </c>
      <c r="L338" s="265"/>
      <c r="N338" s="258" t="str">
        <f t="shared" si="166"/>
        <v/>
      </c>
      <c r="O338" s="272" t="str">
        <f t="shared" si="167"/>
        <v/>
      </c>
      <c r="P338" s="265"/>
      <c r="Q338" s="265"/>
      <c r="R338" s="46">
        <f t="shared" si="178"/>
        <v>0</v>
      </c>
      <c r="T338" s="262"/>
      <c r="U338" s="263"/>
      <c r="V338" s="263"/>
      <c r="W338" s="263"/>
      <c r="X338" s="263"/>
      <c r="Y338" s="263"/>
      <c r="Z338" s="263"/>
      <c r="AA338" s="263"/>
      <c r="AB338" s="263"/>
      <c r="AC338" s="263"/>
      <c r="AD338" s="263"/>
      <c r="AE338" s="263"/>
      <c r="AF338" s="263"/>
      <c r="AG338" s="263"/>
      <c r="AH338" s="263"/>
      <c r="AI338" s="263"/>
      <c r="AJ338" s="263"/>
      <c r="AK338" s="263"/>
      <c r="AL338" s="263"/>
      <c r="AM338" s="263"/>
      <c r="AN338" s="263"/>
      <c r="AO338" s="263"/>
      <c r="AP338" s="264"/>
      <c r="AQ338" s="29"/>
      <c r="AR338" s="265"/>
      <c r="AU338" s="208" t="str">
        <f t="shared" si="172"/>
        <v/>
      </c>
      <c r="AW338" s="271">
        <f t="shared" si="179"/>
        <v>0</v>
      </c>
      <c r="AX338" s="265"/>
      <c r="AZ338" s="267">
        <v>105</v>
      </c>
      <c r="BA338" s="268">
        <v>6</v>
      </c>
      <c r="BC338" s="269">
        <f t="shared" si="168"/>
        <v>1</v>
      </c>
      <c r="BD338" s="270">
        <f t="shared" si="169"/>
        <v>9</v>
      </c>
      <c r="BE338" s="208">
        <f t="shared" si="170"/>
        <v>337</v>
      </c>
      <c r="BF338" s="208">
        <f t="shared" si="171"/>
        <v>1009337</v>
      </c>
      <c r="BG338" s="208">
        <f t="shared" si="173"/>
        <v>7</v>
      </c>
    </row>
    <row r="339" spans="1:59" ht="20" x14ac:dyDescent="0.25">
      <c r="A339" s="47" t="s">
        <v>46</v>
      </c>
      <c r="B339" s="68" t="str">
        <f t="shared" si="165"/>
        <v>105-07</v>
      </c>
      <c r="C339" s="247" t="str">
        <f t="shared" si="174"/>
        <v>Pupil Referral Unit Census</v>
      </c>
      <c r="D339" s="944" t="s">
        <v>1373</v>
      </c>
      <c r="E339" s="271" t="str">
        <f t="shared" si="175"/>
        <v>DfE</v>
      </c>
      <c r="F339" s="947"/>
      <c r="G339" s="558" t="s">
        <v>1331</v>
      </c>
      <c r="H339" s="558"/>
      <c r="I339" s="948" t="s">
        <v>1331</v>
      </c>
      <c r="J339" s="300" t="str">
        <f t="shared" si="176"/>
        <v>annual</v>
      </c>
      <c r="K339" s="353" t="str">
        <f t="shared" si="177"/>
        <v>Upper tier &amp; single tier</v>
      </c>
      <c r="L339" s="265"/>
      <c r="N339" s="258" t="str">
        <f t="shared" si="166"/>
        <v/>
      </c>
      <c r="O339" s="272" t="str">
        <f t="shared" si="167"/>
        <v/>
      </c>
      <c r="P339" s="265"/>
      <c r="Q339" s="265"/>
      <c r="R339" s="46">
        <f t="shared" si="178"/>
        <v>0</v>
      </c>
      <c r="T339" s="262"/>
      <c r="U339" s="263"/>
      <c r="V339" s="263"/>
      <c r="W339" s="263"/>
      <c r="X339" s="263"/>
      <c r="Y339" s="263"/>
      <c r="Z339" s="263"/>
      <c r="AA339" s="263"/>
      <c r="AB339" s="263"/>
      <c r="AC339" s="263"/>
      <c r="AD339" s="263"/>
      <c r="AE339" s="263"/>
      <c r="AF339" s="263"/>
      <c r="AG339" s="263"/>
      <c r="AH339" s="263"/>
      <c r="AI339" s="263"/>
      <c r="AJ339" s="263"/>
      <c r="AK339" s="263"/>
      <c r="AL339" s="263"/>
      <c r="AM339" s="263"/>
      <c r="AN339" s="263"/>
      <c r="AO339" s="263"/>
      <c r="AP339" s="264"/>
      <c r="AQ339" s="29"/>
      <c r="AR339" s="265"/>
      <c r="AU339" s="208" t="str">
        <f t="shared" si="172"/>
        <v/>
      </c>
      <c r="AW339" s="271">
        <f t="shared" si="179"/>
        <v>0</v>
      </c>
      <c r="AX339" s="265"/>
      <c r="AZ339" s="267">
        <v>105</v>
      </c>
      <c r="BA339" s="268">
        <v>7</v>
      </c>
      <c r="BC339" s="269">
        <f t="shared" si="168"/>
        <v>1</v>
      </c>
      <c r="BD339" s="270">
        <f t="shared" si="169"/>
        <v>9</v>
      </c>
      <c r="BE339" s="208">
        <f t="shared" si="170"/>
        <v>338</v>
      </c>
      <c r="BF339" s="208">
        <f t="shared" si="171"/>
        <v>1009338</v>
      </c>
      <c r="BG339" s="208">
        <f t="shared" si="173"/>
        <v>8</v>
      </c>
    </row>
    <row r="340" spans="1:59" ht="20" x14ac:dyDescent="0.25">
      <c r="A340" s="47" t="s">
        <v>46</v>
      </c>
      <c r="B340" s="68" t="str">
        <f t="shared" si="165"/>
        <v>105-08</v>
      </c>
      <c r="C340" s="247" t="str">
        <f t="shared" si="174"/>
        <v>Pupil Referral Unit Census</v>
      </c>
      <c r="D340" s="944" t="s">
        <v>1374</v>
      </c>
      <c r="E340" s="271" t="str">
        <f t="shared" si="175"/>
        <v>DfE</v>
      </c>
      <c r="F340" s="947"/>
      <c r="G340" s="558" t="s">
        <v>1331</v>
      </c>
      <c r="H340" s="558"/>
      <c r="I340" s="948" t="s">
        <v>1331</v>
      </c>
      <c r="J340" s="300" t="str">
        <f t="shared" si="176"/>
        <v>annual</v>
      </c>
      <c r="K340" s="353" t="str">
        <f t="shared" si="177"/>
        <v>Upper tier &amp; single tier</v>
      </c>
      <c r="L340" s="265"/>
      <c r="N340" s="258" t="str">
        <f t="shared" si="166"/>
        <v/>
      </c>
      <c r="O340" s="272" t="str">
        <f t="shared" si="167"/>
        <v/>
      </c>
      <c r="P340" s="265"/>
      <c r="Q340" s="265"/>
      <c r="R340" s="46">
        <f t="shared" si="178"/>
        <v>0</v>
      </c>
      <c r="T340" s="262"/>
      <c r="U340" s="263"/>
      <c r="V340" s="263"/>
      <c r="W340" s="263"/>
      <c r="X340" s="263"/>
      <c r="Y340" s="263"/>
      <c r="Z340" s="263"/>
      <c r="AA340" s="263"/>
      <c r="AB340" s="263"/>
      <c r="AC340" s="263"/>
      <c r="AD340" s="263"/>
      <c r="AE340" s="263"/>
      <c r="AF340" s="263"/>
      <c r="AG340" s="263"/>
      <c r="AH340" s="263"/>
      <c r="AI340" s="263"/>
      <c r="AJ340" s="263"/>
      <c r="AK340" s="263"/>
      <c r="AL340" s="263"/>
      <c r="AM340" s="263"/>
      <c r="AN340" s="263"/>
      <c r="AO340" s="263"/>
      <c r="AP340" s="264"/>
      <c r="AQ340" s="29"/>
      <c r="AR340" s="265"/>
      <c r="AU340" s="208" t="str">
        <f t="shared" si="172"/>
        <v/>
      </c>
      <c r="AW340" s="271">
        <f t="shared" si="179"/>
        <v>0</v>
      </c>
      <c r="AX340" s="265"/>
      <c r="AZ340" s="267">
        <v>105</v>
      </c>
      <c r="BA340" s="268">
        <v>8</v>
      </c>
      <c r="BC340" s="269">
        <f t="shared" si="168"/>
        <v>1</v>
      </c>
      <c r="BD340" s="270">
        <f t="shared" si="169"/>
        <v>9</v>
      </c>
      <c r="BE340" s="208">
        <f t="shared" si="170"/>
        <v>339</v>
      </c>
      <c r="BF340" s="208">
        <f t="shared" si="171"/>
        <v>1009339</v>
      </c>
      <c r="BG340" s="208">
        <f t="shared" si="173"/>
        <v>9</v>
      </c>
    </row>
    <row r="341" spans="1:59" ht="20" x14ac:dyDescent="0.25">
      <c r="A341" s="47" t="s">
        <v>46</v>
      </c>
      <c r="B341" s="68" t="str">
        <f t="shared" si="165"/>
        <v>105-09</v>
      </c>
      <c r="C341" s="247" t="str">
        <f t="shared" si="174"/>
        <v>Pupil Referral Unit Census</v>
      </c>
      <c r="D341" s="944" t="s">
        <v>1375</v>
      </c>
      <c r="E341" s="271" t="str">
        <f t="shared" si="175"/>
        <v>DfE</v>
      </c>
      <c r="F341" s="947"/>
      <c r="G341" s="558" t="s">
        <v>1331</v>
      </c>
      <c r="H341" s="558"/>
      <c r="I341" s="948" t="s">
        <v>1331</v>
      </c>
      <c r="J341" s="300" t="str">
        <f t="shared" si="176"/>
        <v>annual</v>
      </c>
      <c r="K341" s="353" t="str">
        <f t="shared" si="177"/>
        <v>Upper tier &amp; single tier</v>
      </c>
      <c r="L341" s="265"/>
      <c r="N341" s="258" t="str">
        <f t="shared" si="166"/>
        <v/>
      </c>
      <c r="O341" s="272" t="str">
        <f t="shared" si="167"/>
        <v/>
      </c>
      <c r="P341" s="265"/>
      <c r="Q341" s="265"/>
      <c r="R341" s="46">
        <f t="shared" si="178"/>
        <v>0</v>
      </c>
      <c r="T341" s="262"/>
      <c r="U341" s="263"/>
      <c r="V341" s="263"/>
      <c r="W341" s="263"/>
      <c r="X341" s="263"/>
      <c r="Y341" s="263"/>
      <c r="Z341" s="263"/>
      <c r="AA341" s="263"/>
      <c r="AB341" s="263"/>
      <c r="AC341" s="263"/>
      <c r="AD341" s="263"/>
      <c r="AE341" s="263"/>
      <c r="AF341" s="263"/>
      <c r="AG341" s="263"/>
      <c r="AH341" s="263"/>
      <c r="AI341" s="263"/>
      <c r="AJ341" s="263"/>
      <c r="AK341" s="263"/>
      <c r="AL341" s="263"/>
      <c r="AM341" s="263"/>
      <c r="AN341" s="263"/>
      <c r="AO341" s="263"/>
      <c r="AP341" s="264"/>
      <c r="AQ341" s="29"/>
      <c r="AR341" s="265"/>
      <c r="AU341" s="208" t="str">
        <f t="shared" si="172"/>
        <v/>
      </c>
      <c r="AW341" s="271">
        <f t="shared" si="179"/>
        <v>0</v>
      </c>
      <c r="AX341" s="265"/>
      <c r="AZ341" s="267">
        <v>105</v>
      </c>
      <c r="BA341" s="268">
        <v>9</v>
      </c>
      <c r="BC341" s="269">
        <f t="shared" si="168"/>
        <v>1</v>
      </c>
      <c r="BD341" s="270">
        <f t="shared" si="169"/>
        <v>9</v>
      </c>
      <c r="BE341" s="208">
        <f t="shared" si="170"/>
        <v>340</v>
      </c>
      <c r="BF341" s="208">
        <f t="shared" si="171"/>
        <v>1009340</v>
      </c>
      <c r="BG341" s="208">
        <f t="shared" si="173"/>
        <v>10</v>
      </c>
    </row>
    <row r="342" spans="1:59" ht="20" x14ac:dyDescent="0.25">
      <c r="A342" s="47" t="s">
        <v>46</v>
      </c>
      <c r="B342" s="68" t="str">
        <f t="shared" si="165"/>
        <v>105-10</v>
      </c>
      <c r="C342" s="247" t="str">
        <f t="shared" si="174"/>
        <v>Pupil Referral Unit Census</v>
      </c>
      <c r="D342" s="944" t="s">
        <v>1376</v>
      </c>
      <c r="E342" s="271" t="str">
        <f t="shared" si="175"/>
        <v>DfE</v>
      </c>
      <c r="F342" s="947"/>
      <c r="G342" s="558" t="s">
        <v>1331</v>
      </c>
      <c r="H342" s="558"/>
      <c r="I342" s="948" t="s">
        <v>1331</v>
      </c>
      <c r="J342" s="300" t="str">
        <f t="shared" si="176"/>
        <v>annual</v>
      </c>
      <c r="K342" s="353" t="str">
        <f t="shared" si="177"/>
        <v>Upper tier &amp; single tier</v>
      </c>
      <c r="L342" s="265"/>
      <c r="N342" s="258" t="str">
        <f t="shared" si="166"/>
        <v/>
      </c>
      <c r="O342" s="272" t="str">
        <f t="shared" si="167"/>
        <v/>
      </c>
      <c r="P342" s="265"/>
      <c r="Q342" s="265"/>
      <c r="R342" s="46">
        <f t="shared" si="178"/>
        <v>0</v>
      </c>
      <c r="T342" s="262"/>
      <c r="U342" s="263"/>
      <c r="V342" s="263"/>
      <c r="W342" s="263"/>
      <c r="X342" s="263"/>
      <c r="Y342" s="263"/>
      <c r="Z342" s="263"/>
      <c r="AA342" s="263"/>
      <c r="AB342" s="263"/>
      <c r="AC342" s="263"/>
      <c r="AD342" s="263"/>
      <c r="AE342" s="263"/>
      <c r="AF342" s="263"/>
      <c r="AG342" s="263"/>
      <c r="AH342" s="263"/>
      <c r="AI342" s="263"/>
      <c r="AJ342" s="263"/>
      <c r="AK342" s="263"/>
      <c r="AL342" s="263"/>
      <c r="AM342" s="263"/>
      <c r="AN342" s="263"/>
      <c r="AO342" s="263"/>
      <c r="AP342" s="264"/>
      <c r="AQ342" s="29"/>
      <c r="AR342" s="265"/>
      <c r="AU342" s="208" t="str">
        <f t="shared" si="172"/>
        <v/>
      </c>
      <c r="AW342" s="271">
        <f t="shared" si="179"/>
        <v>0</v>
      </c>
      <c r="AX342" s="265"/>
      <c r="AZ342" s="267">
        <v>105</v>
      </c>
      <c r="BA342" s="268">
        <v>10</v>
      </c>
      <c r="BC342" s="269">
        <f t="shared" si="168"/>
        <v>1</v>
      </c>
      <c r="BD342" s="270">
        <f t="shared" si="169"/>
        <v>9</v>
      </c>
      <c r="BE342" s="208">
        <f t="shared" si="170"/>
        <v>341</v>
      </c>
      <c r="BF342" s="208">
        <f t="shared" si="171"/>
        <v>1009341</v>
      </c>
      <c r="BG342" s="208">
        <f t="shared" si="173"/>
        <v>11</v>
      </c>
    </row>
    <row r="343" spans="1:59" ht="22.5" customHeight="1" x14ac:dyDescent="0.25">
      <c r="A343" s="47" t="s">
        <v>1000</v>
      </c>
      <c r="B343" s="68" t="str">
        <f t="shared" si="165"/>
        <v>115-00</v>
      </c>
      <c r="C343" s="258" t="s">
        <v>531</v>
      </c>
      <c r="D343" s="259"/>
      <c r="E343" s="208" t="s">
        <v>136</v>
      </c>
      <c r="F343" s="219"/>
      <c r="G343" s="186" t="s">
        <v>1331</v>
      </c>
      <c r="H343" s="186"/>
      <c r="I343" s="220" t="s">
        <v>1331</v>
      </c>
      <c r="J343" s="353" t="s">
        <v>1332</v>
      </c>
      <c r="K343" s="353" t="s">
        <v>211</v>
      </c>
      <c r="L343" s="29" t="s">
        <v>532</v>
      </c>
      <c r="M343" s="265"/>
      <c r="N343" s="275" t="str">
        <f t="shared" si="166"/>
        <v/>
      </c>
      <c r="O343" s="276" t="str">
        <f t="shared" si="167"/>
        <v>Data</v>
      </c>
      <c r="P343" s="265"/>
      <c r="Q343" s="260" t="s">
        <v>1889</v>
      </c>
      <c r="R343" s="261"/>
      <c r="S343" s="29">
        <v>103</v>
      </c>
      <c r="T343" s="262" t="s">
        <v>1331</v>
      </c>
      <c r="U343" s="263"/>
      <c r="V343" s="263" t="s">
        <v>1331</v>
      </c>
      <c r="W343" s="263" t="s">
        <v>1331</v>
      </c>
      <c r="X343" s="263" t="s">
        <v>1331</v>
      </c>
      <c r="Y343" s="263" t="s">
        <v>1331</v>
      </c>
      <c r="Z343" s="263" t="s">
        <v>1331</v>
      </c>
      <c r="AA343" s="263"/>
      <c r="AB343" s="263"/>
      <c r="AC343" s="263"/>
      <c r="AD343" s="263"/>
      <c r="AE343" s="263"/>
      <c r="AF343" s="263"/>
      <c r="AG343" s="263"/>
      <c r="AH343" s="263"/>
      <c r="AI343" s="263"/>
      <c r="AJ343" s="263"/>
      <c r="AK343" s="263"/>
      <c r="AL343" s="263"/>
      <c r="AM343" s="263"/>
      <c r="AN343" s="263"/>
      <c r="AO343" s="263"/>
      <c r="AP343" s="264"/>
      <c r="AQ343" s="29"/>
      <c r="AR343" s="265" t="s">
        <v>293</v>
      </c>
      <c r="AS343" s="29" t="s">
        <v>250</v>
      </c>
      <c r="AT343" s="29"/>
      <c r="AU343" s="266">
        <f>IF($A343="C",COUNTIF(C$343:C$344,C343)-1,"")</f>
        <v>1</v>
      </c>
      <c r="AX343" s="29"/>
      <c r="AZ343" s="267">
        <v>115</v>
      </c>
      <c r="BA343" s="268">
        <v>0</v>
      </c>
      <c r="BC343" s="269">
        <f t="shared" si="168"/>
        <v>0</v>
      </c>
      <c r="BD343" s="270">
        <f t="shared" si="169"/>
        <v>9</v>
      </c>
      <c r="BE343" s="208">
        <f t="shared" si="170"/>
        <v>342</v>
      </c>
      <c r="BF343" s="208">
        <f t="shared" si="171"/>
        <v>9342</v>
      </c>
      <c r="BG343" s="208">
        <f>RANK(BF343,BF$343:BF$344,1)</f>
        <v>1</v>
      </c>
    </row>
    <row r="344" spans="1:59" ht="37.5" x14ac:dyDescent="0.25">
      <c r="A344" s="47" t="s">
        <v>46</v>
      </c>
      <c r="B344" s="68" t="str">
        <f t="shared" si="165"/>
        <v>115-01</v>
      </c>
      <c r="C344" s="247" t="str">
        <f>C343</f>
        <v>Special Educational Needs Statement Completion</v>
      </c>
      <c r="D344" s="944" t="s">
        <v>1192</v>
      </c>
      <c r="E344" s="271" t="str">
        <f>E343</f>
        <v>DfE</v>
      </c>
      <c r="F344" s="947"/>
      <c r="G344" s="558" t="s">
        <v>1331</v>
      </c>
      <c r="H344" s="558"/>
      <c r="I344" s="948" t="s">
        <v>1331</v>
      </c>
      <c r="J344" s="300" t="str">
        <f>J343</f>
        <v>annual</v>
      </c>
      <c r="K344" s="353" t="str">
        <f>K343</f>
        <v>Upper tier &amp; single tier</v>
      </c>
      <c r="L344" s="265"/>
      <c r="N344" s="258" t="str">
        <f t="shared" si="166"/>
        <v/>
      </c>
      <c r="O344" s="272" t="str">
        <f t="shared" si="167"/>
        <v/>
      </c>
      <c r="P344" s="265"/>
      <c r="Q344" s="265"/>
      <c r="R344" s="46">
        <f>R343</f>
        <v>0</v>
      </c>
      <c r="T344" s="262"/>
      <c r="U344" s="263"/>
      <c r="V344" s="263"/>
      <c r="W344" s="263"/>
      <c r="X344" s="263"/>
      <c r="Y344" s="263"/>
      <c r="Z344" s="263"/>
      <c r="AA344" s="263"/>
      <c r="AB344" s="263"/>
      <c r="AC344" s="263"/>
      <c r="AD344" s="263"/>
      <c r="AE344" s="263"/>
      <c r="AF344" s="263"/>
      <c r="AG344" s="263"/>
      <c r="AH344" s="263"/>
      <c r="AI344" s="263"/>
      <c r="AJ344" s="263"/>
      <c r="AK344" s="263"/>
      <c r="AL344" s="263"/>
      <c r="AM344" s="263"/>
      <c r="AN344" s="263"/>
      <c r="AO344" s="263"/>
      <c r="AP344" s="264"/>
      <c r="AQ344" s="29"/>
      <c r="AR344" s="265"/>
      <c r="AU344" s="208" t="str">
        <f>IF($A344="C",COUNTIF(C$343:C$344,C344)-1,"")</f>
        <v/>
      </c>
      <c r="AW344" s="271">
        <f>AW343</f>
        <v>0</v>
      </c>
      <c r="AX344" s="265"/>
      <c r="AZ344" s="267">
        <v>115</v>
      </c>
      <c r="BA344" s="268">
        <v>1</v>
      </c>
      <c r="BC344" s="269">
        <f t="shared" si="168"/>
        <v>1</v>
      </c>
      <c r="BD344" s="270">
        <f t="shared" si="169"/>
        <v>9</v>
      </c>
      <c r="BE344" s="208">
        <f t="shared" si="170"/>
        <v>343</v>
      </c>
      <c r="BF344" s="208">
        <f t="shared" si="171"/>
        <v>1009343</v>
      </c>
      <c r="BG344" s="208">
        <f>RANK(BF344,BF$343:BF$344,1)</f>
        <v>2</v>
      </c>
    </row>
    <row r="345" spans="1:59" ht="50" x14ac:dyDescent="0.25">
      <c r="A345" s="47" t="s">
        <v>1000</v>
      </c>
      <c r="B345" s="68" t="str">
        <f t="shared" si="165"/>
        <v>137-00</v>
      </c>
      <c r="C345" s="258" t="s">
        <v>1170</v>
      </c>
      <c r="D345" s="259"/>
      <c r="E345" s="208" t="s">
        <v>1127</v>
      </c>
      <c r="F345" s="219"/>
      <c r="G345" s="186"/>
      <c r="H345" s="186"/>
      <c r="I345" s="220"/>
      <c r="J345" s="353" t="s">
        <v>1332</v>
      </c>
      <c r="K345" s="353" t="s">
        <v>211</v>
      </c>
      <c r="L345" s="29" t="s">
        <v>1869</v>
      </c>
      <c r="M345" s="29" t="s">
        <v>1992</v>
      </c>
      <c r="N345" s="275" t="str">
        <f t="shared" si="166"/>
        <v>Collection</v>
      </c>
      <c r="O345" s="276" t="str">
        <f t="shared" si="167"/>
        <v>Data</v>
      </c>
      <c r="P345" s="277" t="s">
        <v>516</v>
      </c>
      <c r="Q345" s="277" t="s">
        <v>1130</v>
      </c>
      <c r="R345" s="261" t="s">
        <v>1331</v>
      </c>
      <c r="S345" s="29"/>
      <c r="T345" s="262" t="s">
        <v>1331</v>
      </c>
      <c r="U345" s="263"/>
      <c r="V345" s="263" t="s">
        <v>1331</v>
      </c>
      <c r="W345" s="263" t="s">
        <v>1331</v>
      </c>
      <c r="X345" s="263" t="s">
        <v>1331</v>
      </c>
      <c r="Y345" s="263" t="s">
        <v>1331</v>
      </c>
      <c r="Z345" s="263" t="s">
        <v>1331</v>
      </c>
      <c r="AA345" s="263"/>
      <c r="AB345" s="263"/>
      <c r="AC345" s="263"/>
      <c r="AD345" s="263"/>
      <c r="AE345" s="263"/>
      <c r="AF345" s="263"/>
      <c r="AG345" s="263"/>
      <c r="AH345" s="263"/>
      <c r="AI345" s="263"/>
      <c r="AJ345" s="263"/>
      <c r="AK345" s="263"/>
      <c r="AL345" s="263"/>
      <c r="AM345" s="263"/>
      <c r="AN345" s="263"/>
      <c r="AO345" s="263"/>
      <c r="AP345" s="264"/>
      <c r="AQ345" s="29"/>
      <c r="AR345" s="265" t="s">
        <v>293</v>
      </c>
      <c r="AS345" s="29" t="s">
        <v>250</v>
      </c>
      <c r="AT345" s="29"/>
      <c r="AU345" s="266">
        <f t="shared" ref="AU345:AU360" si="180">IF($A345="C",COUNTIF(C$345:C$360,C345)-1,"")</f>
        <v>15</v>
      </c>
      <c r="AX345" s="29"/>
      <c r="AZ345" s="267">
        <v>137</v>
      </c>
      <c r="BA345" s="268">
        <v>0</v>
      </c>
      <c r="BC345" s="269">
        <f t="shared" si="168"/>
        <v>0</v>
      </c>
      <c r="BD345" s="270" t="e">
        <f t="shared" si="169"/>
        <v>#N/A</v>
      </c>
      <c r="BE345" s="208">
        <f t="shared" si="170"/>
        <v>344</v>
      </c>
      <c r="BF345" s="208" t="e">
        <f t="shared" si="171"/>
        <v>#N/A</v>
      </c>
      <c r="BG345" s="208" t="e">
        <f t="shared" ref="BG345:BG360" si="181">RANK(BF345,BF$345:BF$360,1)</f>
        <v>#N/A</v>
      </c>
    </row>
    <row r="346" spans="1:59" ht="37.5" x14ac:dyDescent="0.25">
      <c r="A346" s="47" t="s">
        <v>46</v>
      </c>
      <c r="B346" s="68" t="str">
        <f t="shared" si="165"/>
        <v>137-01</v>
      </c>
      <c r="C346" s="247" t="str">
        <f t="shared" ref="C346:C360" si="182">C345</f>
        <v>Abuse of Vulnerable Adults (AVA) return</v>
      </c>
      <c r="D346" s="944" t="s">
        <v>339</v>
      </c>
      <c r="E346" s="271" t="str">
        <f t="shared" ref="E346:E360" si="183">E345</f>
        <v>DH/HSCIC</v>
      </c>
      <c r="F346" s="947"/>
      <c r="G346" s="558"/>
      <c r="H346" s="558"/>
      <c r="I346" s="948"/>
      <c r="J346" s="300" t="str">
        <f t="shared" ref="J346:J360" si="184">J345</f>
        <v>annual</v>
      </c>
      <c r="K346" s="353" t="str">
        <f t="shared" ref="K346:K360" si="185">K345</f>
        <v>Upper tier &amp; single tier</v>
      </c>
      <c r="N346" s="258" t="str">
        <f t="shared" si="166"/>
        <v/>
      </c>
      <c r="O346" s="272" t="str">
        <f t="shared" si="167"/>
        <v/>
      </c>
      <c r="P346" s="265"/>
      <c r="Q346" s="265"/>
      <c r="R346" s="46" t="str">
        <f t="shared" ref="R346:R360" si="186">R345</f>
        <v>Y</v>
      </c>
      <c r="T346" s="262"/>
      <c r="U346" s="263"/>
      <c r="V346" s="263"/>
      <c r="W346" s="263"/>
      <c r="X346" s="263"/>
      <c r="Y346" s="263"/>
      <c r="Z346" s="263"/>
      <c r="AA346" s="263"/>
      <c r="AB346" s="263"/>
      <c r="AC346" s="263"/>
      <c r="AD346" s="263"/>
      <c r="AE346" s="263"/>
      <c r="AF346" s="263"/>
      <c r="AG346" s="263"/>
      <c r="AH346" s="263"/>
      <c r="AI346" s="263"/>
      <c r="AJ346" s="263"/>
      <c r="AK346" s="263"/>
      <c r="AL346" s="263"/>
      <c r="AM346" s="263"/>
      <c r="AN346" s="263"/>
      <c r="AO346" s="263"/>
      <c r="AP346" s="264"/>
      <c r="AQ346" s="29"/>
      <c r="AR346" s="265"/>
      <c r="AU346" s="208" t="str">
        <f t="shared" si="180"/>
        <v/>
      </c>
      <c r="AW346" s="271">
        <f t="shared" ref="AW346:AW360" si="187">AW345</f>
        <v>0</v>
      </c>
      <c r="AX346" s="265"/>
      <c r="AZ346" s="267">
        <v>137</v>
      </c>
      <c r="BA346" s="268">
        <v>1</v>
      </c>
      <c r="BC346" s="269">
        <f t="shared" si="168"/>
        <v>1</v>
      </c>
      <c r="BD346" s="270" t="e">
        <f t="shared" si="169"/>
        <v>#N/A</v>
      </c>
      <c r="BE346" s="208">
        <f t="shared" si="170"/>
        <v>345</v>
      </c>
      <c r="BF346" s="208" t="e">
        <f t="shared" si="171"/>
        <v>#N/A</v>
      </c>
      <c r="BG346" s="208" t="e">
        <f t="shared" si="181"/>
        <v>#N/A</v>
      </c>
    </row>
    <row r="347" spans="1:59" ht="37.5" x14ac:dyDescent="0.25">
      <c r="A347" s="47" t="s">
        <v>46</v>
      </c>
      <c r="B347" s="68" t="str">
        <f t="shared" si="165"/>
        <v>137-02</v>
      </c>
      <c r="C347" s="247" t="str">
        <f t="shared" si="182"/>
        <v>Abuse of Vulnerable Adults (AVA) return</v>
      </c>
      <c r="D347" s="944" t="s">
        <v>340</v>
      </c>
      <c r="E347" s="271" t="str">
        <f t="shared" si="183"/>
        <v>DH/HSCIC</v>
      </c>
      <c r="F347" s="947"/>
      <c r="G347" s="558"/>
      <c r="H347" s="558"/>
      <c r="I347" s="948"/>
      <c r="J347" s="300" t="str">
        <f t="shared" si="184"/>
        <v>annual</v>
      </c>
      <c r="K347" s="353" t="str">
        <f t="shared" si="185"/>
        <v>Upper tier &amp; single tier</v>
      </c>
      <c r="N347" s="258" t="str">
        <f t="shared" si="166"/>
        <v/>
      </c>
      <c r="O347" s="272" t="str">
        <f t="shared" si="167"/>
        <v/>
      </c>
      <c r="P347" s="265"/>
      <c r="Q347" s="265"/>
      <c r="R347" s="46" t="str">
        <f t="shared" si="186"/>
        <v>Y</v>
      </c>
      <c r="T347" s="262"/>
      <c r="U347" s="263"/>
      <c r="V347" s="263"/>
      <c r="W347" s="263"/>
      <c r="X347" s="263"/>
      <c r="Y347" s="263"/>
      <c r="Z347" s="263"/>
      <c r="AA347" s="263"/>
      <c r="AB347" s="263"/>
      <c r="AC347" s="263"/>
      <c r="AD347" s="263"/>
      <c r="AE347" s="263"/>
      <c r="AF347" s="263"/>
      <c r="AG347" s="263"/>
      <c r="AH347" s="263"/>
      <c r="AI347" s="263"/>
      <c r="AJ347" s="263"/>
      <c r="AK347" s="263"/>
      <c r="AL347" s="263"/>
      <c r="AM347" s="263"/>
      <c r="AN347" s="263"/>
      <c r="AO347" s="263"/>
      <c r="AP347" s="264"/>
      <c r="AQ347" s="29"/>
      <c r="AR347" s="265"/>
      <c r="AU347" s="208" t="str">
        <f t="shared" si="180"/>
        <v/>
      </c>
      <c r="AW347" s="271">
        <f t="shared" si="187"/>
        <v>0</v>
      </c>
      <c r="AX347" s="265"/>
      <c r="AZ347" s="267">
        <v>137</v>
      </c>
      <c r="BA347" s="268">
        <v>2</v>
      </c>
      <c r="BC347" s="269">
        <f t="shared" si="168"/>
        <v>1</v>
      </c>
      <c r="BD347" s="270" t="e">
        <f t="shared" si="169"/>
        <v>#N/A</v>
      </c>
      <c r="BE347" s="208">
        <f t="shared" si="170"/>
        <v>346</v>
      </c>
      <c r="BF347" s="208" t="e">
        <f t="shared" si="171"/>
        <v>#N/A</v>
      </c>
      <c r="BG347" s="208" t="e">
        <f t="shared" si="181"/>
        <v>#N/A</v>
      </c>
    </row>
    <row r="348" spans="1:59" ht="25" x14ac:dyDescent="0.25">
      <c r="A348" s="47" t="s">
        <v>46</v>
      </c>
      <c r="B348" s="68" t="str">
        <f t="shared" si="165"/>
        <v>137-03</v>
      </c>
      <c r="C348" s="247" t="str">
        <f t="shared" si="182"/>
        <v>Abuse of Vulnerable Adults (AVA) return</v>
      </c>
      <c r="D348" s="944" t="s">
        <v>341</v>
      </c>
      <c r="E348" s="271" t="str">
        <f t="shared" si="183"/>
        <v>DH/HSCIC</v>
      </c>
      <c r="F348" s="947"/>
      <c r="G348" s="558"/>
      <c r="H348" s="558"/>
      <c r="I348" s="948"/>
      <c r="J348" s="300" t="str">
        <f t="shared" si="184"/>
        <v>annual</v>
      </c>
      <c r="K348" s="353" t="str">
        <f t="shared" si="185"/>
        <v>Upper tier &amp; single tier</v>
      </c>
      <c r="N348" s="258" t="str">
        <f t="shared" si="166"/>
        <v/>
      </c>
      <c r="O348" s="272" t="str">
        <f t="shared" si="167"/>
        <v/>
      </c>
      <c r="P348" s="265"/>
      <c r="Q348" s="265"/>
      <c r="R348" s="46" t="str">
        <f t="shared" si="186"/>
        <v>Y</v>
      </c>
      <c r="T348" s="262"/>
      <c r="U348" s="263"/>
      <c r="V348" s="263"/>
      <c r="W348" s="263"/>
      <c r="X348" s="263"/>
      <c r="Y348" s="263"/>
      <c r="Z348" s="263"/>
      <c r="AA348" s="263"/>
      <c r="AB348" s="263"/>
      <c r="AC348" s="263"/>
      <c r="AD348" s="263"/>
      <c r="AE348" s="263"/>
      <c r="AF348" s="263"/>
      <c r="AG348" s="263"/>
      <c r="AH348" s="263"/>
      <c r="AI348" s="263"/>
      <c r="AJ348" s="263"/>
      <c r="AK348" s="263"/>
      <c r="AL348" s="263"/>
      <c r="AM348" s="263"/>
      <c r="AN348" s="263"/>
      <c r="AO348" s="263"/>
      <c r="AP348" s="264"/>
      <c r="AQ348" s="29"/>
      <c r="AR348" s="265"/>
      <c r="AU348" s="208" t="str">
        <f t="shared" si="180"/>
        <v/>
      </c>
      <c r="AW348" s="271">
        <f t="shared" si="187"/>
        <v>0</v>
      </c>
      <c r="AX348" s="265"/>
      <c r="AZ348" s="267">
        <v>137</v>
      </c>
      <c r="BA348" s="268">
        <v>3</v>
      </c>
      <c r="BC348" s="269">
        <f t="shared" si="168"/>
        <v>1</v>
      </c>
      <c r="BD348" s="270" t="e">
        <f t="shared" si="169"/>
        <v>#N/A</v>
      </c>
      <c r="BE348" s="208">
        <f t="shared" si="170"/>
        <v>347</v>
      </c>
      <c r="BF348" s="208" t="e">
        <f t="shared" si="171"/>
        <v>#N/A</v>
      </c>
      <c r="BG348" s="208" t="e">
        <f t="shared" si="181"/>
        <v>#N/A</v>
      </c>
    </row>
    <row r="349" spans="1:59" ht="25" x14ac:dyDescent="0.25">
      <c r="A349" s="47" t="s">
        <v>46</v>
      </c>
      <c r="B349" s="68" t="str">
        <f t="shared" si="165"/>
        <v>137-04</v>
      </c>
      <c r="C349" s="247" t="str">
        <f t="shared" si="182"/>
        <v>Abuse of Vulnerable Adults (AVA) return</v>
      </c>
      <c r="D349" s="944" t="s">
        <v>807</v>
      </c>
      <c r="E349" s="271" t="str">
        <f t="shared" si="183"/>
        <v>DH/HSCIC</v>
      </c>
      <c r="F349" s="947"/>
      <c r="G349" s="558"/>
      <c r="H349" s="558"/>
      <c r="I349" s="948"/>
      <c r="J349" s="300" t="str">
        <f t="shared" si="184"/>
        <v>annual</v>
      </c>
      <c r="K349" s="353" t="str">
        <f t="shared" si="185"/>
        <v>Upper tier &amp; single tier</v>
      </c>
      <c r="N349" s="258" t="str">
        <f t="shared" si="166"/>
        <v/>
      </c>
      <c r="O349" s="272" t="str">
        <f t="shared" si="167"/>
        <v/>
      </c>
      <c r="P349" s="265"/>
      <c r="Q349" s="265"/>
      <c r="R349" s="46" t="str">
        <f t="shared" si="186"/>
        <v>Y</v>
      </c>
      <c r="T349" s="262"/>
      <c r="U349" s="263"/>
      <c r="V349" s="263"/>
      <c r="W349" s="263"/>
      <c r="X349" s="263"/>
      <c r="Y349" s="263"/>
      <c r="Z349" s="263"/>
      <c r="AA349" s="263"/>
      <c r="AB349" s="263"/>
      <c r="AC349" s="263"/>
      <c r="AD349" s="263"/>
      <c r="AE349" s="263"/>
      <c r="AF349" s="263"/>
      <c r="AG349" s="263"/>
      <c r="AH349" s="263"/>
      <c r="AI349" s="263"/>
      <c r="AJ349" s="263"/>
      <c r="AK349" s="263"/>
      <c r="AL349" s="263"/>
      <c r="AM349" s="263"/>
      <c r="AN349" s="263"/>
      <c r="AO349" s="263"/>
      <c r="AP349" s="264"/>
      <c r="AQ349" s="29"/>
      <c r="AR349" s="265"/>
      <c r="AU349" s="208" t="str">
        <f t="shared" si="180"/>
        <v/>
      </c>
      <c r="AW349" s="271">
        <f t="shared" si="187"/>
        <v>0</v>
      </c>
      <c r="AX349" s="265"/>
      <c r="AZ349" s="267">
        <v>137</v>
      </c>
      <c r="BA349" s="268">
        <v>4</v>
      </c>
      <c r="BC349" s="269">
        <f t="shared" si="168"/>
        <v>1</v>
      </c>
      <c r="BD349" s="270" t="e">
        <f t="shared" si="169"/>
        <v>#N/A</v>
      </c>
      <c r="BE349" s="208">
        <f t="shared" si="170"/>
        <v>348</v>
      </c>
      <c r="BF349" s="208" t="e">
        <f t="shared" si="171"/>
        <v>#N/A</v>
      </c>
      <c r="BG349" s="208" t="e">
        <f t="shared" si="181"/>
        <v>#N/A</v>
      </c>
    </row>
    <row r="350" spans="1:59" ht="37.5" x14ac:dyDescent="0.25">
      <c r="A350" s="47" t="s">
        <v>46</v>
      </c>
      <c r="B350" s="68" t="str">
        <f t="shared" si="165"/>
        <v>137-05</v>
      </c>
      <c r="C350" s="247" t="str">
        <f t="shared" si="182"/>
        <v>Abuse of Vulnerable Adults (AVA) return</v>
      </c>
      <c r="D350" s="944" t="s">
        <v>808</v>
      </c>
      <c r="E350" s="271" t="str">
        <f t="shared" si="183"/>
        <v>DH/HSCIC</v>
      </c>
      <c r="F350" s="947"/>
      <c r="G350" s="558"/>
      <c r="H350" s="558"/>
      <c r="I350" s="948"/>
      <c r="J350" s="300" t="str">
        <f t="shared" si="184"/>
        <v>annual</v>
      </c>
      <c r="K350" s="353" t="str">
        <f t="shared" si="185"/>
        <v>Upper tier &amp; single tier</v>
      </c>
      <c r="N350" s="258" t="str">
        <f t="shared" si="166"/>
        <v/>
      </c>
      <c r="O350" s="272" t="str">
        <f t="shared" si="167"/>
        <v/>
      </c>
      <c r="P350" s="265"/>
      <c r="Q350" s="265"/>
      <c r="R350" s="46" t="str">
        <f t="shared" si="186"/>
        <v>Y</v>
      </c>
      <c r="T350" s="262"/>
      <c r="U350" s="263"/>
      <c r="V350" s="263"/>
      <c r="W350" s="263"/>
      <c r="X350" s="263"/>
      <c r="Y350" s="263"/>
      <c r="Z350" s="263"/>
      <c r="AA350" s="263"/>
      <c r="AB350" s="263"/>
      <c r="AC350" s="263"/>
      <c r="AD350" s="263"/>
      <c r="AE350" s="263"/>
      <c r="AF350" s="263"/>
      <c r="AG350" s="263"/>
      <c r="AH350" s="263"/>
      <c r="AI350" s="263"/>
      <c r="AJ350" s="263"/>
      <c r="AK350" s="263"/>
      <c r="AL350" s="263"/>
      <c r="AM350" s="263"/>
      <c r="AN350" s="263"/>
      <c r="AO350" s="263"/>
      <c r="AP350" s="264"/>
      <c r="AQ350" s="29"/>
      <c r="AR350" s="265"/>
      <c r="AU350" s="208" t="str">
        <f t="shared" si="180"/>
        <v/>
      </c>
      <c r="AW350" s="271">
        <f t="shared" si="187"/>
        <v>0</v>
      </c>
      <c r="AX350" s="265"/>
      <c r="AZ350" s="267">
        <v>137</v>
      </c>
      <c r="BA350" s="268">
        <v>5</v>
      </c>
      <c r="BC350" s="269">
        <f t="shared" si="168"/>
        <v>1</v>
      </c>
      <c r="BD350" s="270" t="e">
        <f t="shared" si="169"/>
        <v>#N/A</v>
      </c>
      <c r="BE350" s="208">
        <f t="shared" si="170"/>
        <v>349</v>
      </c>
      <c r="BF350" s="208" t="e">
        <f t="shared" si="171"/>
        <v>#N/A</v>
      </c>
      <c r="BG350" s="208" t="e">
        <f t="shared" si="181"/>
        <v>#N/A</v>
      </c>
    </row>
    <row r="351" spans="1:59" ht="25" x14ac:dyDescent="0.25">
      <c r="A351" s="47" t="s">
        <v>46</v>
      </c>
      <c r="B351" s="68" t="str">
        <f t="shared" si="165"/>
        <v>137-06</v>
      </c>
      <c r="C351" s="247" t="str">
        <f t="shared" si="182"/>
        <v>Abuse of Vulnerable Adults (AVA) return</v>
      </c>
      <c r="D351" s="944" t="s">
        <v>809</v>
      </c>
      <c r="E351" s="271" t="str">
        <f t="shared" si="183"/>
        <v>DH/HSCIC</v>
      </c>
      <c r="F351" s="947"/>
      <c r="G351" s="558"/>
      <c r="H351" s="558"/>
      <c r="I351" s="948"/>
      <c r="J351" s="300" t="str">
        <f t="shared" si="184"/>
        <v>annual</v>
      </c>
      <c r="K351" s="353" t="str">
        <f t="shared" si="185"/>
        <v>Upper tier &amp; single tier</v>
      </c>
      <c r="N351" s="258" t="str">
        <f t="shared" si="166"/>
        <v/>
      </c>
      <c r="O351" s="272" t="str">
        <f t="shared" si="167"/>
        <v/>
      </c>
      <c r="P351" s="265"/>
      <c r="Q351" s="265"/>
      <c r="R351" s="46" t="str">
        <f t="shared" si="186"/>
        <v>Y</v>
      </c>
      <c r="T351" s="262"/>
      <c r="U351" s="263"/>
      <c r="V351" s="263"/>
      <c r="W351" s="263"/>
      <c r="X351" s="263"/>
      <c r="Y351" s="263"/>
      <c r="Z351" s="263"/>
      <c r="AA351" s="263"/>
      <c r="AB351" s="263"/>
      <c r="AC351" s="263"/>
      <c r="AD351" s="263"/>
      <c r="AE351" s="263"/>
      <c r="AF351" s="263"/>
      <c r="AG351" s="263"/>
      <c r="AH351" s="263"/>
      <c r="AI351" s="263"/>
      <c r="AJ351" s="263"/>
      <c r="AK351" s="263"/>
      <c r="AL351" s="263"/>
      <c r="AM351" s="263"/>
      <c r="AN351" s="263"/>
      <c r="AO351" s="263"/>
      <c r="AP351" s="264"/>
      <c r="AQ351" s="29"/>
      <c r="AR351" s="265"/>
      <c r="AU351" s="208" t="str">
        <f t="shared" si="180"/>
        <v/>
      </c>
      <c r="AW351" s="271">
        <f t="shared" si="187"/>
        <v>0</v>
      </c>
      <c r="AX351" s="265"/>
      <c r="AZ351" s="267">
        <v>137</v>
      </c>
      <c r="BA351" s="268">
        <v>6</v>
      </c>
      <c r="BC351" s="269">
        <f t="shared" si="168"/>
        <v>1</v>
      </c>
      <c r="BD351" s="270" t="e">
        <f t="shared" si="169"/>
        <v>#N/A</v>
      </c>
      <c r="BE351" s="208">
        <f t="shared" si="170"/>
        <v>350</v>
      </c>
      <c r="BF351" s="208" t="e">
        <f t="shared" si="171"/>
        <v>#N/A</v>
      </c>
      <c r="BG351" s="208" t="e">
        <f t="shared" si="181"/>
        <v>#N/A</v>
      </c>
    </row>
    <row r="352" spans="1:59" ht="25" x14ac:dyDescent="0.25">
      <c r="A352" s="47" t="s">
        <v>46</v>
      </c>
      <c r="B352" s="68" t="str">
        <f t="shared" si="165"/>
        <v>137-07</v>
      </c>
      <c r="C352" s="247" t="str">
        <f t="shared" si="182"/>
        <v>Abuse of Vulnerable Adults (AVA) return</v>
      </c>
      <c r="D352" s="944" t="s">
        <v>810</v>
      </c>
      <c r="E352" s="271" t="str">
        <f t="shared" si="183"/>
        <v>DH/HSCIC</v>
      </c>
      <c r="F352" s="947"/>
      <c r="G352" s="558"/>
      <c r="H352" s="558"/>
      <c r="I352" s="948"/>
      <c r="J352" s="300" t="str">
        <f t="shared" si="184"/>
        <v>annual</v>
      </c>
      <c r="K352" s="353" t="str">
        <f t="shared" si="185"/>
        <v>Upper tier &amp; single tier</v>
      </c>
      <c r="N352" s="258" t="str">
        <f t="shared" si="166"/>
        <v/>
      </c>
      <c r="O352" s="272" t="str">
        <f t="shared" si="167"/>
        <v/>
      </c>
      <c r="P352" s="265"/>
      <c r="Q352" s="265"/>
      <c r="R352" s="46" t="str">
        <f t="shared" si="186"/>
        <v>Y</v>
      </c>
      <c r="T352" s="262"/>
      <c r="U352" s="263"/>
      <c r="V352" s="263"/>
      <c r="W352" s="263"/>
      <c r="X352" s="263"/>
      <c r="Y352" s="263"/>
      <c r="Z352" s="263"/>
      <c r="AA352" s="263"/>
      <c r="AB352" s="263"/>
      <c r="AC352" s="263"/>
      <c r="AD352" s="263"/>
      <c r="AE352" s="263"/>
      <c r="AF352" s="263"/>
      <c r="AG352" s="263"/>
      <c r="AH352" s="263"/>
      <c r="AI352" s="263"/>
      <c r="AJ352" s="263"/>
      <c r="AK352" s="263"/>
      <c r="AL352" s="263"/>
      <c r="AM352" s="263"/>
      <c r="AN352" s="263"/>
      <c r="AO352" s="263"/>
      <c r="AP352" s="264"/>
      <c r="AQ352" s="29"/>
      <c r="AR352" s="265"/>
      <c r="AU352" s="208" t="str">
        <f t="shared" si="180"/>
        <v/>
      </c>
      <c r="AW352" s="271">
        <f t="shared" si="187"/>
        <v>0</v>
      </c>
      <c r="AX352" s="265"/>
      <c r="AZ352" s="267">
        <v>137</v>
      </c>
      <c r="BA352" s="268">
        <v>7</v>
      </c>
      <c r="BC352" s="269">
        <f t="shared" si="168"/>
        <v>1</v>
      </c>
      <c r="BD352" s="270" t="e">
        <f t="shared" si="169"/>
        <v>#N/A</v>
      </c>
      <c r="BE352" s="208">
        <f t="shared" si="170"/>
        <v>351</v>
      </c>
      <c r="BF352" s="208" t="e">
        <f t="shared" si="171"/>
        <v>#N/A</v>
      </c>
      <c r="BG352" s="208" t="e">
        <f t="shared" si="181"/>
        <v>#N/A</v>
      </c>
    </row>
    <row r="353" spans="1:59" ht="37.5" x14ac:dyDescent="0.25">
      <c r="A353" s="47" t="s">
        <v>46</v>
      </c>
      <c r="B353" s="68" t="str">
        <f t="shared" si="165"/>
        <v>137-08</v>
      </c>
      <c r="C353" s="247" t="str">
        <f t="shared" si="182"/>
        <v>Abuse of Vulnerable Adults (AVA) return</v>
      </c>
      <c r="D353" s="944" t="s">
        <v>811</v>
      </c>
      <c r="E353" s="271" t="str">
        <f t="shared" si="183"/>
        <v>DH/HSCIC</v>
      </c>
      <c r="F353" s="947"/>
      <c r="G353" s="558"/>
      <c r="H353" s="558"/>
      <c r="I353" s="948"/>
      <c r="J353" s="300" t="str">
        <f t="shared" si="184"/>
        <v>annual</v>
      </c>
      <c r="K353" s="353" t="str">
        <f t="shared" si="185"/>
        <v>Upper tier &amp; single tier</v>
      </c>
      <c r="N353" s="258" t="str">
        <f t="shared" si="166"/>
        <v/>
      </c>
      <c r="O353" s="272" t="str">
        <f t="shared" si="167"/>
        <v/>
      </c>
      <c r="P353" s="265"/>
      <c r="Q353" s="265"/>
      <c r="R353" s="46" t="str">
        <f t="shared" si="186"/>
        <v>Y</v>
      </c>
      <c r="T353" s="262"/>
      <c r="U353" s="263"/>
      <c r="V353" s="263"/>
      <c r="W353" s="263"/>
      <c r="X353" s="263"/>
      <c r="Y353" s="263"/>
      <c r="Z353" s="263"/>
      <c r="AA353" s="263"/>
      <c r="AB353" s="263"/>
      <c r="AC353" s="263"/>
      <c r="AD353" s="263"/>
      <c r="AE353" s="263"/>
      <c r="AF353" s="263"/>
      <c r="AG353" s="263"/>
      <c r="AH353" s="263"/>
      <c r="AI353" s="263"/>
      <c r="AJ353" s="263"/>
      <c r="AK353" s="263"/>
      <c r="AL353" s="263"/>
      <c r="AM353" s="263"/>
      <c r="AN353" s="263"/>
      <c r="AO353" s="263"/>
      <c r="AP353" s="264"/>
      <c r="AQ353" s="29"/>
      <c r="AR353" s="265"/>
      <c r="AU353" s="208" t="str">
        <f t="shared" si="180"/>
        <v/>
      </c>
      <c r="AW353" s="271">
        <f t="shared" si="187"/>
        <v>0</v>
      </c>
      <c r="AX353" s="265"/>
      <c r="AZ353" s="267">
        <v>137</v>
      </c>
      <c r="BA353" s="268">
        <v>8</v>
      </c>
      <c r="BC353" s="269">
        <f t="shared" si="168"/>
        <v>1</v>
      </c>
      <c r="BD353" s="270" t="e">
        <f t="shared" si="169"/>
        <v>#N/A</v>
      </c>
      <c r="BE353" s="208">
        <f t="shared" si="170"/>
        <v>352</v>
      </c>
      <c r="BF353" s="208" t="e">
        <f t="shared" si="171"/>
        <v>#N/A</v>
      </c>
      <c r="BG353" s="208" t="e">
        <f t="shared" si="181"/>
        <v>#N/A</v>
      </c>
    </row>
    <row r="354" spans="1:59" ht="50" x14ac:dyDescent="0.25">
      <c r="A354" s="47" t="s">
        <v>46</v>
      </c>
      <c r="B354" s="68" t="str">
        <f t="shared" si="165"/>
        <v>137-09</v>
      </c>
      <c r="C354" s="247" t="str">
        <f t="shared" si="182"/>
        <v>Abuse of Vulnerable Adults (AVA) return</v>
      </c>
      <c r="D354" s="944" t="s">
        <v>812</v>
      </c>
      <c r="E354" s="271" t="str">
        <f t="shared" si="183"/>
        <v>DH/HSCIC</v>
      </c>
      <c r="F354" s="947"/>
      <c r="G354" s="558"/>
      <c r="H354" s="558"/>
      <c r="I354" s="948"/>
      <c r="J354" s="300" t="str">
        <f t="shared" si="184"/>
        <v>annual</v>
      </c>
      <c r="K354" s="353" t="str">
        <f t="shared" si="185"/>
        <v>Upper tier &amp; single tier</v>
      </c>
      <c r="N354" s="258" t="str">
        <f t="shared" si="166"/>
        <v/>
      </c>
      <c r="O354" s="272" t="str">
        <f t="shared" si="167"/>
        <v/>
      </c>
      <c r="P354" s="265"/>
      <c r="Q354" s="265"/>
      <c r="R354" s="46" t="str">
        <f t="shared" si="186"/>
        <v>Y</v>
      </c>
      <c r="T354" s="262"/>
      <c r="U354" s="263"/>
      <c r="V354" s="263"/>
      <c r="W354" s="263"/>
      <c r="X354" s="263"/>
      <c r="Y354" s="263"/>
      <c r="Z354" s="263"/>
      <c r="AA354" s="263"/>
      <c r="AB354" s="263"/>
      <c r="AC354" s="263"/>
      <c r="AD354" s="263"/>
      <c r="AE354" s="263"/>
      <c r="AF354" s="263"/>
      <c r="AG354" s="263"/>
      <c r="AH354" s="263"/>
      <c r="AI354" s="263"/>
      <c r="AJ354" s="263"/>
      <c r="AK354" s="263"/>
      <c r="AL354" s="263"/>
      <c r="AM354" s="263"/>
      <c r="AN354" s="263"/>
      <c r="AO354" s="263"/>
      <c r="AP354" s="264"/>
      <c r="AQ354" s="29"/>
      <c r="AR354" s="265"/>
      <c r="AU354" s="208" t="str">
        <f t="shared" si="180"/>
        <v/>
      </c>
      <c r="AW354" s="271">
        <f t="shared" si="187"/>
        <v>0</v>
      </c>
      <c r="AX354" s="265"/>
      <c r="AZ354" s="267">
        <v>137</v>
      </c>
      <c r="BA354" s="268">
        <v>9</v>
      </c>
      <c r="BC354" s="269">
        <f t="shared" si="168"/>
        <v>1</v>
      </c>
      <c r="BD354" s="270" t="e">
        <f t="shared" si="169"/>
        <v>#N/A</v>
      </c>
      <c r="BE354" s="208">
        <f t="shared" si="170"/>
        <v>353</v>
      </c>
      <c r="BF354" s="208" t="e">
        <f t="shared" si="171"/>
        <v>#N/A</v>
      </c>
      <c r="BG354" s="208" t="e">
        <f t="shared" si="181"/>
        <v>#N/A</v>
      </c>
    </row>
    <row r="355" spans="1:59" ht="37.5" x14ac:dyDescent="0.25">
      <c r="A355" s="47" t="s">
        <v>46</v>
      </c>
      <c r="B355" s="68" t="str">
        <f t="shared" si="165"/>
        <v>137-10</v>
      </c>
      <c r="C355" s="247" t="str">
        <f t="shared" si="182"/>
        <v>Abuse of Vulnerable Adults (AVA) return</v>
      </c>
      <c r="D355" s="944" t="s">
        <v>813</v>
      </c>
      <c r="E355" s="271" t="str">
        <f t="shared" si="183"/>
        <v>DH/HSCIC</v>
      </c>
      <c r="F355" s="947"/>
      <c r="G355" s="558"/>
      <c r="H355" s="558"/>
      <c r="I355" s="948"/>
      <c r="J355" s="300" t="str">
        <f t="shared" si="184"/>
        <v>annual</v>
      </c>
      <c r="K355" s="353" t="str">
        <f t="shared" si="185"/>
        <v>Upper tier &amp; single tier</v>
      </c>
      <c r="N355" s="258" t="str">
        <f t="shared" si="166"/>
        <v/>
      </c>
      <c r="O355" s="272" t="str">
        <f t="shared" si="167"/>
        <v/>
      </c>
      <c r="P355" s="265"/>
      <c r="Q355" s="265"/>
      <c r="R355" s="46" t="str">
        <f t="shared" si="186"/>
        <v>Y</v>
      </c>
      <c r="T355" s="262"/>
      <c r="U355" s="263"/>
      <c r="V355" s="263"/>
      <c r="W355" s="263"/>
      <c r="X355" s="263"/>
      <c r="Y355" s="263"/>
      <c r="Z355" s="263"/>
      <c r="AA355" s="263"/>
      <c r="AB355" s="263"/>
      <c r="AC355" s="263"/>
      <c r="AD355" s="263"/>
      <c r="AE355" s="263"/>
      <c r="AF355" s="263"/>
      <c r="AG355" s="263"/>
      <c r="AH355" s="263"/>
      <c r="AI355" s="263"/>
      <c r="AJ355" s="263"/>
      <c r="AK355" s="263"/>
      <c r="AL355" s="263"/>
      <c r="AM355" s="263"/>
      <c r="AN355" s="263"/>
      <c r="AO355" s="263"/>
      <c r="AP355" s="264"/>
      <c r="AQ355" s="29"/>
      <c r="AR355" s="265"/>
      <c r="AU355" s="208" t="str">
        <f t="shared" si="180"/>
        <v/>
      </c>
      <c r="AW355" s="271">
        <f t="shared" si="187"/>
        <v>0</v>
      </c>
      <c r="AX355" s="265"/>
      <c r="AZ355" s="267">
        <v>137</v>
      </c>
      <c r="BA355" s="268">
        <v>10</v>
      </c>
      <c r="BC355" s="269">
        <f t="shared" si="168"/>
        <v>1</v>
      </c>
      <c r="BD355" s="270" t="e">
        <f t="shared" si="169"/>
        <v>#N/A</v>
      </c>
      <c r="BE355" s="208">
        <f t="shared" si="170"/>
        <v>354</v>
      </c>
      <c r="BF355" s="208" t="e">
        <f t="shared" si="171"/>
        <v>#N/A</v>
      </c>
      <c r="BG355" s="208" t="e">
        <f t="shared" si="181"/>
        <v>#N/A</v>
      </c>
    </row>
    <row r="356" spans="1:59" ht="25.5" customHeight="1" x14ac:dyDescent="0.25">
      <c r="A356" s="47" t="s">
        <v>46</v>
      </c>
      <c r="B356" s="68" t="str">
        <f t="shared" si="165"/>
        <v>137-11</v>
      </c>
      <c r="C356" s="247" t="str">
        <f t="shared" si="182"/>
        <v>Abuse of Vulnerable Adults (AVA) return</v>
      </c>
      <c r="D356" s="944" t="s">
        <v>814</v>
      </c>
      <c r="E356" s="271" t="str">
        <f t="shared" si="183"/>
        <v>DH/HSCIC</v>
      </c>
      <c r="F356" s="947"/>
      <c r="G356" s="558"/>
      <c r="H356" s="558"/>
      <c r="I356" s="948"/>
      <c r="J356" s="300" t="str">
        <f t="shared" si="184"/>
        <v>annual</v>
      </c>
      <c r="K356" s="353" t="str">
        <f t="shared" si="185"/>
        <v>Upper tier &amp; single tier</v>
      </c>
      <c r="N356" s="258" t="str">
        <f t="shared" si="166"/>
        <v/>
      </c>
      <c r="O356" s="272" t="str">
        <f t="shared" si="167"/>
        <v/>
      </c>
      <c r="P356" s="265"/>
      <c r="Q356" s="265"/>
      <c r="R356" s="46" t="str">
        <f t="shared" si="186"/>
        <v>Y</v>
      </c>
      <c r="T356" s="262"/>
      <c r="U356" s="263"/>
      <c r="V356" s="263"/>
      <c r="W356" s="263"/>
      <c r="X356" s="263"/>
      <c r="Y356" s="263"/>
      <c r="Z356" s="263"/>
      <c r="AA356" s="263"/>
      <c r="AB356" s="263"/>
      <c r="AC356" s="263"/>
      <c r="AD356" s="263"/>
      <c r="AE356" s="263"/>
      <c r="AF356" s="263"/>
      <c r="AG356" s="263"/>
      <c r="AH356" s="263"/>
      <c r="AI356" s="263"/>
      <c r="AJ356" s="263"/>
      <c r="AK356" s="263"/>
      <c r="AL356" s="263"/>
      <c r="AM356" s="263"/>
      <c r="AN356" s="263"/>
      <c r="AO356" s="263"/>
      <c r="AP356" s="264"/>
      <c r="AQ356" s="29"/>
      <c r="AR356" s="265"/>
      <c r="AU356" s="208" t="str">
        <f t="shared" si="180"/>
        <v/>
      </c>
      <c r="AW356" s="271">
        <f t="shared" si="187"/>
        <v>0</v>
      </c>
      <c r="AX356" s="265"/>
      <c r="AZ356" s="267">
        <v>137</v>
      </c>
      <c r="BA356" s="268">
        <v>11</v>
      </c>
      <c r="BC356" s="269">
        <f t="shared" si="168"/>
        <v>1</v>
      </c>
      <c r="BD356" s="270" t="e">
        <f t="shared" si="169"/>
        <v>#N/A</v>
      </c>
      <c r="BE356" s="208">
        <f t="shared" si="170"/>
        <v>355</v>
      </c>
      <c r="BF356" s="208" t="e">
        <f t="shared" si="171"/>
        <v>#N/A</v>
      </c>
      <c r="BG356" s="208" t="e">
        <f t="shared" si="181"/>
        <v>#N/A</v>
      </c>
    </row>
    <row r="357" spans="1:59" ht="37.5" x14ac:dyDescent="0.25">
      <c r="A357" s="47" t="s">
        <v>46</v>
      </c>
      <c r="B357" s="68" t="str">
        <f t="shared" si="165"/>
        <v>137-12</v>
      </c>
      <c r="C357" s="247" t="str">
        <f t="shared" si="182"/>
        <v>Abuse of Vulnerable Adults (AVA) return</v>
      </c>
      <c r="D357" s="944" t="s">
        <v>815</v>
      </c>
      <c r="E357" s="271" t="str">
        <f t="shared" si="183"/>
        <v>DH/HSCIC</v>
      </c>
      <c r="F357" s="947"/>
      <c r="G357" s="558"/>
      <c r="H357" s="558"/>
      <c r="I357" s="948"/>
      <c r="J357" s="300" t="str">
        <f t="shared" si="184"/>
        <v>annual</v>
      </c>
      <c r="K357" s="353" t="str">
        <f t="shared" si="185"/>
        <v>Upper tier &amp; single tier</v>
      </c>
      <c r="N357" s="258" t="str">
        <f t="shared" si="166"/>
        <v/>
      </c>
      <c r="O357" s="272" t="str">
        <f t="shared" si="167"/>
        <v/>
      </c>
      <c r="P357" s="265"/>
      <c r="Q357" s="265"/>
      <c r="R357" s="46" t="str">
        <f t="shared" si="186"/>
        <v>Y</v>
      </c>
      <c r="T357" s="262"/>
      <c r="U357" s="263"/>
      <c r="V357" s="263"/>
      <c r="W357" s="263"/>
      <c r="X357" s="263"/>
      <c r="Y357" s="263"/>
      <c r="Z357" s="263"/>
      <c r="AA357" s="263"/>
      <c r="AB357" s="263"/>
      <c r="AC357" s="263"/>
      <c r="AD357" s="263"/>
      <c r="AE357" s="263"/>
      <c r="AF357" s="263"/>
      <c r="AG357" s="263"/>
      <c r="AH357" s="263"/>
      <c r="AI357" s="263"/>
      <c r="AJ357" s="263"/>
      <c r="AK357" s="263"/>
      <c r="AL357" s="263"/>
      <c r="AM357" s="263"/>
      <c r="AN357" s="263"/>
      <c r="AO357" s="263"/>
      <c r="AP357" s="264"/>
      <c r="AQ357" s="29"/>
      <c r="AR357" s="265"/>
      <c r="AU357" s="208" t="str">
        <f t="shared" si="180"/>
        <v/>
      </c>
      <c r="AW357" s="271">
        <f t="shared" si="187"/>
        <v>0</v>
      </c>
      <c r="AX357" s="265"/>
      <c r="AZ357" s="267">
        <v>137</v>
      </c>
      <c r="BA357" s="268">
        <v>12</v>
      </c>
      <c r="BC357" s="269">
        <f t="shared" si="168"/>
        <v>1</v>
      </c>
      <c r="BD357" s="270" t="e">
        <f t="shared" si="169"/>
        <v>#N/A</v>
      </c>
      <c r="BE357" s="208">
        <f t="shared" si="170"/>
        <v>356</v>
      </c>
      <c r="BF357" s="208" t="e">
        <f t="shared" si="171"/>
        <v>#N/A</v>
      </c>
      <c r="BG357" s="208" t="e">
        <f t="shared" si="181"/>
        <v>#N/A</v>
      </c>
    </row>
    <row r="358" spans="1:59" ht="50" x14ac:dyDescent="0.25">
      <c r="A358" s="47" t="s">
        <v>46</v>
      </c>
      <c r="B358" s="68" t="str">
        <f t="shared" si="165"/>
        <v>137-13</v>
      </c>
      <c r="C358" s="247" t="str">
        <f t="shared" si="182"/>
        <v>Abuse of Vulnerable Adults (AVA) return</v>
      </c>
      <c r="D358" s="944" t="s">
        <v>816</v>
      </c>
      <c r="E358" s="271" t="str">
        <f t="shared" si="183"/>
        <v>DH/HSCIC</v>
      </c>
      <c r="F358" s="947"/>
      <c r="G358" s="558"/>
      <c r="H358" s="558"/>
      <c r="I358" s="948"/>
      <c r="J358" s="300" t="str">
        <f t="shared" si="184"/>
        <v>annual</v>
      </c>
      <c r="K358" s="353" t="str">
        <f t="shared" si="185"/>
        <v>Upper tier &amp; single tier</v>
      </c>
      <c r="N358" s="258" t="str">
        <f t="shared" si="166"/>
        <v/>
      </c>
      <c r="O358" s="272" t="str">
        <f t="shared" si="167"/>
        <v/>
      </c>
      <c r="P358" s="265"/>
      <c r="Q358" s="265"/>
      <c r="R358" s="46" t="str">
        <f t="shared" si="186"/>
        <v>Y</v>
      </c>
      <c r="T358" s="262"/>
      <c r="U358" s="263"/>
      <c r="V358" s="263"/>
      <c r="W358" s="263"/>
      <c r="X358" s="263"/>
      <c r="Y358" s="263"/>
      <c r="Z358" s="263"/>
      <c r="AA358" s="263"/>
      <c r="AB358" s="263"/>
      <c r="AC358" s="263"/>
      <c r="AD358" s="263"/>
      <c r="AE358" s="263"/>
      <c r="AF358" s="263"/>
      <c r="AG358" s="263"/>
      <c r="AH358" s="263"/>
      <c r="AI358" s="263"/>
      <c r="AJ358" s="263"/>
      <c r="AK358" s="263"/>
      <c r="AL358" s="263"/>
      <c r="AM358" s="263"/>
      <c r="AN358" s="263"/>
      <c r="AO358" s="263"/>
      <c r="AP358" s="264"/>
      <c r="AQ358" s="29"/>
      <c r="AR358" s="265"/>
      <c r="AU358" s="208" t="str">
        <f t="shared" si="180"/>
        <v/>
      </c>
      <c r="AW358" s="271">
        <f t="shared" si="187"/>
        <v>0</v>
      </c>
      <c r="AX358" s="265"/>
      <c r="AZ358" s="267">
        <v>137</v>
      </c>
      <c r="BA358" s="268">
        <v>13</v>
      </c>
      <c r="BC358" s="269">
        <f t="shared" si="168"/>
        <v>1</v>
      </c>
      <c r="BD358" s="270" t="e">
        <f t="shared" si="169"/>
        <v>#N/A</v>
      </c>
      <c r="BE358" s="208">
        <f t="shared" si="170"/>
        <v>357</v>
      </c>
      <c r="BF358" s="208" t="e">
        <f t="shared" si="171"/>
        <v>#N/A</v>
      </c>
      <c r="BG358" s="208" t="e">
        <f t="shared" si="181"/>
        <v>#N/A</v>
      </c>
    </row>
    <row r="359" spans="1:59" ht="25.5" customHeight="1" x14ac:dyDescent="0.25">
      <c r="A359" s="47" t="s">
        <v>46</v>
      </c>
      <c r="B359" s="68" t="str">
        <f t="shared" si="165"/>
        <v>137-14</v>
      </c>
      <c r="C359" s="247" t="str">
        <f t="shared" si="182"/>
        <v>Abuse of Vulnerable Adults (AVA) return</v>
      </c>
      <c r="D359" s="944" t="s">
        <v>817</v>
      </c>
      <c r="E359" s="271" t="str">
        <f t="shared" si="183"/>
        <v>DH/HSCIC</v>
      </c>
      <c r="F359" s="947"/>
      <c r="G359" s="558"/>
      <c r="H359" s="558"/>
      <c r="I359" s="948"/>
      <c r="J359" s="300" t="str">
        <f t="shared" si="184"/>
        <v>annual</v>
      </c>
      <c r="K359" s="353" t="str">
        <f t="shared" si="185"/>
        <v>Upper tier &amp; single tier</v>
      </c>
      <c r="N359" s="258" t="str">
        <f t="shared" si="166"/>
        <v/>
      </c>
      <c r="O359" s="272" t="str">
        <f t="shared" si="167"/>
        <v/>
      </c>
      <c r="P359" s="265"/>
      <c r="Q359" s="265"/>
      <c r="R359" s="46" t="str">
        <f t="shared" si="186"/>
        <v>Y</v>
      </c>
      <c r="T359" s="262"/>
      <c r="U359" s="263"/>
      <c r="V359" s="263"/>
      <c r="W359" s="263"/>
      <c r="X359" s="263"/>
      <c r="Y359" s="263"/>
      <c r="Z359" s="263"/>
      <c r="AA359" s="263"/>
      <c r="AB359" s="263"/>
      <c r="AC359" s="263"/>
      <c r="AD359" s="263"/>
      <c r="AE359" s="263"/>
      <c r="AF359" s="263"/>
      <c r="AG359" s="263"/>
      <c r="AH359" s="263"/>
      <c r="AI359" s="263"/>
      <c r="AJ359" s="263"/>
      <c r="AK359" s="263"/>
      <c r="AL359" s="263"/>
      <c r="AM359" s="263"/>
      <c r="AN359" s="263"/>
      <c r="AO359" s="263"/>
      <c r="AP359" s="264"/>
      <c r="AQ359" s="29"/>
      <c r="AR359" s="265"/>
      <c r="AU359" s="208" t="str">
        <f t="shared" si="180"/>
        <v/>
      </c>
      <c r="AW359" s="271">
        <f t="shared" si="187"/>
        <v>0</v>
      </c>
      <c r="AX359" s="265"/>
      <c r="AZ359" s="267">
        <v>137</v>
      </c>
      <c r="BA359" s="268">
        <v>14</v>
      </c>
      <c r="BC359" s="269">
        <f t="shared" si="168"/>
        <v>1</v>
      </c>
      <c r="BD359" s="270" t="e">
        <f t="shared" si="169"/>
        <v>#N/A</v>
      </c>
      <c r="BE359" s="208">
        <f t="shared" si="170"/>
        <v>358</v>
      </c>
      <c r="BF359" s="208" t="e">
        <f t="shared" si="171"/>
        <v>#N/A</v>
      </c>
      <c r="BG359" s="208" t="e">
        <f t="shared" si="181"/>
        <v>#N/A</v>
      </c>
    </row>
    <row r="360" spans="1:59" ht="50" x14ac:dyDescent="0.25">
      <c r="A360" s="47" t="s">
        <v>46</v>
      </c>
      <c r="B360" s="68" t="str">
        <f t="shared" si="165"/>
        <v>137-15</v>
      </c>
      <c r="C360" s="247" t="str">
        <f t="shared" si="182"/>
        <v>Abuse of Vulnerable Adults (AVA) return</v>
      </c>
      <c r="D360" s="944" t="s">
        <v>1764</v>
      </c>
      <c r="E360" s="271" t="str">
        <f t="shared" si="183"/>
        <v>DH/HSCIC</v>
      </c>
      <c r="F360" s="947"/>
      <c r="G360" s="558"/>
      <c r="H360" s="558"/>
      <c r="I360" s="948"/>
      <c r="J360" s="300" t="str">
        <f t="shared" si="184"/>
        <v>annual</v>
      </c>
      <c r="K360" s="353" t="str">
        <f t="shared" si="185"/>
        <v>Upper tier &amp; single tier</v>
      </c>
      <c r="N360" s="258" t="str">
        <f t="shared" si="166"/>
        <v/>
      </c>
      <c r="O360" s="272" t="str">
        <f t="shared" si="167"/>
        <v/>
      </c>
      <c r="P360" s="265"/>
      <c r="Q360" s="265"/>
      <c r="R360" s="46" t="str">
        <f t="shared" si="186"/>
        <v>Y</v>
      </c>
      <c r="T360" s="262"/>
      <c r="U360" s="263"/>
      <c r="V360" s="263"/>
      <c r="W360" s="263"/>
      <c r="X360" s="263"/>
      <c r="Y360" s="263"/>
      <c r="Z360" s="263"/>
      <c r="AA360" s="263"/>
      <c r="AB360" s="263"/>
      <c r="AC360" s="263"/>
      <c r="AD360" s="263"/>
      <c r="AE360" s="263"/>
      <c r="AF360" s="263"/>
      <c r="AG360" s="263"/>
      <c r="AH360" s="263"/>
      <c r="AI360" s="263"/>
      <c r="AJ360" s="263"/>
      <c r="AK360" s="263"/>
      <c r="AL360" s="263"/>
      <c r="AM360" s="263"/>
      <c r="AN360" s="263"/>
      <c r="AO360" s="263"/>
      <c r="AP360" s="264"/>
      <c r="AQ360" s="29"/>
      <c r="AR360" s="265"/>
      <c r="AU360" s="208" t="str">
        <f t="shared" si="180"/>
        <v/>
      </c>
      <c r="AW360" s="271">
        <f t="shared" si="187"/>
        <v>0</v>
      </c>
      <c r="AX360" s="265"/>
      <c r="AZ360" s="267">
        <v>137</v>
      </c>
      <c r="BA360" s="268">
        <v>15</v>
      </c>
      <c r="BC360" s="269">
        <f t="shared" si="168"/>
        <v>1</v>
      </c>
      <c r="BD360" s="270" t="e">
        <f t="shared" si="169"/>
        <v>#N/A</v>
      </c>
      <c r="BE360" s="208">
        <f t="shared" si="170"/>
        <v>359</v>
      </c>
      <c r="BF360" s="208" t="e">
        <f t="shared" si="171"/>
        <v>#N/A</v>
      </c>
      <c r="BG360" s="208" t="e">
        <f t="shared" si="181"/>
        <v>#N/A</v>
      </c>
    </row>
    <row r="361" spans="1:59" ht="110" x14ac:dyDescent="0.25">
      <c r="A361" s="47" t="s">
        <v>1000</v>
      </c>
      <c r="B361" s="68" t="str">
        <f t="shared" ref="B361:B372" si="188">TEXT(AZ361,"000")&amp;"-"&amp;TEXT(BA361,"00")</f>
        <v>153-00</v>
      </c>
      <c r="C361" s="258" t="s">
        <v>1294</v>
      </c>
      <c r="D361" s="259"/>
      <c r="E361" s="208" t="s">
        <v>1134</v>
      </c>
      <c r="F361" s="219"/>
      <c r="G361" s="186"/>
      <c r="H361" s="186"/>
      <c r="I361" s="220"/>
      <c r="J361" s="353" t="s">
        <v>1262</v>
      </c>
      <c r="K361" s="353" t="s">
        <v>769</v>
      </c>
      <c r="L361" s="29" t="s">
        <v>502</v>
      </c>
      <c r="M361" s="29" t="s">
        <v>2046</v>
      </c>
      <c r="N361" s="275" t="str">
        <f t="shared" ref="N361:N372" si="189">IF(OR($A361&lt;&gt;"C",P361=""),"",HYPERLINK(P361,"Collection"))</f>
        <v/>
      </c>
      <c r="O361" s="276" t="str">
        <f t="shared" ref="O361:O372" si="190">IF(OR($A361&lt;&gt;"C",Q361=""),"",HYPERLINK(Q361,"Data"))</f>
        <v/>
      </c>
      <c r="P361" s="265"/>
      <c r="Q361" s="265"/>
      <c r="R361" s="261" t="s">
        <v>1331</v>
      </c>
      <c r="S361" s="29"/>
      <c r="T361" s="280" t="s">
        <v>1331</v>
      </c>
      <c r="U361" s="281" t="s">
        <v>1331</v>
      </c>
      <c r="V361" s="281" t="s">
        <v>1331</v>
      </c>
      <c r="W361" s="281" t="s">
        <v>1331</v>
      </c>
      <c r="X361" s="281" t="s">
        <v>1331</v>
      </c>
      <c r="Y361" s="281" t="s">
        <v>1331</v>
      </c>
      <c r="Z361" s="281" t="s">
        <v>1331</v>
      </c>
      <c r="AA361" s="281"/>
      <c r="AB361" s="281"/>
      <c r="AC361" s="281"/>
      <c r="AD361" s="281"/>
      <c r="AE361" s="281"/>
      <c r="AF361" s="281"/>
      <c r="AG361" s="281"/>
      <c r="AH361" s="281"/>
      <c r="AI361" s="281"/>
      <c r="AJ361" s="281"/>
      <c r="AK361" s="281"/>
      <c r="AL361" s="281"/>
      <c r="AM361" s="281"/>
      <c r="AN361" s="281"/>
      <c r="AO361" s="281"/>
      <c r="AP361" s="282"/>
      <c r="AQ361" s="29"/>
      <c r="AR361" s="29" t="s">
        <v>960</v>
      </c>
      <c r="AS361" s="29" t="s">
        <v>305</v>
      </c>
      <c r="AT361" s="29"/>
      <c r="AU361" s="266">
        <f>IF($A361="C",COUNTIF(C$361:C$362,C361)-1,"")</f>
        <v>1</v>
      </c>
      <c r="AZ361" s="267">
        <v>153</v>
      </c>
      <c r="BA361" s="268">
        <v>0</v>
      </c>
      <c r="BC361" s="269">
        <f t="shared" ref="BC361:BC372" si="191">IF(A361="D",1,0)</f>
        <v>0</v>
      </c>
      <c r="BD361" s="270">
        <f t="shared" ref="BD361:BD372" si="192">MATCH(E361,DeptAbbr,0)</f>
        <v>42</v>
      </c>
      <c r="BE361" s="208">
        <f t="shared" ref="BE361:BE372" si="193">ROW()-1</f>
        <v>360</v>
      </c>
      <c r="BF361" s="208">
        <f t="shared" ref="BF361:BF372" si="194">(BC361*1000000)+(BD361*1000)+BE361</f>
        <v>42360</v>
      </c>
      <c r="BG361" s="208">
        <f>RANK(BF361,BF$361:BF$362,1)</f>
        <v>1</v>
      </c>
    </row>
    <row r="362" spans="1:59" x14ac:dyDescent="0.25">
      <c r="A362" s="47" t="s">
        <v>46</v>
      </c>
      <c r="B362" s="68" t="str">
        <f t="shared" si="188"/>
        <v>153-01</v>
      </c>
      <c r="C362" s="247" t="str">
        <f>C361</f>
        <v xml:space="preserve">LPG pipework inspection </v>
      </c>
      <c r="D362" s="944" t="s">
        <v>501</v>
      </c>
      <c r="E362" s="271" t="str">
        <f>E361</f>
        <v>DWP/HSE</v>
      </c>
      <c r="F362" s="947"/>
      <c r="G362" s="558"/>
      <c r="H362" s="558"/>
      <c r="I362" s="948"/>
      <c r="J362" s="353" t="str">
        <f>J361</f>
        <v>continuous</v>
      </c>
      <c r="K362" s="353" t="str">
        <f>K361</f>
        <v>All local authorities</v>
      </c>
      <c r="L362" s="265"/>
      <c r="N362" s="258" t="str">
        <f t="shared" si="189"/>
        <v/>
      </c>
      <c r="O362" s="272" t="str">
        <f t="shared" si="190"/>
        <v/>
      </c>
      <c r="P362" s="265"/>
      <c r="Q362" s="265"/>
      <c r="R362" s="46" t="str">
        <f>R361</f>
        <v>Y</v>
      </c>
      <c r="AU362" s="208" t="str">
        <f>IF($A362="C",COUNTIF(C$361:C$362,C362)-1,"")</f>
        <v/>
      </c>
      <c r="AW362" s="271">
        <f>AW361</f>
        <v>0</v>
      </c>
      <c r="AZ362" s="267">
        <v>153</v>
      </c>
      <c r="BA362" s="268">
        <v>1</v>
      </c>
      <c r="BC362" s="269">
        <f t="shared" si="191"/>
        <v>1</v>
      </c>
      <c r="BD362" s="270">
        <f t="shared" si="192"/>
        <v>42</v>
      </c>
      <c r="BE362" s="208">
        <f t="shared" si="193"/>
        <v>361</v>
      </c>
      <c r="BF362" s="208">
        <f t="shared" si="194"/>
        <v>1042361</v>
      </c>
      <c r="BG362" s="208">
        <f>RANK(BF362,BF$361:BF$362,1)</f>
        <v>2</v>
      </c>
    </row>
    <row r="363" spans="1:59" ht="41.25" customHeight="1" x14ac:dyDescent="0.25">
      <c r="A363" s="47" t="s">
        <v>1000</v>
      </c>
      <c r="B363" s="68" t="str">
        <f t="shared" si="188"/>
        <v>242-00</v>
      </c>
      <c r="C363" s="258" t="s">
        <v>1073</v>
      </c>
      <c r="D363" s="259"/>
      <c r="E363" s="208" t="s">
        <v>332</v>
      </c>
      <c r="F363" s="219"/>
      <c r="G363" s="186"/>
      <c r="H363" s="186"/>
      <c r="I363" s="220"/>
      <c r="J363" s="353" t="s">
        <v>1332</v>
      </c>
      <c r="K363" s="353" t="s">
        <v>769</v>
      </c>
      <c r="L363" s="29" t="s">
        <v>1514</v>
      </c>
      <c r="M363" s="279"/>
      <c r="N363" s="275" t="str">
        <f t="shared" si="189"/>
        <v/>
      </c>
      <c r="O363" s="276" t="str">
        <f t="shared" si="190"/>
        <v>Data</v>
      </c>
      <c r="P363" s="277"/>
      <c r="Q363" s="277" t="s">
        <v>1074</v>
      </c>
      <c r="R363" s="261" t="s">
        <v>1331</v>
      </c>
      <c r="S363" s="29"/>
      <c r="T363" s="280" t="s">
        <v>1331</v>
      </c>
      <c r="U363" s="281" t="s">
        <v>1331</v>
      </c>
      <c r="V363" s="281" t="s">
        <v>1331</v>
      </c>
      <c r="W363" s="281" t="s">
        <v>1331</v>
      </c>
      <c r="X363" s="281" t="s">
        <v>1331</v>
      </c>
      <c r="Y363" s="281" t="s">
        <v>1331</v>
      </c>
      <c r="Z363" s="281" t="s">
        <v>1331</v>
      </c>
      <c r="AA363" s="281"/>
      <c r="AB363" s="281"/>
      <c r="AC363" s="281"/>
      <c r="AD363" s="281"/>
      <c r="AE363" s="281"/>
      <c r="AF363" s="281"/>
      <c r="AG363" s="281"/>
      <c r="AH363" s="281"/>
      <c r="AI363" s="281"/>
      <c r="AJ363" s="281"/>
      <c r="AK363" s="281"/>
      <c r="AL363" s="281"/>
      <c r="AM363" s="281"/>
      <c r="AN363" s="281"/>
      <c r="AO363" s="281"/>
      <c r="AP363" s="282"/>
      <c r="AQ363" s="29" t="s">
        <v>1263</v>
      </c>
      <c r="AR363" s="29" t="s">
        <v>960</v>
      </c>
      <c r="AS363" s="29" t="s">
        <v>250</v>
      </c>
      <c r="AT363" s="29"/>
      <c r="AU363" s="266">
        <f t="shared" ref="AU363:AU372" si="195">IF($A363="C",COUNTIF(C$363:C$372,C363)-1,"")</f>
        <v>9</v>
      </c>
      <c r="AW363" s="208" t="s">
        <v>767</v>
      </c>
      <c r="AX363" s="265" t="s">
        <v>1744</v>
      </c>
      <c r="AZ363" s="267">
        <v>242</v>
      </c>
      <c r="BA363" s="268">
        <v>0</v>
      </c>
      <c r="BC363" s="269">
        <f t="shared" si="191"/>
        <v>0</v>
      </c>
      <c r="BD363" s="270" t="e">
        <f t="shared" si="192"/>
        <v>#N/A</v>
      </c>
      <c r="BE363" s="208">
        <f t="shared" si="193"/>
        <v>362</v>
      </c>
      <c r="BF363" s="208" t="e">
        <f t="shared" si="194"/>
        <v>#N/A</v>
      </c>
      <c r="BG363" s="208" t="e">
        <f t="shared" ref="BG363:BG372" si="196">RANK(BF363,BF$363:BF$372,1)</f>
        <v>#N/A</v>
      </c>
    </row>
    <row r="364" spans="1:59" ht="25" x14ac:dyDescent="0.25">
      <c r="A364" s="47" t="s">
        <v>46</v>
      </c>
      <c r="B364" s="68" t="str">
        <f t="shared" si="188"/>
        <v>242-01</v>
      </c>
      <c r="C364" s="247" t="str">
        <f t="shared" ref="C364:C372" si="197">C363</f>
        <v>Fraud and Corruption Survey</v>
      </c>
      <c r="D364" s="944" t="s">
        <v>1075</v>
      </c>
      <c r="E364" s="271" t="str">
        <f t="shared" ref="E364:E372" si="198">E363</f>
        <v>DCLG/AC</v>
      </c>
      <c r="F364" s="947"/>
      <c r="G364" s="956"/>
      <c r="H364" s="956"/>
      <c r="I364" s="949"/>
      <c r="J364" s="353" t="str">
        <f t="shared" ref="J364:J372" si="199">J363</f>
        <v>annual</v>
      </c>
      <c r="K364" s="353" t="str">
        <f t="shared" ref="K364:K372" si="200">K363</f>
        <v>All local authorities</v>
      </c>
      <c r="L364" s="265"/>
      <c r="N364" s="258" t="str">
        <f t="shared" si="189"/>
        <v/>
      </c>
      <c r="O364" s="272" t="str">
        <f t="shared" si="190"/>
        <v/>
      </c>
      <c r="P364" s="265"/>
      <c r="Q364" s="265"/>
      <c r="R364" s="46" t="str">
        <f t="shared" ref="R364:R372" si="201">R363</f>
        <v>Y</v>
      </c>
      <c r="AU364" s="208" t="str">
        <f t="shared" si="195"/>
        <v/>
      </c>
      <c r="AW364" s="271" t="str">
        <f t="shared" ref="AW364:AW372" si="202">AW363</f>
        <v>Local government</v>
      </c>
      <c r="AZ364" s="267">
        <v>242</v>
      </c>
      <c r="BA364" s="268">
        <v>1</v>
      </c>
      <c r="BC364" s="269">
        <f t="shared" si="191"/>
        <v>1</v>
      </c>
      <c r="BD364" s="270" t="e">
        <f t="shared" si="192"/>
        <v>#N/A</v>
      </c>
      <c r="BE364" s="208">
        <f t="shared" si="193"/>
        <v>363</v>
      </c>
      <c r="BF364" s="208" t="e">
        <f t="shared" si="194"/>
        <v>#N/A</v>
      </c>
      <c r="BG364" s="208" t="e">
        <f t="shared" si="196"/>
        <v>#N/A</v>
      </c>
    </row>
    <row r="365" spans="1:59" ht="25" x14ac:dyDescent="0.25">
      <c r="A365" s="47" t="s">
        <v>46</v>
      </c>
      <c r="B365" s="68" t="str">
        <f t="shared" si="188"/>
        <v>242-02</v>
      </c>
      <c r="C365" s="247" t="str">
        <f t="shared" si="197"/>
        <v>Fraud and Corruption Survey</v>
      </c>
      <c r="D365" s="944" t="s">
        <v>1076</v>
      </c>
      <c r="E365" s="271" t="str">
        <f t="shared" si="198"/>
        <v>DCLG/AC</v>
      </c>
      <c r="F365" s="947"/>
      <c r="G365" s="956"/>
      <c r="H365" s="956"/>
      <c r="I365" s="949"/>
      <c r="J365" s="353" t="str">
        <f t="shared" si="199"/>
        <v>annual</v>
      </c>
      <c r="K365" s="353" t="str">
        <f t="shared" si="200"/>
        <v>All local authorities</v>
      </c>
      <c r="L365" s="265"/>
      <c r="N365" s="258" t="str">
        <f t="shared" si="189"/>
        <v/>
      </c>
      <c r="O365" s="272" t="str">
        <f t="shared" si="190"/>
        <v/>
      </c>
      <c r="P365" s="265"/>
      <c r="Q365" s="265"/>
      <c r="R365" s="46" t="str">
        <f t="shared" si="201"/>
        <v>Y</v>
      </c>
      <c r="AU365" s="208" t="str">
        <f t="shared" si="195"/>
        <v/>
      </c>
      <c r="AW365" s="271" t="str">
        <f t="shared" si="202"/>
        <v>Local government</v>
      </c>
      <c r="AZ365" s="267">
        <v>242</v>
      </c>
      <c r="BA365" s="268">
        <v>2</v>
      </c>
      <c r="BC365" s="269">
        <f t="shared" si="191"/>
        <v>1</v>
      </c>
      <c r="BD365" s="270" t="e">
        <f t="shared" si="192"/>
        <v>#N/A</v>
      </c>
      <c r="BE365" s="208">
        <f t="shared" si="193"/>
        <v>364</v>
      </c>
      <c r="BF365" s="208" t="e">
        <f t="shared" si="194"/>
        <v>#N/A</v>
      </c>
      <c r="BG365" s="208" t="e">
        <f t="shared" si="196"/>
        <v>#N/A</v>
      </c>
    </row>
    <row r="366" spans="1:59" x14ac:dyDescent="0.25">
      <c r="A366" s="47" t="s">
        <v>46</v>
      </c>
      <c r="B366" s="68" t="str">
        <f t="shared" si="188"/>
        <v>242-03</v>
      </c>
      <c r="C366" s="247" t="str">
        <f t="shared" si="197"/>
        <v>Fraud and Corruption Survey</v>
      </c>
      <c r="D366" s="944" t="s">
        <v>1077</v>
      </c>
      <c r="E366" s="271" t="str">
        <f t="shared" si="198"/>
        <v>DCLG/AC</v>
      </c>
      <c r="F366" s="947"/>
      <c r="G366" s="956"/>
      <c r="H366" s="956"/>
      <c r="I366" s="949"/>
      <c r="J366" s="353" t="str">
        <f t="shared" si="199"/>
        <v>annual</v>
      </c>
      <c r="K366" s="353" t="str">
        <f t="shared" si="200"/>
        <v>All local authorities</v>
      </c>
      <c r="L366" s="265"/>
      <c r="N366" s="258" t="str">
        <f t="shared" si="189"/>
        <v/>
      </c>
      <c r="O366" s="272" t="str">
        <f t="shared" si="190"/>
        <v/>
      </c>
      <c r="P366" s="265"/>
      <c r="Q366" s="265"/>
      <c r="R366" s="46" t="str">
        <f t="shared" si="201"/>
        <v>Y</v>
      </c>
      <c r="AU366" s="208" t="str">
        <f t="shared" si="195"/>
        <v/>
      </c>
      <c r="AW366" s="271" t="str">
        <f t="shared" si="202"/>
        <v>Local government</v>
      </c>
      <c r="AZ366" s="267">
        <v>242</v>
      </c>
      <c r="BA366" s="268">
        <v>3</v>
      </c>
      <c r="BC366" s="269">
        <f t="shared" si="191"/>
        <v>1</v>
      </c>
      <c r="BD366" s="270" t="e">
        <f t="shared" si="192"/>
        <v>#N/A</v>
      </c>
      <c r="BE366" s="208">
        <f t="shared" si="193"/>
        <v>365</v>
      </c>
      <c r="BF366" s="208" t="e">
        <f t="shared" si="194"/>
        <v>#N/A</v>
      </c>
      <c r="BG366" s="208" t="e">
        <f t="shared" si="196"/>
        <v>#N/A</v>
      </c>
    </row>
    <row r="367" spans="1:59" ht="25" x14ac:dyDescent="0.25">
      <c r="A367" s="47" t="s">
        <v>46</v>
      </c>
      <c r="B367" s="68" t="str">
        <f t="shared" si="188"/>
        <v>242-04</v>
      </c>
      <c r="C367" s="247" t="str">
        <f t="shared" si="197"/>
        <v>Fraud and Corruption Survey</v>
      </c>
      <c r="D367" s="944" t="s">
        <v>1078</v>
      </c>
      <c r="E367" s="271" t="str">
        <f t="shared" si="198"/>
        <v>DCLG/AC</v>
      </c>
      <c r="F367" s="947"/>
      <c r="G367" s="956"/>
      <c r="H367" s="956"/>
      <c r="I367" s="949"/>
      <c r="J367" s="353" t="str">
        <f t="shared" si="199"/>
        <v>annual</v>
      </c>
      <c r="K367" s="353" t="str">
        <f t="shared" si="200"/>
        <v>All local authorities</v>
      </c>
      <c r="L367" s="265"/>
      <c r="N367" s="258" t="str">
        <f t="shared" si="189"/>
        <v/>
      </c>
      <c r="O367" s="272" t="str">
        <f t="shared" si="190"/>
        <v/>
      </c>
      <c r="P367" s="265"/>
      <c r="Q367" s="265"/>
      <c r="R367" s="46" t="str">
        <f t="shared" si="201"/>
        <v>Y</v>
      </c>
      <c r="AU367" s="208" t="str">
        <f t="shared" si="195"/>
        <v/>
      </c>
      <c r="AW367" s="271" t="str">
        <f t="shared" si="202"/>
        <v>Local government</v>
      </c>
      <c r="AZ367" s="267">
        <v>242</v>
      </c>
      <c r="BA367" s="268">
        <v>4</v>
      </c>
      <c r="BC367" s="269">
        <f t="shared" si="191"/>
        <v>1</v>
      </c>
      <c r="BD367" s="270" t="e">
        <f t="shared" si="192"/>
        <v>#N/A</v>
      </c>
      <c r="BE367" s="208">
        <f t="shared" si="193"/>
        <v>366</v>
      </c>
      <c r="BF367" s="208" t="e">
        <f t="shared" si="194"/>
        <v>#N/A</v>
      </c>
      <c r="BG367" s="208" t="e">
        <f t="shared" si="196"/>
        <v>#N/A</v>
      </c>
    </row>
    <row r="368" spans="1:59" ht="25" x14ac:dyDescent="0.25">
      <c r="A368" s="47" t="s">
        <v>46</v>
      </c>
      <c r="B368" s="68" t="str">
        <f t="shared" si="188"/>
        <v>242-05</v>
      </c>
      <c r="C368" s="247" t="str">
        <f t="shared" si="197"/>
        <v>Fraud and Corruption Survey</v>
      </c>
      <c r="D368" s="944" t="s">
        <v>1079</v>
      </c>
      <c r="E368" s="271" t="str">
        <f t="shared" si="198"/>
        <v>DCLG/AC</v>
      </c>
      <c r="F368" s="947"/>
      <c r="G368" s="956"/>
      <c r="H368" s="956"/>
      <c r="I368" s="949"/>
      <c r="J368" s="353" t="str">
        <f t="shared" si="199"/>
        <v>annual</v>
      </c>
      <c r="K368" s="353" t="str">
        <f t="shared" si="200"/>
        <v>All local authorities</v>
      </c>
      <c r="L368" s="265"/>
      <c r="N368" s="258" t="str">
        <f t="shared" si="189"/>
        <v/>
      </c>
      <c r="O368" s="272" t="str">
        <f t="shared" si="190"/>
        <v/>
      </c>
      <c r="P368" s="265"/>
      <c r="Q368" s="265"/>
      <c r="R368" s="46" t="str">
        <f t="shared" si="201"/>
        <v>Y</v>
      </c>
      <c r="AU368" s="208" t="str">
        <f t="shared" si="195"/>
        <v/>
      </c>
      <c r="AW368" s="271" t="str">
        <f t="shared" si="202"/>
        <v>Local government</v>
      </c>
      <c r="AZ368" s="267">
        <v>242</v>
      </c>
      <c r="BA368" s="268">
        <v>5</v>
      </c>
      <c r="BC368" s="269">
        <f t="shared" si="191"/>
        <v>1</v>
      </c>
      <c r="BD368" s="270" t="e">
        <f t="shared" si="192"/>
        <v>#N/A</v>
      </c>
      <c r="BE368" s="208">
        <f t="shared" si="193"/>
        <v>367</v>
      </c>
      <c r="BF368" s="208" t="e">
        <f t="shared" si="194"/>
        <v>#N/A</v>
      </c>
      <c r="BG368" s="208" t="e">
        <f t="shared" si="196"/>
        <v>#N/A</v>
      </c>
    </row>
    <row r="369" spans="1:59" x14ac:dyDescent="0.25">
      <c r="A369" s="47" t="s">
        <v>46</v>
      </c>
      <c r="B369" s="68" t="str">
        <f t="shared" si="188"/>
        <v>242-06</v>
      </c>
      <c r="C369" s="247" t="str">
        <f t="shared" si="197"/>
        <v>Fraud and Corruption Survey</v>
      </c>
      <c r="D369" s="944" t="s">
        <v>1080</v>
      </c>
      <c r="E369" s="271" t="str">
        <f t="shared" si="198"/>
        <v>DCLG/AC</v>
      </c>
      <c r="F369" s="947"/>
      <c r="G369" s="956"/>
      <c r="H369" s="956"/>
      <c r="I369" s="949"/>
      <c r="J369" s="353" t="str">
        <f t="shared" si="199"/>
        <v>annual</v>
      </c>
      <c r="K369" s="353" t="str">
        <f t="shared" si="200"/>
        <v>All local authorities</v>
      </c>
      <c r="L369" s="265"/>
      <c r="N369" s="258" t="str">
        <f t="shared" si="189"/>
        <v/>
      </c>
      <c r="O369" s="272" t="str">
        <f t="shared" si="190"/>
        <v/>
      </c>
      <c r="P369" s="265"/>
      <c r="Q369" s="265"/>
      <c r="R369" s="46" t="str">
        <f t="shared" si="201"/>
        <v>Y</v>
      </c>
      <c r="AU369" s="208" t="str">
        <f t="shared" si="195"/>
        <v/>
      </c>
      <c r="AW369" s="271" t="str">
        <f t="shared" si="202"/>
        <v>Local government</v>
      </c>
      <c r="AZ369" s="267">
        <v>242</v>
      </c>
      <c r="BA369" s="268">
        <v>6</v>
      </c>
      <c r="BC369" s="269">
        <f t="shared" si="191"/>
        <v>1</v>
      </c>
      <c r="BD369" s="270" t="e">
        <f t="shared" si="192"/>
        <v>#N/A</v>
      </c>
      <c r="BE369" s="208">
        <f t="shared" si="193"/>
        <v>368</v>
      </c>
      <c r="BF369" s="208" t="e">
        <f t="shared" si="194"/>
        <v>#N/A</v>
      </c>
      <c r="BG369" s="208" t="e">
        <f t="shared" si="196"/>
        <v>#N/A</v>
      </c>
    </row>
    <row r="370" spans="1:59" x14ac:dyDescent="0.25">
      <c r="A370" s="47" t="s">
        <v>46</v>
      </c>
      <c r="B370" s="68" t="str">
        <f t="shared" si="188"/>
        <v>242-07</v>
      </c>
      <c r="C370" s="247" t="str">
        <f t="shared" si="197"/>
        <v>Fraud and Corruption Survey</v>
      </c>
      <c r="D370" s="944" t="s">
        <v>1081</v>
      </c>
      <c r="E370" s="271" t="str">
        <f t="shared" si="198"/>
        <v>DCLG/AC</v>
      </c>
      <c r="F370" s="947"/>
      <c r="G370" s="956"/>
      <c r="H370" s="956"/>
      <c r="I370" s="949"/>
      <c r="J370" s="353" t="str">
        <f t="shared" si="199"/>
        <v>annual</v>
      </c>
      <c r="K370" s="353" t="str">
        <f t="shared" si="200"/>
        <v>All local authorities</v>
      </c>
      <c r="L370" s="265"/>
      <c r="N370" s="258" t="str">
        <f t="shared" si="189"/>
        <v/>
      </c>
      <c r="O370" s="272" t="str">
        <f t="shared" si="190"/>
        <v/>
      </c>
      <c r="P370" s="265"/>
      <c r="Q370" s="265"/>
      <c r="R370" s="46" t="str">
        <f t="shared" si="201"/>
        <v>Y</v>
      </c>
      <c r="AU370" s="208" t="str">
        <f t="shared" si="195"/>
        <v/>
      </c>
      <c r="AW370" s="271" t="str">
        <f t="shared" si="202"/>
        <v>Local government</v>
      </c>
      <c r="AZ370" s="267">
        <v>242</v>
      </c>
      <c r="BA370" s="268">
        <v>7</v>
      </c>
      <c r="BC370" s="269">
        <f t="shared" si="191"/>
        <v>1</v>
      </c>
      <c r="BD370" s="270" t="e">
        <f t="shared" si="192"/>
        <v>#N/A</v>
      </c>
      <c r="BE370" s="208">
        <f t="shared" si="193"/>
        <v>369</v>
      </c>
      <c r="BF370" s="208" t="e">
        <f t="shared" si="194"/>
        <v>#N/A</v>
      </c>
      <c r="BG370" s="208" t="e">
        <f t="shared" si="196"/>
        <v>#N/A</v>
      </c>
    </row>
    <row r="371" spans="1:59" x14ac:dyDescent="0.25">
      <c r="A371" s="47" t="s">
        <v>46</v>
      </c>
      <c r="B371" s="68" t="str">
        <f t="shared" si="188"/>
        <v>242-08</v>
      </c>
      <c r="C371" s="247" t="str">
        <f t="shared" si="197"/>
        <v>Fraud and Corruption Survey</v>
      </c>
      <c r="D371" s="944" t="s">
        <v>1082</v>
      </c>
      <c r="E371" s="271" t="str">
        <f t="shared" si="198"/>
        <v>DCLG/AC</v>
      </c>
      <c r="F371" s="947"/>
      <c r="G371" s="956"/>
      <c r="H371" s="956"/>
      <c r="I371" s="949"/>
      <c r="J371" s="353" t="str">
        <f t="shared" si="199"/>
        <v>annual</v>
      </c>
      <c r="K371" s="353" t="str">
        <f t="shared" si="200"/>
        <v>All local authorities</v>
      </c>
      <c r="L371" s="265"/>
      <c r="N371" s="258" t="str">
        <f t="shared" si="189"/>
        <v/>
      </c>
      <c r="O371" s="272" t="str">
        <f t="shared" si="190"/>
        <v/>
      </c>
      <c r="P371" s="265"/>
      <c r="Q371" s="265"/>
      <c r="R371" s="46" t="str">
        <f t="shared" si="201"/>
        <v>Y</v>
      </c>
      <c r="AU371" s="208" t="str">
        <f t="shared" si="195"/>
        <v/>
      </c>
      <c r="AW371" s="271" t="str">
        <f t="shared" si="202"/>
        <v>Local government</v>
      </c>
      <c r="AZ371" s="267">
        <v>242</v>
      </c>
      <c r="BA371" s="268">
        <v>8</v>
      </c>
      <c r="BC371" s="269">
        <f t="shared" si="191"/>
        <v>1</v>
      </c>
      <c r="BD371" s="270" t="e">
        <f t="shared" si="192"/>
        <v>#N/A</v>
      </c>
      <c r="BE371" s="208">
        <f t="shared" si="193"/>
        <v>370</v>
      </c>
      <c r="BF371" s="208" t="e">
        <f t="shared" si="194"/>
        <v>#N/A</v>
      </c>
      <c r="BG371" s="208" t="e">
        <f t="shared" si="196"/>
        <v>#N/A</v>
      </c>
    </row>
    <row r="372" spans="1:59" ht="25" x14ac:dyDescent="0.25">
      <c r="A372" s="47" t="s">
        <v>46</v>
      </c>
      <c r="B372" s="68" t="str">
        <f t="shared" si="188"/>
        <v>242-09</v>
      </c>
      <c r="C372" s="247" t="str">
        <f t="shared" si="197"/>
        <v>Fraud and Corruption Survey</v>
      </c>
      <c r="D372" s="944" t="s">
        <v>1083</v>
      </c>
      <c r="E372" s="271" t="str">
        <f t="shared" si="198"/>
        <v>DCLG/AC</v>
      </c>
      <c r="F372" s="947"/>
      <c r="G372" s="956"/>
      <c r="H372" s="956"/>
      <c r="I372" s="949"/>
      <c r="J372" s="353" t="str">
        <f t="shared" si="199"/>
        <v>annual</v>
      </c>
      <c r="K372" s="353" t="str">
        <f t="shared" si="200"/>
        <v>All local authorities</v>
      </c>
      <c r="L372" s="265"/>
      <c r="N372" s="258" t="str">
        <f t="shared" si="189"/>
        <v/>
      </c>
      <c r="O372" s="272" t="str">
        <f t="shared" si="190"/>
        <v/>
      </c>
      <c r="P372" s="265"/>
      <c r="Q372" s="265"/>
      <c r="R372" s="46" t="str">
        <f t="shared" si="201"/>
        <v>Y</v>
      </c>
      <c r="AU372" s="208" t="str">
        <f t="shared" si="195"/>
        <v/>
      </c>
      <c r="AW372" s="271" t="str">
        <f t="shared" si="202"/>
        <v>Local government</v>
      </c>
      <c r="AZ372" s="267">
        <v>242</v>
      </c>
      <c r="BA372" s="268">
        <v>9</v>
      </c>
      <c r="BC372" s="269">
        <f t="shared" si="191"/>
        <v>1</v>
      </c>
      <c r="BD372" s="270" t="e">
        <f t="shared" si="192"/>
        <v>#N/A</v>
      </c>
      <c r="BE372" s="208">
        <f t="shared" si="193"/>
        <v>371</v>
      </c>
      <c r="BF372" s="208" t="e">
        <f t="shared" si="194"/>
        <v>#N/A</v>
      </c>
      <c r="BG372" s="208" t="e">
        <f t="shared" si="196"/>
        <v>#N/A</v>
      </c>
    </row>
    <row r="373" spans="1:59" ht="20" x14ac:dyDescent="0.25">
      <c r="A373" s="47" t="s">
        <v>1000</v>
      </c>
      <c r="B373" s="68" t="str">
        <f t="shared" ref="B373:B385" si="203">TEXT(AZ373,"000")&amp;"-"&amp;TEXT(BA373,"00")</f>
        <v>184-00</v>
      </c>
      <c r="C373" s="258" t="s">
        <v>968</v>
      </c>
      <c r="D373" s="259"/>
      <c r="E373" s="208" t="s">
        <v>1782</v>
      </c>
      <c r="F373" s="219"/>
      <c r="G373" s="186" t="s">
        <v>1331</v>
      </c>
      <c r="H373" s="186"/>
      <c r="I373" s="220"/>
      <c r="J373" s="353" t="s">
        <v>1783</v>
      </c>
      <c r="K373" s="353" t="s">
        <v>211</v>
      </c>
      <c r="L373" s="29" t="s">
        <v>613</v>
      </c>
      <c r="M373" s="265" t="s">
        <v>940</v>
      </c>
      <c r="N373" s="275" t="str">
        <f t="shared" ref="N373:N385" si="204">IF(OR($A373&lt;&gt;"C",P373=""),"",HYPERLINK(P373,"Collection"))</f>
        <v/>
      </c>
      <c r="O373" s="276" t="str">
        <f t="shared" ref="O373:O385" si="205">IF(OR($A373&lt;&gt;"C",Q373=""),"",HYPERLINK(Q373,"Data"))</f>
        <v/>
      </c>
      <c r="P373" s="29"/>
      <c r="Q373" s="260"/>
      <c r="R373" s="261"/>
      <c r="S373" s="29"/>
      <c r="T373" s="262" t="s">
        <v>1331</v>
      </c>
      <c r="U373" s="263"/>
      <c r="V373" s="263" t="s">
        <v>1331</v>
      </c>
      <c r="W373" s="263" t="s">
        <v>1331</v>
      </c>
      <c r="X373" s="263" t="s">
        <v>1331</v>
      </c>
      <c r="Y373" s="263" t="s">
        <v>1331</v>
      </c>
      <c r="Z373" s="263" t="s">
        <v>1331</v>
      </c>
      <c r="AA373" s="263"/>
      <c r="AB373" s="263"/>
      <c r="AC373" s="263"/>
      <c r="AD373" s="263"/>
      <c r="AE373" s="263" t="s">
        <v>1331</v>
      </c>
      <c r="AF373" s="263"/>
      <c r="AG373" s="263"/>
      <c r="AH373" s="263"/>
      <c r="AI373" s="263"/>
      <c r="AJ373" s="263"/>
      <c r="AK373" s="263"/>
      <c r="AL373" s="263"/>
      <c r="AM373" s="263"/>
      <c r="AN373" s="263"/>
      <c r="AO373" s="263"/>
      <c r="AP373" s="264"/>
      <c r="AQ373" s="29"/>
      <c r="AR373" s="265" t="s">
        <v>1731</v>
      </c>
      <c r="AS373" s="29" t="s">
        <v>250</v>
      </c>
      <c r="AT373" s="29"/>
      <c r="AU373" s="278">
        <f>IF($A373="C",COUNTIF(C$373:C$374,C373)-1,"")</f>
        <v>1</v>
      </c>
      <c r="AW373" s="208" t="s">
        <v>168</v>
      </c>
      <c r="AX373" s="29" t="s">
        <v>1739</v>
      </c>
      <c r="AZ373" s="267">
        <v>184</v>
      </c>
      <c r="BA373" s="268">
        <v>0</v>
      </c>
      <c r="BC373" s="269">
        <f t="shared" ref="BC373:BC385" si="206">IF(A373="D",1,0)</f>
        <v>0</v>
      </c>
      <c r="BD373" s="270">
        <f t="shared" ref="BD373:BD385" si="207">MATCH(E373,DeptAbbr,0)</f>
        <v>5</v>
      </c>
      <c r="BE373" s="208">
        <f t="shared" ref="BE373:BE394" si="208">ROW()-1</f>
        <v>372</v>
      </c>
      <c r="BF373" s="208">
        <f t="shared" ref="BF373:BF385" si="209">(BC373*1000000)+(BD373*1000)+BE373</f>
        <v>5372</v>
      </c>
      <c r="BG373" s="208">
        <f>RANK(BF373,BF$373:BF$374,1)</f>
        <v>1</v>
      </c>
    </row>
    <row r="374" spans="1:59" ht="25" x14ac:dyDescent="0.25">
      <c r="A374" s="47" t="s">
        <v>46</v>
      </c>
      <c r="B374" s="68" t="str">
        <f t="shared" si="203"/>
        <v>184-01</v>
      </c>
      <c r="C374" s="247" t="str">
        <f>C373</f>
        <v>County Matters Planning Fees statistical returns (FEE 2)</v>
      </c>
      <c r="D374" s="944" t="s">
        <v>969</v>
      </c>
      <c r="E374" s="271" t="str">
        <f>E373</f>
        <v>DCLG</v>
      </c>
      <c r="F374" s="947"/>
      <c r="G374" s="558" t="s">
        <v>1331</v>
      </c>
      <c r="H374" s="558"/>
      <c r="I374" s="948"/>
      <c r="J374" s="300" t="str">
        <f>J373</f>
        <v>quarterly</v>
      </c>
      <c r="K374" s="353" t="str">
        <f>K373</f>
        <v>Upper tier &amp; single tier</v>
      </c>
      <c r="L374" s="265"/>
      <c r="N374" s="258" t="str">
        <f t="shared" si="204"/>
        <v/>
      </c>
      <c r="O374" s="272" t="str">
        <f t="shared" si="205"/>
        <v/>
      </c>
      <c r="P374" s="29"/>
      <c r="Q374" s="29"/>
      <c r="R374" s="46">
        <f>R373</f>
        <v>0</v>
      </c>
      <c r="T374" s="262"/>
      <c r="U374" s="263"/>
      <c r="V374" s="263"/>
      <c r="W374" s="263"/>
      <c r="X374" s="263"/>
      <c r="Y374" s="263"/>
      <c r="Z374" s="263"/>
      <c r="AA374" s="263"/>
      <c r="AB374" s="263"/>
      <c r="AC374" s="263"/>
      <c r="AD374" s="263"/>
      <c r="AE374" s="263"/>
      <c r="AF374" s="263"/>
      <c r="AG374" s="263"/>
      <c r="AH374" s="263"/>
      <c r="AI374" s="263"/>
      <c r="AJ374" s="263"/>
      <c r="AK374" s="263"/>
      <c r="AL374" s="263"/>
      <c r="AM374" s="263"/>
      <c r="AN374" s="263"/>
      <c r="AO374" s="263"/>
      <c r="AP374" s="264"/>
      <c r="AQ374" s="29"/>
      <c r="AR374" s="265"/>
      <c r="AU374" s="274" t="str">
        <f>IF($A374="C",COUNTIF(C$373:C$374,C374)-1,"")</f>
        <v/>
      </c>
      <c r="AW374" s="271" t="str">
        <f>AW373</f>
        <v>Planning</v>
      </c>
      <c r="AX374" s="265"/>
      <c r="AZ374" s="267">
        <v>184</v>
      </c>
      <c r="BA374" s="268">
        <v>1</v>
      </c>
      <c r="BC374" s="269">
        <f t="shared" si="206"/>
        <v>1</v>
      </c>
      <c r="BD374" s="270">
        <f t="shared" si="207"/>
        <v>5</v>
      </c>
      <c r="BE374" s="208">
        <f t="shared" si="208"/>
        <v>373</v>
      </c>
      <c r="BF374" s="208">
        <f t="shared" si="209"/>
        <v>1005373</v>
      </c>
      <c r="BG374" s="208">
        <f>RANK(BF374,BF$373:BF$374,1)</f>
        <v>2</v>
      </c>
    </row>
    <row r="375" spans="1:59" ht="50" x14ac:dyDescent="0.25">
      <c r="A375" s="47" t="s">
        <v>1000</v>
      </c>
      <c r="B375" s="68" t="str">
        <f t="shared" si="203"/>
        <v>039-00</v>
      </c>
      <c r="C375" s="258" t="s">
        <v>564</v>
      </c>
      <c r="D375" s="259"/>
      <c r="E375" s="208" t="s">
        <v>1782</v>
      </c>
      <c r="F375" s="219"/>
      <c r="G375" s="186" t="s">
        <v>118</v>
      </c>
      <c r="H375" s="186" t="s">
        <v>1331</v>
      </c>
      <c r="I375" s="220" t="s">
        <v>1331</v>
      </c>
      <c r="J375" s="353" t="s">
        <v>1332</v>
      </c>
      <c r="K375" s="353" t="s">
        <v>769</v>
      </c>
      <c r="L375" s="29" t="s">
        <v>726</v>
      </c>
      <c r="M375" s="265"/>
      <c r="N375" s="275" t="str">
        <f t="shared" si="204"/>
        <v>Collection</v>
      </c>
      <c r="O375" s="276" t="str">
        <f t="shared" si="205"/>
        <v>Data</v>
      </c>
      <c r="P375" s="260" t="s">
        <v>1753</v>
      </c>
      <c r="Q375" s="260" t="s">
        <v>1754</v>
      </c>
      <c r="R375" s="261"/>
      <c r="S375" s="29"/>
      <c r="T375" s="262" t="s">
        <v>1331</v>
      </c>
      <c r="U375" s="263" t="s">
        <v>1331</v>
      </c>
      <c r="V375" s="263" t="s">
        <v>1331</v>
      </c>
      <c r="W375" s="263" t="s">
        <v>1331</v>
      </c>
      <c r="X375" s="263" t="s">
        <v>1331</v>
      </c>
      <c r="Y375" s="263" t="s">
        <v>1331</v>
      </c>
      <c r="Z375" s="263" t="s">
        <v>1331</v>
      </c>
      <c r="AA375" s="263" t="s">
        <v>1331</v>
      </c>
      <c r="AB375" s="263" t="s">
        <v>1331</v>
      </c>
      <c r="AC375" s="263" t="s">
        <v>1331</v>
      </c>
      <c r="AD375" s="263" t="s">
        <v>1331</v>
      </c>
      <c r="AE375" s="263" t="s">
        <v>1331</v>
      </c>
      <c r="AF375" s="263" t="s">
        <v>1331</v>
      </c>
      <c r="AG375" s="263" t="s">
        <v>1331</v>
      </c>
      <c r="AH375" s="263"/>
      <c r="AI375" s="263"/>
      <c r="AJ375" s="263"/>
      <c r="AK375" s="263"/>
      <c r="AL375" s="263"/>
      <c r="AM375" s="263"/>
      <c r="AN375" s="263"/>
      <c r="AO375" s="263"/>
      <c r="AP375" s="264"/>
      <c r="AQ375" s="29"/>
      <c r="AR375" s="265" t="s">
        <v>409</v>
      </c>
      <c r="AS375" s="29" t="s">
        <v>250</v>
      </c>
      <c r="AT375" s="29" t="s">
        <v>1346</v>
      </c>
      <c r="AU375" s="266">
        <f>IF($A375="C",COUNTIF(C$375:C$376,C375)-1,"")</f>
        <v>1</v>
      </c>
      <c r="AW375" s="208" t="s">
        <v>767</v>
      </c>
      <c r="AX375" s="29" t="s">
        <v>2053</v>
      </c>
      <c r="AZ375" s="267">
        <v>39</v>
      </c>
      <c r="BA375" s="268">
        <v>0</v>
      </c>
      <c r="BC375" s="269">
        <f t="shared" si="206"/>
        <v>0</v>
      </c>
      <c r="BD375" s="270">
        <f t="shared" si="207"/>
        <v>5</v>
      </c>
      <c r="BE375" s="208">
        <f t="shared" si="208"/>
        <v>374</v>
      </c>
      <c r="BF375" s="208">
        <f t="shared" si="209"/>
        <v>5374</v>
      </c>
      <c r="BG375" s="208">
        <f>RANK(BF375,BF$375:BF$376,1)</f>
        <v>1</v>
      </c>
    </row>
    <row r="376" spans="1:59" ht="25" x14ac:dyDescent="0.25">
      <c r="A376" s="47" t="s">
        <v>46</v>
      </c>
      <c r="B376" s="68" t="str">
        <f t="shared" si="203"/>
        <v>039-01</v>
      </c>
      <c r="C376" s="247" t="str">
        <f>C375</f>
        <v>Capital Forecast Return (CFR)</v>
      </c>
      <c r="D376" s="944" t="s">
        <v>1385</v>
      </c>
      <c r="E376" s="271" t="str">
        <f>E375</f>
        <v>DCLG</v>
      </c>
      <c r="F376" s="947"/>
      <c r="G376" s="558" t="s">
        <v>118</v>
      </c>
      <c r="H376" s="956" t="s">
        <v>1331</v>
      </c>
      <c r="I376" s="948"/>
      <c r="J376" s="300" t="str">
        <f>J375</f>
        <v>annual</v>
      </c>
      <c r="K376" s="353" t="str">
        <f>K375</f>
        <v>All local authorities</v>
      </c>
      <c r="L376" s="265"/>
      <c r="N376" s="258" t="str">
        <f t="shared" si="204"/>
        <v/>
      </c>
      <c r="O376" s="272" t="str">
        <f t="shared" si="205"/>
        <v/>
      </c>
      <c r="P376" s="29"/>
      <c r="Q376" s="29"/>
      <c r="R376" s="46">
        <f>R375</f>
        <v>0</v>
      </c>
      <c r="T376" s="262"/>
      <c r="U376" s="263"/>
      <c r="V376" s="263"/>
      <c r="W376" s="263"/>
      <c r="X376" s="263"/>
      <c r="Y376" s="263"/>
      <c r="Z376" s="263"/>
      <c r="AA376" s="263"/>
      <c r="AB376" s="263"/>
      <c r="AC376" s="263"/>
      <c r="AD376" s="263"/>
      <c r="AE376" s="263"/>
      <c r="AF376" s="263"/>
      <c r="AG376" s="263"/>
      <c r="AH376" s="263"/>
      <c r="AI376" s="263"/>
      <c r="AJ376" s="263"/>
      <c r="AK376" s="263"/>
      <c r="AL376" s="263"/>
      <c r="AM376" s="263"/>
      <c r="AN376" s="263"/>
      <c r="AO376" s="263"/>
      <c r="AP376" s="264"/>
      <c r="AQ376" s="29"/>
      <c r="AR376" s="265"/>
      <c r="AU376" s="208" t="str">
        <f>IF($A376="C",COUNTIF(C$375:C$376,C376)-1,"")</f>
        <v/>
      </c>
      <c r="AW376" s="271" t="str">
        <f>AW375</f>
        <v>Local government</v>
      </c>
      <c r="AX376" s="265"/>
      <c r="AZ376" s="267">
        <v>39</v>
      </c>
      <c r="BA376" s="268">
        <v>1</v>
      </c>
      <c r="BC376" s="269">
        <f t="shared" si="206"/>
        <v>1</v>
      </c>
      <c r="BD376" s="270">
        <f t="shared" si="207"/>
        <v>5</v>
      </c>
      <c r="BE376" s="208">
        <f t="shared" si="208"/>
        <v>375</v>
      </c>
      <c r="BF376" s="208">
        <f t="shared" si="209"/>
        <v>1005375</v>
      </c>
      <c r="BG376" s="208">
        <f>RANK(BF376,BF$375:BF$376,1)</f>
        <v>2</v>
      </c>
    </row>
    <row r="377" spans="1:59" ht="50" x14ac:dyDescent="0.25">
      <c r="A377" s="47" t="s">
        <v>1000</v>
      </c>
      <c r="B377" s="68" t="str">
        <f t="shared" si="203"/>
        <v>047-00</v>
      </c>
      <c r="C377" s="247" t="s">
        <v>1874</v>
      </c>
      <c r="D377" s="259"/>
      <c r="E377" s="208" t="s">
        <v>1782</v>
      </c>
      <c r="F377" s="219"/>
      <c r="G377" s="186" t="s">
        <v>118</v>
      </c>
      <c r="H377" s="186"/>
      <c r="I377" s="220" t="s">
        <v>1331</v>
      </c>
      <c r="J377" s="353" t="s">
        <v>979</v>
      </c>
      <c r="K377" s="353" t="s">
        <v>212</v>
      </c>
      <c r="L377" s="29" t="s">
        <v>716</v>
      </c>
      <c r="M377" s="265"/>
      <c r="N377" s="275" t="str">
        <f t="shared" si="204"/>
        <v>Collection</v>
      </c>
      <c r="O377" s="276" t="str">
        <f t="shared" si="205"/>
        <v/>
      </c>
      <c r="P377" s="260" t="s">
        <v>1749</v>
      </c>
      <c r="Q377" s="29"/>
      <c r="R377" s="261"/>
      <c r="S377" s="29"/>
      <c r="T377" s="262"/>
      <c r="U377" s="263" t="s">
        <v>1331</v>
      </c>
      <c r="V377" s="263" t="s">
        <v>1331</v>
      </c>
      <c r="W377" s="263" t="s">
        <v>1331</v>
      </c>
      <c r="X377" s="263" t="s">
        <v>1331</v>
      </c>
      <c r="Y377" s="263" t="s">
        <v>1331</v>
      </c>
      <c r="Z377" s="263" t="s">
        <v>1331</v>
      </c>
      <c r="AA377" s="263"/>
      <c r="AB377" s="263"/>
      <c r="AC377" s="263"/>
      <c r="AD377" s="263"/>
      <c r="AE377" s="263"/>
      <c r="AF377" s="263"/>
      <c r="AG377" s="263"/>
      <c r="AH377" s="263"/>
      <c r="AI377" s="263"/>
      <c r="AJ377" s="263"/>
      <c r="AK377" s="263"/>
      <c r="AL377" s="263"/>
      <c r="AM377" s="263"/>
      <c r="AN377" s="263"/>
      <c r="AO377" s="263"/>
      <c r="AP377" s="264"/>
      <c r="AQ377" s="29"/>
      <c r="AR377" s="265" t="s">
        <v>491</v>
      </c>
      <c r="AS377" s="29" t="s">
        <v>250</v>
      </c>
      <c r="AT377" s="29" t="s">
        <v>1346</v>
      </c>
      <c r="AU377" s="266">
        <f>IF($A377="C",COUNTIF(C$377:C$378,C377)-1,"")</f>
        <v>1</v>
      </c>
      <c r="AW377" s="208" t="s">
        <v>767</v>
      </c>
      <c r="AX377" s="29" t="s">
        <v>2053</v>
      </c>
      <c r="AZ377" s="267">
        <v>47</v>
      </c>
      <c r="BA377" s="268">
        <v>0</v>
      </c>
      <c r="BC377" s="269">
        <f t="shared" si="206"/>
        <v>0</v>
      </c>
      <c r="BD377" s="270">
        <f t="shared" si="207"/>
        <v>5</v>
      </c>
      <c r="BE377" s="208">
        <f t="shared" si="208"/>
        <v>376</v>
      </c>
      <c r="BF377" s="208">
        <f t="shared" si="209"/>
        <v>5376</v>
      </c>
      <c r="BG377" s="208">
        <f>RANK(BF377,BF$377:BF$378,1)</f>
        <v>1</v>
      </c>
    </row>
    <row r="378" spans="1:59" ht="37.5" x14ac:dyDescent="0.25">
      <c r="A378" s="47" t="s">
        <v>46</v>
      </c>
      <c r="B378" s="68" t="str">
        <f t="shared" si="203"/>
        <v>047-01</v>
      </c>
      <c r="C378" s="247" t="str">
        <f>C377</f>
        <v>National Non-domestic Rates Return (NNDR) mid year forecast</v>
      </c>
      <c r="D378" s="944" t="s">
        <v>1875</v>
      </c>
      <c r="E378" s="271" t="str">
        <f>E377</f>
        <v>DCLG</v>
      </c>
      <c r="F378" s="947"/>
      <c r="G378" s="558" t="s">
        <v>118</v>
      </c>
      <c r="H378" s="558"/>
      <c r="I378" s="948"/>
      <c r="J378" s="300" t="str">
        <f>J377</f>
        <v>as required</v>
      </c>
      <c r="K378" s="353" t="str">
        <f>K377</f>
        <v>Single tier &amp; lower tier</v>
      </c>
      <c r="L378" s="265"/>
      <c r="N378" s="258" t="str">
        <f t="shared" si="204"/>
        <v/>
      </c>
      <c r="O378" s="272" t="str">
        <f t="shared" si="205"/>
        <v/>
      </c>
      <c r="P378" s="29"/>
      <c r="Q378" s="29"/>
      <c r="R378" s="46">
        <f>R377</f>
        <v>0</v>
      </c>
      <c r="T378" s="262"/>
      <c r="U378" s="263"/>
      <c r="V378" s="263"/>
      <c r="W378" s="263"/>
      <c r="X378" s="263"/>
      <c r="Y378" s="263"/>
      <c r="Z378" s="263"/>
      <c r="AA378" s="263"/>
      <c r="AB378" s="263"/>
      <c r="AC378" s="263"/>
      <c r="AD378" s="263"/>
      <c r="AE378" s="263"/>
      <c r="AF378" s="263"/>
      <c r="AG378" s="263"/>
      <c r="AH378" s="263"/>
      <c r="AI378" s="263"/>
      <c r="AJ378" s="263"/>
      <c r="AK378" s="263"/>
      <c r="AL378" s="263"/>
      <c r="AM378" s="263"/>
      <c r="AN378" s="263"/>
      <c r="AO378" s="263"/>
      <c r="AP378" s="264"/>
      <c r="AQ378" s="29"/>
      <c r="AR378" s="265"/>
      <c r="AU378" s="208" t="str">
        <f>IF($A378="C",COUNTIF(C$377:C$378,C378)-1,"")</f>
        <v/>
      </c>
      <c r="AW378" s="271" t="str">
        <f>AW377</f>
        <v>Local government</v>
      </c>
      <c r="AX378" s="265"/>
      <c r="AZ378" s="267">
        <v>47</v>
      </c>
      <c r="BA378" s="268">
        <v>1</v>
      </c>
      <c r="BC378" s="269">
        <f t="shared" si="206"/>
        <v>1</v>
      </c>
      <c r="BD378" s="270">
        <f t="shared" si="207"/>
        <v>5</v>
      </c>
      <c r="BE378" s="208">
        <f t="shared" si="208"/>
        <v>377</v>
      </c>
      <c r="BF378" s="208">
        <f t="shared" si="209"/>
        <v>1005377</v>
      </c>
      <c r="BG378" s="208">
        <f>RANK(BF378,BF$377:BF$378,1)</f>
        <v>2</v>
      </c>
    </row>
    <row r="379" spans="1:59" ht="42" customHeight="1" x14ac:dyDescent="0.25">
      <c r="A379" s="47" t="s">
        <v>1000</v>
      </c>
      <c r="B379" s="68" t="str">
        <f t="shared" si="203"/>
        <v>068-00</v>
      </c>
      <c r="C379" s="258" t="s">
        <v>1327</v>
      </c>
      <c r="D379" s="259"/>
      <c r="E379" s="208" t="s">
        <v>1349</v>
      </c>
      <c r="F379" s="219"/>
      <c r="G379" s="186"/>
      <c r="H379" s="186" t="s">
        <v>1331</v>
      </c>
      <c r="I379" s="220"/>
      <c r="J379" s="353" t="s">
        <v>1475</v>
      </c>
      <c r="K379" s="353" t="s">
        <v>1162</v>
      </c>
      <c r="L379" s="29" t="s">
        <v>1487</v>
      </c>
      <c r="M379" s="29" t="s">
        <v>14</v>
      </c>
      <c r="N379" s="275" t="str">
        <f t="shared" si="204"/>
        <v/>
      </c>
      <c r="O379" s="276" t="str">
        <f t="shared" si="205"/>
        <v/>
      </c>
      <c r="P379" s="265"/>
      <c r="Q379" s="265"/>
      <c r="R379" s="261"/>
      <c r="S379" s="29"/>
      <c r="T379" s="262"/>
      <c r="U379" s="263" t="s">
        <v>1331</v>
      </c>
      <c r="V379" s="263" t="s">
        <v>1331</v>
      </c>
      <c r="W379" s="263" t="s">
        <v>1331</v>
      </c>
      <c r="X379" s="263" t="s">
        <v>1331</v>
      </c>
      <c r="Y379" s="263" t="s">
        <v>1331</v>
      </c>
      <c r="Z379" s="263" t="s">
        <v>1331</v>
      </c>
      <c r="AA379" s="263"/>
      <c r="AB379" s="263"/>
      <c r="AC379" s="263"/>
      <c r="AD379" s="263"/>
      <c r="AE379" s="263"/>
      <c r="AF379" s="263"/>
      <c r="AG379" s="263"/>
      <c r="AH379" s="263"/>
      <c r="AI379" s="263"/>
      <c r="AJ379" s="263"/>
      <c r="AK379" s="263"/>
      <c r="AL379" s="263"/>
      <c r="AM379" s="263"/>
      <c r="AN379" s="263"/>
      <c r="AO379" s="263"/>
      <c r="AP379" s="264"/>
      <c r="AQ379" s="29" t="s">
        <v>1655</v>
      </c>
      <c r="AR379" s="265" t="s">
        <v>491</v>
      </c>
      <c r="AS379" s="29" t="s">
        <v>250</v>
      </c>
      <c r="AT379" s="29"/>
      <c r="AU379" s="266">
        <f t="shared" ref="AU379:AU388" si="210">IF($A379="C",COUNTIF(C:C,C379)-1,"")</f>
        <v>3</v>
      </c>
      <c r="AW379" s="208" t="s">
        <v>576</v>
      </c>
      <c r="AX379" s="29" t="s">
        <v>2058</v>
      </c>
      <c r="AZ379" s="267">
        <v>68</v>
      </c>
      <c r="BA379" s="268">
        <v>0</v>
      </c>
      <c r="BC379" s="269">
        <f t="shared" si="206"/>
        <v>0</v>
      </c>
      <c r="BD379" s="270">
        <f t="shared" si="207"/>
        <v>8</v>
      </c>
      <c r="BE379" s="208">
        <f t="shared" si="208"/>
        <v>378</v>
      </c>
      <c r="BF379" s="208">
        <f t="shared" si="209"/>
        <v>8378</v>
      </c>
      <c r="BG379" s="208" t="e">
        <f t="shared" ref="BG379:BG394" si="211">RANK(BF379,BF:BF,1)</f>
        <v>#N/A</v>
      </c>
    </row>
    <row r="380" spans="1:59" ht="25" x14ac:dyDescent="0.25">
      <c r="A380" s="47" t="s">
        <v>46</v>
      </c>
      <c r="B380" s="68" t="str">
        <f t="shared" si="203"/>
        <v>068-02</v>
      </c>
      <c r="C380" s="247" t="str">
        <f>C379</f>
        <v>Imports of products of animal origin from third countries</v>
      </c>
      <c r="D380" s="944" t="s">
        <v>578</v>
      </c>
      <c r="E380" s="271" t="str">
        <f>E379</f>
        <v>DEFRA</v>
      </c>
      <c r="F380" s="947"/>
      <c r="G380" s="558"/>
      <c r="H380" s="558" t="s">
        <v>1331</v>
      </c>
      <c r="I380" s="948"/>
      <c r="J380" s="300" t="str">
        <f>J379</f>
        <v>monthly</v>
      </c>
      <c r="K380" s="353" t="str">
        <f>K379</f>
        <v>Other</v>
      </c>
      <c r="L380" s="265"/>
      <c r="M380" s="259"/>
      <c r="N380" s="258" t="str">
        <f t="shared" si="204"/>
        <v/>
      </c>
      <c r="O380" s="272" t="str">
        <f t="shared" si="205"/>
        <v/>
      </c>
      <c r="P380" s="265"/>
      <c r="Q380" s="265"/>
      <c r="R380" s="46">
        <f>R379</f>
        <v>0</v>
      </c>
      <c r="T380" s="262"/>
      <c r="U380" s="263"/>
      <c r="V380" s="263"/>
      <c r="W380" s="263"/>
      <c r="X380" s="263"/>
      <c r="Y380" s="263"/>
      <c r="Z380" s="263"/>
      <c r="AA380" s="263"/>
      <c r="AB380" s="263"/>
      <c r="AC380" s="263"/>
      <c r="AD380" s="263"/>
      <c r="AE380" s="263"/>
      <c r="AF380" s="263"/>
      <c r="AG380" s="263"/>
      <c r="AH380" s="263"/>
      <c r="AI380" s="263"/>
      <c r="AJ380" s="263"/>
      <c r="AK380" s="263"/>
      <c r="AL380" s="263"/>
      <c r="AM380" s="263"/>
      <c r="AN380" s="263"/>
      <c r="AO380" s="263"/>
      <c r="AP380" s="264"/>
      <c r="AQ380" s="29"/>
      <c r="AR380" s="265"/>
      <c r="AU380" s="208" t="str">
        <f t="shared" si="210"/>
        <v/>
      </c>
      <c r="AW380" s="271" t="str">
        <f>AW379</f>
        <v>Animal health/welfare</v>
      </c>
      <c r="AX380" s="265"/>
      <c r="AZ380" s="267">
        <v>68</v>
      </c>
      <c r="BA380" s="268">
        <v>2</v>
      </c>
      <c r="BC380" s="269">
        <f t="shared" si="206"/>
        <v>1</v>
      </c>
      <c r="BD380" s="270">
        <f t="shared" si="207"/>
        <v>8</v>
      </c>
      <c r="BE380" s="208">
        <f t="shared" si="208"/>
        <v>379</v>
      </c>
      <c r="BF380" s="208">
        <f t="shared" si="209"/>
        <v>1008379</v>
      </c>
      <c r="BG380" s="208" t="e">
        <f t="shared" si="211"/>
        <v>#N/A</v>
      </c>
    </row>
    <row r="381" spans="1:59" ht="70" x14ac:dyDescent="0.25">
      <c r="A381" s="47" t="s">
        <v>1000</v>
      </c>
      <c r="B381" s="68" t="str">
        <f t="shared" si="203"/>
        <v>079-00</v>
      </c>
      <c r="C381" s="258" t="s">
        <v>1407</v>
      </c>
      <c r="D381" s="259"/>
      <c r="E381" s="208" t="s">
        <v>1349</v>
      </c>
      <c r="F381" s="219"/>
      <c r="G381" s="186"/>
      <c r="H381" s="186"/>
      <c r="I381" s="220" t="s">
        <v>1331</v>
      </c>
      <c r="J381" s="353" t="s">
        <v>1475</v>
      </c>
      <c r="K381" s="353" t="s">
        <v>212</v>
      </c>
      <c r="L381" s="29" t="s">
        <v>1408</v>
      </c>
      <c r="M381" s="29" t="s">
        <v>1198</v>
      </c>
      <c r="N381" s="275" t="str">
        <f t="shared" si="204"/>
        <v/>
      </c>
      <c r="O381" s="276" t="str">
        <f t="shared" si="205"/>
        <v>Data</v>
      </c>
      <c r="P381" s="277"/>
      <c r="Q381" s="260" t="s">
        <v>637</v>
      </c>
      <c r="R381" s="261"/>
      <c r="S381" s="29">
        <v>196</v>
      </c>
      <c r="T381" s="262"/>
      <c r="U381" s="263" t="s">
        <v>1331</v>
      </c>
      <c r="V381" s="263" t="s">
        <v>1331</v>
      </c>
      <c r="W381" s="263" t="s">
        <v>1331</v>
      </c>
      <c r="X381" s="263" t="s">
        <v>1331</v>
      </c>
      <c r="Y381" s="263" t="s">
        <v>1331</v>
      </c>
      <c r="Z381" s="263" t="s">
        <v>1331</v>
      </c>
      <c r="AA381" s="263"/>
      <c r="AB381" s="263"/>
      <c r="AC381" s="263"/>
      <c r="AD381" s="263"/>
      <c r="AE381" s="263"/>
      <c r="AF381" s="263"/>
      <c r="AG381" s="263"/>
      <c r="AH381" s="263"/>
      <c r="AI381" s="263"/>
      <c r="AJ381" s="263"/>
      <c r="AK381" s="263"/>
      <c r="AL381" s="263"/>
      <c r="AM381" s="263"/>
      <c r="AN381" s="263"/>
      <c r="AO381" s="263"/>
      <c r="AP381" s="264"/>
      <c r="AQ381" s="29"/>
      <c r="AR381" s="265" t="s">
        <v>491</v>
      </c>
      <c r="AS381" s="29" t="s">
        <v>250</v>
      </c>
      <c r="AT381" s="29"/>
      <c r="AU381" s="266">
        <f t="shared" si="210"/>
        <v>4</v>
      </c>
      <c r="AW381" s="208" t="s">
        <v>1223</v>
      </c>
      <c r="AX381" s="29"/>
      <c r="AZ381" s="267">
        <v>79</v>
      </c>
      <c r="BA381" s="268">
        <v>0</v>
      </c>
      <c r="BC381" s="269">
        <f t="shared" si="206"/>
        <v>0</v>
      </c>
      <c r="BD381" s="270">
        <f t="shared" si="207"/>
        <v>8</v>
      </c>
      <c r="BE381" s="208">
        <f t="shared" si="208"/>
        <v>380</v>
      </c>
      <c r="BF381" s="208">
        <f t="shared" si="209"/>
        <v>8380</v>
      </c>
      <c r="BG381" s="208" t="e">
        <f t="shared" si="211"/>
        <v>#N/A</v>
      </c>
    </row>
    <row r="382" spans="1:59" x14ac:dyDescent="0.25">
      <c r="A382" s="47" t="s">
        <v>46</v>
      </c>
      <c r="B382" s="68" t="str">
        <f t="shared" si="203"/>
        <v>079-01</v>
      </c>
      <c r="C382" s="247" t="str">
        <f>C381</f>
        <v>Fly-tipping incidents (Flycapture)</v>
      </c>
      <c r="D382" s="944" t="s">
        <v>1337</v>
      </c>
      <c r="E382" s="271" t="str">
        <f>E381</f>
        <v>DEFRA</v>
      </c>
      <c r="F382" s="947"/>
      <c r="G382" s="956"/>
      <c r="H382" s="956"/>
      <c r="I382" s="949" t="s">
        <v>1331</v>
      </c>
      <c r="J382" s="300" t="str">
        <f t="shared" ref="J382:K385" si="212">J381</f>
        <v>monthly</v>
      </c>
      <c r="K382" s="353" t="str">
        <f t="shared" si="212"/>
        <v>Single tier &amp; lower tier</v>
      </c>
      <c r="L382" s="265"/>
      <c r="M382" s="259"/>
      <c r="N382" s="258" t="str">
        <f t="shared" si="204"/>
        <v/>
      </c>
      <c r="O382" s="272" t="str">
        <f t="shared" si="205"/>
        <v/>
      </c>
      <c r="P382" s="265"/>
      <c r="Q382" s="265"/>
      <c r="R382" s="46">
        <f>R381</f>
        <v>0</v>
      </c>
      <c r="T382" s="262"/>
      <c r="U382" s="263"/>
      <c r="V382" s="263"/>
      <c r="W382" s="263"/>
      <c r="X382" s="263"/>
      <c r="Y382" s="263"/>
      <c r="Z382" s="263"/>
      <c r="AA382" s="263"/>
      <c r="AB382" s="263"/>
      <c r="AC382" s="263"/>
      <c r="AD382" s="263"/>
      <c r="AE382" s="263"/>
      <c r="AF382" s="263"/>
      <c r="AG382" s="263"/>
      <c r="AH382" s="263"/>
      <c r="AI382" s="263"/>
      <c r="AJ382" s="263"/>
      <c r="AK382" s="263"/>
      <c r="AL382" s="263"/>
      <c r="AM382" s="263"/>
      <c r="AN382" s="263"/>
      <c r="AO382" s="263"/>
      <c r="AP382" s="264"/>
      <c r="AQ382" s="29"/>
      <c r="AR382" s="265"/>
      <c r="AU382" s="208" t="str">
        <f t="shared" si="210"/>
        <v/>
      </c>
      <c r="AW382" s="271" t="str">
        <f>AW381</f>
        <v>Environmental quality</v>
      </c>
      <c r="AX382" s="265"/>
      <c r="AZ382" s="267">
        <v>79</v>
      </c>
      <c r="BA382" s="268">
        <v>1</v>
      </c>
      <c r="BC382" s="269">
        <f t="shared" si="206"/>
        <v>1</v>
      </c>
      <c r="BD382" s="270">
        <f t="shared" si="207"/>
        <v>8</v>
      </c>
      <c r="BE382" s="208">
        <f t="shared" si="208"/>
        <v>381</v>
      </c>
      <c r="BF382" s="208">
        <f t="shared" si="209"/>
        <v>1008381</v>
      </c>
      <c r="BG382" s="208" t="e">
        <f t="shared" si="211"/>
        <v>#N/A</v>
      </c>
    </row>
    <row r="383" spans="1:59" ht="25" x14ac:dyDescent="0.25">
      <c r="A383" s="47" t="s">
        <v>46</v>
      </c>
      <c r="B383" s="68" t="str">
        <f t="shared" si="203"/>
        <v>079-02</v>
      </c>
      <c r="C383" s="247" t="str">
        <f>C382</f>
        <v>Fly-tipping incidents (Flycapture)</v>
      </c>
      <c r="D383" s="944" t="s">
        <v>1338</v>
      </c>
      <c r="E383" s="271" t="str">
        <f>E382</f>
        <v>DEFRA</v>
      </c>
      <c r="F383" s="947"/>
      <c r="G383" s="956"/>
      <c r="H383" s="956"/>
      <c r="I383" s="949" t="s">
        <v>1331</v>
      </c>
      <c r="J383" s="300" t="str">
        <f t="shared" si="212"/>
        <v>monthly</v>
      </c>
      <c r="K383" s="353" t="str">
        <f t="shared" si="212"/>
        <v>Single tier &amp; lower tier</v>
      </c>
      <c r="L383" s="265"/>
      <c r="M383" s="259"/>
      <c r="N383" s="258" t="str">
        <f t="shared" si="204"/>
        <v/>
      </c>
      <c r="O383" s="272" t="str">
        <f t="shared" si="205"/>
        <v/>
      </c>
      <c r="P383" s="265"/>
      <c r="Q383" s="265"/>
      <c r="R383" s="46">
        <f>R382</f>
        <v>0</v>
      </c>
      <c r="T383" s="262"/>
      <c r="U383" s="263"/>
      <c r="V383" s="263"/>
      <c r="W383" s="263"/>
      <c r="X383" s="263"/>
      <c r="Y383" s="263"/>
      <c r="Z383" s="263"/>
      <c r="AA383" s="263"/>
      <c r="AB383" s="263"/>
      <c r="AC383" s="263"/>
      <c r="AD383" s="263"/>
      <c r="AE383" s="263"/>
      <c r="AF383" s="263"/>
      <c r="AG383" s="263"/>
      <c r="AH383" s="263"/>
      <c r="AI383" s="263"/>
      <c r="AJ383" s="263"/>
      <c r="AK383" s="263"/>
      <c r="AL383" s="263"/>
      <c r="AM383" s="263"/>
      <c r="AN383" s="263"/>
      <c r="AO383" s="263"/>
      <c r="AP383" s="264"/>
      <c r="AQ383" s="29"/>
      <c r="AR383" s="265"/>
      <c r="AU383" s="208" t="str">
        <f t="shared" si="210"/>
        <v/>
      </c>
      <c r="AW383" s="271" t="str">
        <f>AW382</f>
        <v>Environmental quality</v>
      </c>
      <c r="AX383" s="265"/>
      <c r="AZ383" s="267">
        <v>79</v>
      </c>
      <c r="BA383" s="268">
        <v>2</v>
      </c>
      <c r="BC383" s="269">
        <f t="shared" si="206"/>
        <v>1</v>
      </c>
      <c r="BD383" s="270">
        <f t="shared" si="207"/>
        <v>8</v>
      </c>
      <c r="BE383" s="208">
        <f t="shared" si="208"/>
        <v>382</v>
      </c>
      <c r="BF383" s="208">
        <f t="shared" si="209"/>
        <v>1008382</v>
      </c>
      <c r="BG383" s="208" t="e">
        <f t="shared" si="211"/>
        <v>#N/A</v>
      </c>
    </row>
    <row r="384" spans="1:59" ht="25" x14ac:dyDescent="0.25">
      <c r="A384" s="47" t="s">
        <v>46</v>
      </c>
      <c r="B384" s="68" t="str">
        <f t="shared" si="203"/>
        <v>079-03</v>
      </c>
      <c r="C384" s="247" t="str">
        <f>C383</f>
        <v>Fly-tipping incidents (Flycapture)</v>
      </c>
      <c r="D384" s="944" t="s">
        <v>1339</v>
      </c>
      <c r="E384" s="271" t="str">
        <f>E383</f>
        <v>DEFRA</v>
      </c>
      <c r="F384" s="947"/>
      <c r="G384" s="956"/>
      <c r="H384" s="956"/>
      <c r="I384" s="949" t="s">
        <v>1331</v>
      </c>
      <c r="J384" s="300" t="str">
        <f t="shared" si="212"/>
        <v>monthly</v>
      </c>
      <c r="K384" s="353" t="str">
        <f t="shared" si="212"/>
        <v>Single tier &amp; lower tier</v>
      </c>
      <c r="L384" s="265"/>
      <c r="M384" s="259"/>
      <c r="N384" s="258" t="str">
        <f t="shared" si="204"/>
        <v/>
      </c>
      <c r="O384" s="272" t="str">
        <f t="shared" si="205"/>
        <v/>
      </c>
      <c r="P384" s="265"/>
      <c r="Q384" s="265"/>
      <c r="R384" s="46">
        <f>R383</f>
        <v>0</v>
      </c>
      <c r="T384" s="262"/>
      <c r="U384" s="263"/>
      <c r="V384" s="263"/>
      <c r="W384" s="263"/>
      <c r="X384" s="263"/>
      <c r="Y384" s="263"/>
      <c r="Z384" s="263"/>
      <c r="AA384" s="263"/>
      <c r="AB384" s="263"/>
      <c r="AC384" s="263"/>
      <c r="AD384" s="263"/>
      <c r="AE384" s="263"/>
      <c r="AF384" s="263"/>
      <c r="AG384" s="263"/>
      <c r="AH384" s="263"/>
      <c r="AI384" s="263"/>
      <c r="AJ384" s="263"/>
      <c r="AK384" s="263"/>
      <c r="AL384" s="263"/>
      <c r="AM384" s="263"/>
      <c r="AN384" s="263"/>
      <c r="AO384" s="263"/>
      <c r="AP384" s="264"/>
      <c r="AQ384" s="29"/>
      <c r="AR384" s="265"/>
      <c r="AU384" s="208" t="str">
        <f t="shared" si="210"/>
        <v/>
      </c>
      <c r="AW384" s="271" t="str">
        <f>AW383</f>
        <v>Environmental quality</v>
      </c>
      <c r="AX384" s="265"/>
      <c r="AZ384" s="267">
        <v>79</v>
      </c>
      <c r="BA384" s="268">
        <v>3</v>
      </c>
      <c r="BC384" s="269">
        <f t="shared" si="206"/>
        <v>1</v>
      </c>
      <c r="BD384" s="270">
        <f t="shared" si="207"/>
        <v>8</v>
      </c>
      <c r="BE384" s="208">
        <f t="shared" si="208"/>
        <v>383</v>
      </c>
      <c r="BF384" s="208">
        <f t="shared" si="209"/>
        <v>1008383</v>
      </c>
      <c r="BG384" s="208" t="e">
        <f t="shared" si="211"/>
        <v>#N/A</v>
      </c>
    </row>
    <row r="385" spans="1:59" x14ac:dyDescent="0.25">
      <c r="A385" s="47" t="s">
        <v>46</v>
      </c>
      <c r="B385" s="68" t="str">
        <f t="shared" si="203"/>
        <v>079-04</v>
      </c>
      <c r="C385" s="247" t="str">
        <f>C384</f>
        <v>Fly-tipping incidents (Flycapture)</v>
      </c>
      <c r="D385" s="944" t="s">
        <v>1340</v>
      </c>
      <c r="E385" s="271" t="str">
        <f>E384</f>
        <v>DEFRA</v>
      </c>
      <c r="F385" s="947"/>
      <c r="G385" s="956"/>
      <c r="H385" s="956"/>
      <c r="I385" s="949" t="s">
        <v>1331</v>
      </c>
      <c r="J385" s="300" t="str">
        <f t="shared" si="212"/>
        <v>monthly</v>
      </c>
      <c r="K385" s="353" t="str">
        <f t="shared" si="212"/>
        <v>Single tier &amp; lower tier</v>
      </c>
      <c r="L385" s="265"/>
      <c r="M385" s="259"/>
      <c r="N385" s="258" t="str">
        <f t="shared" si="204"/>
        <v/>
      </c>
      <c r="O385" s="272" t="str">
        <f t="shared" si="205"/>
        <v/>
      </c>
      <c r="P385" s="265"/>
      <c r="Q385" s="265"/>
      <c r="R385" s="46">
        <f>R384</f>
        <v>0</v>
      </c>
      <c r="T385" s="262"/>
      <c r="U385" s="263"/>
      <c r="V385" s="263"/>
      <c r="W385" s="263"/>
      <c r="X385" s="263"/>
      <c r="Y385" s="263"/>
      <c r="Z385" s="263"/>
      <c r="AA385" s="263"/>
      <c r="AB385" s="263"/>
      <c r="AC385" s="263"/>
      <c r="AD385" s="263"/>
      <c r="AE385" s="263"/>
      <c r="AF385" s="263"/>
      <c r="AG385" s="263"/>
      <c r="AH385" s="263"/>
      <c r="AI385" s="263"/>
      <c r="AJ385" s="263"/>
      <c r="AK385" s="263"/>
      <c r="AL385" s="263"/>
      <c r="AM385" s="263"/>
      <c r="AN385" s="263"/>
      <c r="AO385" s="263"/>
      <c r="AP385" s="264"/>
      <c r="AQ385" s="29"/>
      <c r="AR385" s="265"/>
      <c r="AU385" s="208" t="str">
        <f t="shared" si="210"/>
        <v/>
      </c>
      <c r="AW385" s="271" t="str">
        <f>AW384</f>
        <v>Environmental quality</v>
      </c>
      <c r="AX385" s="265"/>
      <c r="AZ385" s="267">
        <v>79</v>
      </c>
      <c r="BA385" s="268">
        <v>4</v>
      </c>
      <c r="BC385" s="269">
        <f t="shared" si="206"/>
        <v>1</v>
      </c>
      <c r="BD385" s="270">
        <f t="shared" si="207"/>
        <v>8</v>
      </c>
      <c r="BE385" s="208">
        <f t="shared" si="208"/>
        <v>384</v>
      </c>
      <c r="BF385" s="208">
        <f t="shared" si="209"/>
        <v>1008384</v>
      </c>
      <c r="BG385" s="208" t="e">
        <f t="shared" si="211"/>
        <v>#N/A</v>
      </c>
    </row>
    <row r="386" spans="1:59" ht="120" x14ac:dyDescent="0.25">
      <c r="A386" s="47" t="s">
        <v>1000</v>
      </c>
      <c r="B386" s="68" t="str">
        <f t="shared" ref="B386:B394" si="213">TEXT(AZ386,"000")&amp;"-"&amp;TEXT(BA386,"00")</f>
        <v>090-00</v>
      </c>
      <c r="C386" s="258" t="s">
        <v>609</v>
      </c>
      <c r="D386" s="259"/>
      <c r="E386" s="208" t="s">
        <v>136</v>
      </c>
      <c r="F386" s="219"/>
      <c r="G386" s="186" t="s">
        <v>1331</v>
      </c>
      <c r="H386" s="186"/>
      <c r="I386" s="220" t="s">
        <v>1331</v>
      </c>
      <c r="J386" s="353" t="s">
        <v>1332</v>
      </c>
      <c r="K386" s="353" t="s">
        <v>211</v>
      </c>
      <c r="L386" s="29" t="s">
        <v>937</v>
      </c>
      <c r="M386" s="29" t="s">
        <v>1190</v>
      </c>
      <c r="N386" s="275" t="str">
        <f t="shared" ref="N386:N394" si="214">IF(OR($A386&lt;&gt;"C",P386=""),"",HYPERLINK(P386,"Collection"))</f>
        <v>Collection</v>
      </c>
      <c r="O386" s="276" t="str">
        <f t="shared" ref="O386:O394" si="215">IF(OR($A386&lt;&gt;"C",Q386=""),"",HYPERLINK(Q386,"Data"))</f>
        <v/>
      </c>
      <c r="P386" s="260" t="s">
        <v>2012</v>
      </c>
      <c r="Q386" s="265"/>
      <c r="R386" s="261"/>
      <c r="S386" s="29"/>
      <c r="T386" s="262" t="s">
        <v>1331</v>
      </c>
      <c r="U386" s="263"/>
      <c r="V386" s="263" t="s">
        <v>1331</v>
      </c>
      <c r="W386" s="263" t="s">
        <v>1331</v>
      </c>
      <c r="X386" s="263" t="s">
        <v>1331</v>
      </c>
      <c r="Y386" s="263" t="s">
        <v>1331</v>
      </c>
      <c r="Z386" s="263" t="s">
        <v>1331</v>
      </c>
      <c r="AA386" s="263"/>
      <c r="AB386" s="263"/>
      <c r="AC386" s="263"/>
      <c r="AD386" s="263"/>
      <c r="AE386" s="263"/>
      <c r="AF386" s="263"/>
      <c r="AG386" s="263"/>
      <c r="AH386" s="263"/>
      <c r="AI386" s="263"/>
      <c r="AJ386" s="263"/>
      <c r="AK386" s="263"/>
      <c r="AL386" s="263"/>
      <c r="AM386" s="263"/>
      <c r="AN386" s="263"/>
      <c r="AO386" s="263"/>
      <c r="AP386" s="264"/>
      <c r="AQ386" s="29"/>
      <c r="AR386" s="265" t="s">
        <v>293</v>
      </c>
      <c r="AS386" s="29" t="s">
        <v>250</v>
      </c>
      <c r="AT386" s="29" t="s">
        <v>584</v>
      </c>
      <c r="AU386" s="266">
        <f t="shared" si="210"/>
        <v>2</v>
      </c>
      <c r="AX386" s="29" t="s">
        <v>2059</v>
      </c>
      <c r="AZ386" s="267">
        <v>90</v>
      </c>
      <c r="BA386" s="268">
        <v>0</v>
      </c>
      <c r="BC386" s="269">
        <f t="shared" ref="BC386:BC394" si="216">IF(A386="D",1,0)</f>
        <v>0</v>
      </c>
      <c r="BD386" s="270">
        <f t="shared" ref="BD386:BD394" si="217">MATCH(E386,DeptAbbr,0)</f>
        <v>9</v>
      </c>
      <c r="BE386" s="208">
        <f t="shared" si="208"/>
        <v>385</v>
      </c>
      <c r="BF386" s="208">
        <f t="shared" ref="BF386:BF394" si="218">(BC386*1000000)+(BD386*1000)+BE386</f>
        <v>9385</v>
      </c>
      <c r="BG386" s="208" t="e">
        <f t="shared" si="211"/>
        <v>#N/A</v>
      </c>
    </row>
    <row r="387" spans="1:59" ht="25" x14ac:dyDescent="0.25">
      <c r="A387" s="47" t="s">
        <v>46</v>
      </c>
      <c r="B387" s="68" t="str">
        <f t="shared" si="213"/>
        <v>090-01</v>
      </c>
      <c r="C387" s="247" t="str">
        <f>C386</f>
        <v>Private Fostering (PF1)</v>
      </c>
      <c r="D387" s="11" t="s">
        <v>1292</v>
      </c>
      <c r="E387" s="271" t="str">
        <f>E386</f>
        <v>DfE</v>
      </c>
      <c r="F387" s="947"/>
      <c r="G387" s="956" t="s">
        <v>1331</v>
      </c>
      <c r="H387" s="956"/>
      <c r="I387" s="949" t="s">
        <v>1331</v>
      </c>
      <c r="J387" s="300" t="str">
        <f>J386</f>
        <v>annual</v>
      </c>
      <c r="K387" s="353" t="str">
        <f>K386</f>
        <v>Upper tier &amp; single tier</v>
      </c>
      <c r="L387" s="265"/>
      <c r="N387" s="258" t="str">
        <f t="shared" si="214"/>
        <v/>
      </c>
      <c r="O387" s="272" t="str">
        <f t="shared" si="215"/>
        <v/>
      </c>
      <c r="P387" s="265"/>
      <c r="Q387" s="265"/>
      <c r="R387" s="46">
        <f>R386</f>
        <v>0</v>
      </c>
      <c r="T387" s="262"/>
      <c r="U387" s="263"/>
      <c r="V387" s="263"/>
      <c r="W387" s="263"/>
      <c r="X387" s="263"/>
      <c r="Y387" s="263"/>
      <c r="Z387" s="263"/>
      <c r="AA387" s="263"/>
      <c r="AB387" s="263"/>
      <c r="AC387" s="263"/>
      <c r="AD387" s="263"/>
      <c r="AE387" s="263"/>
      <c r="AF387" s="263"/>
      <c r="AG387" s="263"/>
      <c r="AH387" s="263"/>
      <c r="AI387" s="263"/>
      <c r="AJ387" s="263"/>
      <c r="AK387" s="263"/>
      <c r="AL387" s="263"/>
      <c r="AM387" s="263"/>
      <c r="AN387" s="263"/>
      <c r="AO387" s="263"/>
      <c r="AP387" s="264"/>
      <c r="AQ387" s="29"/>
      <c r="AR387" s="265"/>
      <c r="AU387" s="208" t="str">
        <f t="shared" si="210"/>
        <v/>
      </c>
      <c r="AW387" s="271">
        <f>AW386</f>
        <v>0</v>
      </c>
      <c r="AX387" s="265"/>
      <c r="AZ387" s="267">
        <v>90</v>
      </c>
      <c r="BA387" s="268">
        <v>1</v>
      </c>
      <c r="BC387" s="269">
        <f t="shared" si="216"/>
        <v>1</v>
      </c>
      <c r="BD387" s="270">
        <f t="shared" si="217"/>
        <v>9</v>
      </c>
      <c r="BE387" s="208">
        <f t="shared" si="208"/>
        <v>386</v>
      </c>
      <c r="BF387" s="208">
        <f t="shared" si="218"/>
        <v>1009386</v>
      </c>
      <c r="BG387" s="208" t="e">
        <f t="shared" si="211"/>
        <v>#N/A</v>
      </c>
    </row>
    <row r="388" spans="1:59" ht="37.5" x14ac:dyDescent="0.25">
      <c r="A388" s="47" t="s">
        <v>46</v>
      </c>
      <c r="B388" s="68" t="str">
        <f t="shared" si="213"/>
        <v>090-02</v>
      </c>
      <c r="C388" s="247" t="str">
        <f>C387</f>
        <v>Private Fostering (PF1)</v>
      </c>
      <c r="D388" s="11" t="s">
        <v>936</v>
      </c>
      <c r="E388" s="271" t="str">
        <f>E387</f>
        <v>DfE</v>
      </c>
      <c r="F388" s="947"/>
      <c r="G388" s="956" t="s">
        <v>1331</v>
      </c>
      <c r="H388" s="956"/>
      <c r="I388" s="949" t="s">
        <v>1331</v>
      </c>
      <c r="J388" s="300" t="str">
        <f>J387</f>
        <v>annual</v>
      </c>
      <c r="K388" s="353" t="str">
        <f>K387</f>
        <v>Upper tier &amp; single tier</v>
      </c>
      <c r="L388" s="265"/>
      <c r="N388" s="258" t="str">
        <f t="shared" si="214"/>
        <v/>
      </c>
      <c r="O388" s="272" t="str">
        <f t="shared" si="215"/>
        <v/>
      </c>
      <c r="P388" s="265"/>
      <c r="Q388" s="265"/>
      <c r="R388" s="46">
        <f>R387</f>
        <v>0</v>
      </c>
      <c r="T388" s="262"/>
      <c r="U388" s="263"/>
      <c r="V388" s="263"/>
      <c r="W388" s="263"/>
      <c r="X388" s="263"/>
      <c r="Y388" s="263"/>
      <c r="Z388" s="263"/>
      <c r="AA388" s="263"/>
      <c r="AB388" s="263"/>
      <c r="AC388" s="263"/>
      <c r="AD388" s="263"/>
      <c r="AE388" s="263"/>
      <c r="AF388" s="263"/>
      <c r="AG388" s="263"/>
      <c r="AH388" s="263"/>
      <c r="AI388" s="263"/>
      <c r="AJ388" s="263"/>
      <c r="AK388" s="263"/>
      <c r="AL388" s="263"/>
      <c r="AM388" s="263"/>
      <c r="AN388" s="263"/>
      <c r="AO388" s="263"/>
      <c r="AP388" s="264"/>
      <c r="AQ388" s="29"/>
      <c r="AR388" s="265"/>
      <c r="AU388" s="208" t="str">
        <f t="shared" si="210"/>
        <v/>
      </c>
      <c r="AW388" s="271">
        <f>AW387</f>
        <v>0</v>
      </c>
      <c r="AX388" s="265"/>
      <c r="AZ388" s="267">
        <v>90</v>
      </c>
      <c r="BA388" s="268">
        <v>2</v>
      </c>
      <c r="BC388" s="269">
        <f t="shared" si="216"/>
        <v>1</v>
      </c>
      <c r="BD388" s="270">
        <f t="shared" si="217"/>
        <v>9</v>
      </c>
      <c r="BE388" s="208">
        <f t="shared" si="208"/>
        <v>387</v>
      </c>
      <c r="BF388" s="208">
        <f t="shared" si="218"/>
        <v>1009387</v>
      </c>
      <c r="BG388" s="208" t="e">
        <f t="shared" si="211"/>
        <v>#N/A</v>
      </c>
    </row>
    <row r="389" spans="1:59" ht="40" x14ac:dyDescent="0.25">
      <c r="A389" s="47" t="s">
        <v>1000</v>
      </c>
      <c r="B389" s="68" t="str">
        <f t="shared" si="213"/>
        <v>217-00</v>
      </c>
      <c r="C389" s="258" t="s">
        <v>1672</v>
      </c>
      <c r="D389" s="259"/>
      <c r="E389" s="208" t="s">
        <v>899</v>
      </c>
      <c r="F389" s="219"/>
      <c r="G389" s="186"/>
      <c r="H389" s="186"/>
      <c r="I389" s="220"/>
      <c r="J389" s="353" t="s">
        <v>1332</v>
      </c>
      <c r="K389" s="353" t="s">
        <v>211</v>
      </c>
      <c r="L389" s="29" t="s">
        <v>1673</v>
      </c>
      <c r="M389" s="265"/>
      <c r="N389" s="275" t="str">
        <f t="shared" si="214"/>
        <v/>
      </c>
      <c r="O389" s="276" t="str">
        <f t="shared" si="215"/>
        <v/>
      </c>
      <c r="P389" s="265"/>
      <c r="Q389" s="277"/>
      <c r="R389" s="261" t="s">
        <v>1331</v>
      </c>
      <c r="S389" s="29"/>
      <c r="T389" s="280" t="s">
        <v>1331</v>
      </c>
      <c r="U389" s="281"/>
      <c r="V389" s="281" t="s">
        <v>1331</v>
      </c>
      <c r="W389" s="281" t="s">
        <v>1331</v>
      </c>
      <c r="X389" s="281" t="s">
        <v>1331</v>
      </c>
      <c r="Y389" s="281" t="s">
        <v>1331</v>
      </c>
      <c r="Z389" s="281" t="s">
        <v>1331</v>
      </c>
      <c r="AA389" s="281"/>
      <c r="AB389" s="281"/>
      <c r="AC389" s="281"/>
      <c r="AD389" s="281"/>
      <c r="AE389" s="281"/>
      <c r="AF389" s="281"/>
      <c r="AG389" s="281"/>
      <c r="AH389" s="281"/>
      <c r="AI389" s="281"/>
      <c r="AJ389" s="281"/>
      <c r="AK389" s="281"/>
      <c r="AL389" s="281"/>
      <c r="AM389" s="281"/>
      <c r="AN389" s="281"/>
      <c r="AO389" s="281"/>
      <c r="AP389" s="282"/>
      <c r="AQ389" s="29"/>
      <c r="AR389" s="29" t="s">
        <v>293</v>
      </c>
      <c r="AS389" s="29" t="s">
        <v>250</v>
      </c>
      <c r="AT389" s="29"/>
      <c r="AU389" s="266">
        <f>IF($A389="C",COUNTIF(C$339:C$342,C389)-1,"")</f>
        <v>-1</v>
      </c>
      <c r="AX389" s="29" t="s">
        <v>2059</v>
      </c>
      <c r="AZ389" s="267">
        <v>217</v>
      </c>
      <c r="BA389" s="268">
        <v>0</v>
      </c>
      <c r="BC389" s="269">
        <f t="shared" si="216"/>
        <v>0</v>
      </c>
      <c r="BD389" s="270">
        <f t="shared" si="217"/>
        <v>34</v>
      </c>
      <c r="BE389" s="208">
        <f t="shared" si="208"/>
        <v>388</v>
      </c>
      <c r="BF389" s="208">
        <f t="shared" si="218"/>
        <v>34388</v>
      </c>
      <c r="BG389" s="208" t="e">
        <f t="shared" si="211"/>
        <v>#N/A</v>
      </c>
    </row>
    <row r="390" spans="1:59" ht="25" x14ac:dyDescent="0.25">
      <c r="A390" s="47" t="s">
        <v>46</v>
      </c>
      <c r="B390" s="68" t="str">
        <f t="shared" si="213"/>
        <v>217-01</v>
      </c>
      <c r="C390" s="247" t="str">
        <f>C389</f>
        <v>Adoption data set and adoption self assessment</v>
      </c>
      <c r="D390" s="944" t="s">
        <v>1879</v>
      </c>
      <c r="E390" s="271" t="str">
        <f>E389</f>
        <v>DfE/Ofsted</v>
      </c>
      <c r="F390" s="947"/>
      <c r="G390" s="956"/>
      <c r="H390" s="956"/>
      <c r="I390" s="948"/>
      <c r="J390" s="353" t="str">
        <f>J389</f>
        <v>annual</v>
      </c>
      <c r="K390" s="353" t="str">
        <f>K389</f>
        <v>Upper tier &amp; single tier</v>
      </c>
      <c r="L390" s="265"/>
      <c r="N390" s="258" t="str">
        <f t="shared" si="214"/>
        <v/>
      </c>
      <c r="O390" s="272" t="str">
        <f t="shared" si="215"/>
        <v/>
      </c>
      <c r="P390" s="265"/>
      <c r="Q390" s="265"/>
      <c r="R390" s="46" t="str">
        <f>R389</f>
        <v>Y</v>
      </c>
      <c r="AU390" s="208" t="str">
        <f>IF($A390="C",COUNTIF(C$339:C$342,C390)-1,"")</f>
        <v/>
      </c>
      <c r="AW390" s="271">
        <f>AW389</f>
        <v>0</v>
      </c>
      <c r="AX390" s="265"/>
      <c r="AZ390" s="267">
        <v>217</v>
      </c>
      <c r="BA390" s="268">
        <v>1</v>
      </c>
      <c r="BC390" s="269">
        <f t="shared" si="216"/>
        <v>1</v>
      </c>
      <c r="BD390" s="270">
        <f t="shared" si="217"/>
        <v>34</v>
      </c>
      <c r="BE390" s="208">
        <f t="shared" si="208"/>
        <v>389</v>
      </c>
      <c r="BF390" s="208">
        <f t="shared" si="218"/>
        <v>1034389</v>
      </c>
      <c r="BG390" s="208" t="e">
        <f t="shared" si="211"/>
        <v>#N/A</v>
      </c>
    </row>
    <row r="391" spans="1:59" ht="40" x14ac:dyDescent="0.25">
      <c r="A391" s="47" t="s">
        <v>1000</v>
      </c>
      <c r="B391" s="68" t="str">
        <f t="shared" si="213"/>
        <v>218-00</v>
      </c>
      <c r="C391" s="258" t="s">
        <v>1880</v>
      </c>
      <c r="D391" s="259"/>
      <c r="E391" s="208" t="s">
        <v>899</v>
      </c>
      <c r="F391" s="219"/>
      <c r="G391" s="186"/>
      <c r="H391" s="186"/>
      <c r="I391" s="220"/>
      <c r="J391" s="353" t="s">
        <v>1332</v>
      </c>
      <c r="K391" s="353" t="s">
        <v>211</v>
      </c>
      <c r="L391" s="29" t="s">
        <v>1881</v>
      </c>
      <c r="M391" s="265"/>
      <c r="N391" s="275" t="str">
        <f t="shared" si="214"/>
        <v/>
      </c>
      <c r="O391" s="276" t="str">
        <f t="shared" si="215"/>
        <v/>
      </c>
      <c r="P391" s="265"/>
      <c r="Q391" s="277"/>
      <c r="R391" s="261" t="s">
        <v>1331</v>
      </c>
      <c r="S391" s="29"/>
      <c r="T391" s="280" t="s">
        <v>1331</v>
      </c>
      <c r="U391" s="281"/>
      <c r="V391" s="281" t="s">
        <v>1331</v>
      </c>
      <c r="W391" s="281" t="s">
        <v>1331</v>
      </c>
      <c r="X391" s="281" t="s">
        <v>1331</v>
      </c>
      <c r="Y391" s="281" t="s">
        <v>1331</v>
      </c>
      <c r="Z391" s="281" t="s">
        <v>1331</v>
      </c>
      <c r="AA391" s="281"/>
      <c r="AB391" s="281"/>
      <c r="AC391" s="281"/>
      <c r="AD391" s="281"/>
      <c r="AE391" s="281"/>
      <c r="AF391" s="281"/>
      <c r="AG391" s="281"/>
      <c r="AH391" s="281"/>
      <c r="AI391" s="281"/>
      <c r="AJ391" s="281"/>
      <c r="AK391" s="281"/>
      <c r="AL391" s="281"/>
      <c r="AM391" s="281"/>
      <c r="AN391" s="281"/>
      <c r="AO391" s="281"/>
      <c r="AP391" s="282"/>
      <c r="AQ391" s="29"/>
      <c r="AR391" s="29" t="s">
        <v>293</v>
      </c>
      <c r="AS391" s="29" t="s">
        <v>250</v>
      </c>
      <c r="AT391" s="29"/>
      <c r="AU391" s="266">
        <f>IF($A391="C",COUNTIF(C$339:C$342,C391)-1,"")</f>
        <v>-1</v>
      </c>
      <c r="AX391" s="29" t="s">
        <v>2059</v>
      </c>
      <c r="AZ391" s="267">
        <v>218</v>
      </c>
      <c r="BA391" s="268">
        <v>0</v>
      </c>
      <c r="BC391" s="269">
        <f t="shared" si="216"/>
        <v>0</v>
      </c>
      <c r="BD391" s="270">
        <f t="shared" si="217"/>
        <v>34</v>
      </c>
      <c r="BE391" s="208">
        <f t="shared" si="208"/>
        <v>390</v>
      </c>
      <c r="BF391" s="208">
        <f t="shared" si="218"/>
        <v>34390</v>
      </c>
      <c r="BG391" s="208" t="e">
        <f t="shared" si="211"/>
        <v>#N/A</v>
      </c>
    </row>
    <row r="392" spans="1:59" ht="25" x14ac:dyDescent="0.25">
      <c r="A392" s="47" t="s">
        <v>46</v>
      </c>
      <c r="B392" s="68" t="str">
        <f t="shared" si="213"/>
        <v>218-01</v>
      </c>
      <c r="C392" s="247" t="str">
        <f>C391</f>
        <v>Placement data collection</v>
      </c>
      <c r="D392" s="944" t="s">
        <v>1756</v>
      </c>
      <c r="E392" s="271" t="str">
        <f>E391</f>
        <v>DfE/Ofsted</v>
      </c>
      <c r="F392" s="947"/>
      <c r="G392" s="956"/>
      <c r="H392" s="956"/>
      <c r="I392" s="948"/>
      <c r="J392" s="353" t="str">
        <f>J391</f>
        <v>annual</v>
      </c>
      <c r="K392" s="353" t="str">
        <f>K391</f>
        <v>Upper tier &amp; single tier</v>
      </c>
      <c r="L392" s="265"/>
      <c r="N392" s="258" t="str">
        <f t="shared" si="214"/>
        <v/>
      </c>
      <c r="O392" s="272" t="str">
        <f t="shared" si="215"/>
        <v/>
      </c>
      <c r="P392" s="265"/>
      <c r="Q392" s="265"/>
      <c r="R392" s="46" t="str">
        <f>R391</f>
        <v>Y</v>
      </c>
      <c r="AU392" s="208" t="str">
        <f>IF($A392="C",COUNTIF(C$339:C$342,C392)-1,"")</f>
        <v/>
      </c>
      <c r="AW392" s="271">
        <f>AW391</f>
        <v>0</v>
      </c>
      <c r="AX392" s="265"/>
      <c r="AZ392" s="267">
        <v>218</v>
      </c>
      <c r="BA392" s="268">
        <v>1</v>
      </c>
      <c r="BC392" s="269">
        <f t="shared" si="216"/>
        <v>1</v>
      </c>
      <c r="BD392" s="270">
        <f t="shared" si="217"/>
        <v>34</v>
      </c>
      <c r="BE392" s="208">
        <f t="shared" si="208"/>
        <v>391</v>
      </c>
      <c r="BF392" s="208">
        <f t="shared" si="218"/>
        <v>1034391</v>
      </c>
      <c r="BG392" s="208" t="e">
        <f t="shared" si="211"/>
        <v>#N/A</v>
      </c>
    </row>
    <row r="393" spans="1:59" ht="33.75" customHeight="1" x14ac:dyDescent="0.25">
      <c r="A393" s="47" t="s">
        <v>1000</v>
      </c>
      <c r="B393" s="68" t="str">
        <f t="shared" si="213"/>
        <v>219-00</v>
      </c>
      <c r="C393" s="258" t="s">
        <v>1028</v>
      </c>
      <c r="D393" s="259"/>
      <c r="E393" s="208" t="s">
        <v>899</v>
      </c>
      <c r="F393" s="219"/>
      <c r="G393" s="186"/>
      <c r="H393" s="186"/>
      <c r="I393" s="220" t="s">
        <v>1331</v>
      </c>
      <c r="J393" s="353" t="s">
        <v>979</v>
      </c>
      <c r="K393" s="353" t="s">
        <v>211</v>
      </c>
      <c r="L393" s="29" t="s">
        <v>1178</v>
      </c>
      <c r="M393" s="29" t="s">
        <v>1176</v>
      </c>
      <c r="N393" s="275" t="str">
        <f t="shared" si="214"/>
        <v/>
      </c>
      <c r="O393" s="276" t="str">
        <f t="shared" si="215"/>
        <v/>
      </c>
      <c r="P393" s="265"/>
      <c r="Q393" s="277"/>
      <c r="R393" s="261" t="s">
        <v>1331</v>
      </c>
      <c r="S393" s="29"/>
      <c r="T393" s="280" t="s">
        <v>1331</v>
      </c>
      <c r="U393" s="281"/>
      <c r="V393" s="281" t="s">
        <v>1331</v>
      </c>
      <c r="W393" s="281" t="s">
        <v>1331</v>
      </c>
      <c r="X393" s="281" t="s">
        <v>1331</v>
      </c>
      <c r="Y393" s="281" t="s">
        <v>1331</v>
      </c>
      <c r="Z393" s="281" t="s">
        <v>1331</v>
      </c>
      <c r="AA393" s="281"/>
      <c r="AB393" s="281"/>
      <c r="AC393" s="281"/>
      <c r="AD393" s="281"/>
      <c r="AE393" s="281"/>
      <c r="AF393" s="281"/>
      <c r="AG393" s="281"/>
      <c r="AH393" s="281"/>
      <c r="AI393" s="281"/>
      <c r="AJ393" s="281"/>
      <c r="AK393" s="281"/>
      <c r="AL393" s="281"/>
      <c r="AM393" s="281"/>
      <c r="AN393" s="281"/>
      <c r="AO393" s="281"/>
      <c r="AP393" s="282"/>
      <c r="AQ393" s="29"/>
      <c r="AR393" s="29" t="s">
        <v>293</v>
      </c>
      <c r="AS393" s="29" t="s">
        <v>250</v>
      </c>
      <c r="AT393" s="29"/>
      <c r="AU393" s="266">
        <f>IF($A393="C",COUNTIF(C:C,C393)-1,"")</f>
        <v>1</v>
      </c>
      <c r="AX393" s="29" t="s">
        <v>2059</v>
      </c>
      <c r="AZ393" s="267">
        <v>219</v>
      </c>
      <c r="BA393" s="268">
        <v>0</v>
      </c>
      <c r="BC393" s="269">
        <f t="shared" si="216"/>
        <v>0</v>
      </c>
      <c r="BD393" s="270">
        <f t="shared" si="217"/>
        <v>34</v>
      </c>
      <c r="BE393" s="208">
        <f t="shared" si="208"/>
        <v>392</v>
      </c>
      <c r="BF393" s="208">
        <f t="shared" si="218"/>
        <v>34392</v>
      </c>
      <c r="BG393" s="208" t="e">
        <f t="shared" si="211"/>
        <v>#N/A</v>
      </c>
    </row>
    <row r="394" spans="1:59" ht="20" x14ac:dyDescent="0.25">
      <c r="A394" s="47" t="s">
        <v>46</v>
      </c>
      <c r="B394" s="68" t="str">
        <f t="shared" si="213"/>
        <v>219-01</v>
      </c>
      <c r="C394" s="247" t="str">
        <f>C393</f>
        <v>Childcare inspection data</v>
      </c>
      <c r="D394" s="944" t="s">
        <v>1177</v>
      </c>
      <c r="E394" s="271" t="str">
        <f>E393</f>
        <v>DfE/Ofsted</v>
      </c>
      <c r="F394" s="947"/>
      <c r="G394" s="956"/>
      <c r="H394" s="956"/>
      <c r="I394" s="948" t="s">
        <v>1331</v>
      </c>
      <c r="J394" s="353" t="str">
        <f>J393</f>
        <v>as required</v>
      </c>
      <c r="K394" s="353" t="str">
        <f>K393</f>
        <v>Upper tier &amp; single tier</v>
      </c>
      <c r="L394" s="265"/>
      <c r="N394" s="258" t="str">
        <f t="shared" si="214"/>
        <v/>
      </c>
      <c r="O394" s="272" t="str">
        <f t="shared" si="215"/>
        <v/>
      </c>
      <c r="P394" s="265"/>
      <c r="Q394" s="265"/>
      <c r="R394" s="46" t="str">
        <f>R393</f>
        <v>Y</v>
      </c>
      <c r="AU394" s="208" t="str">
        <f>IF($A394="C",COUNTIF(C:C,C394)-1,"")</f>
        <v/>
      </c>
      <c r="AW394" s="271">
        <f>AW393</f>
        <v>0</v>
      </c>
      <c r="AX394" s="265"/>
      <c r="AZ394" s="267">
        <v>219</v>
      </c>
      <c r="BA394" s="268">
        <v>1</v>
      </c>
      <c r="BC394" s="269">
        <f t="shared" si="216"/>
        <v>1</v>
      </c>
      <c r="BD394" s="270">
        <f t="shared" si="217"/>
        <v>34</v>
      </c>
      <c r="BE394" s="208">
        <f t="shared" si="208"/>
        <v>393</v>
      </c>
      <c r="BF394" s="208">
        <f t="shared" si="218"/>
        <v>1034393</v>
      </c>
      <c r="BG394" s="208" t="e">
        <f t="shared" si="211"/>
        <v>#N/A</v>
      </c>
    </row>
    <row r="395" spans="1:59" ht="22.5" customHeight="1" x14ac:dyDescent="0.25">
      <c r="A395" s="47" t="s">
        <v>1000</v>
      </c>
      <c r="B395" s="68" t="str">
        <f t="shared" ref="B395:B401" si="219">TEXT(AZ395,"000")&amp;"-"&amp;TEXT(BA395,"00")</f>
        <v>149-00</v>
      </c>
      <c r="C395" s="258" t="s">
        <v>1745</v>
      </c>
      <c r="D395" s="259"/>
      <c r="E395" s="208" t="s">
        <v>1552</v>
      </c>
      <c r="F395" s="219"/>
      <c r="G395" s="186"/>
      <c r="H395" s="186"/>
      <c r="I395" s="220"/>
      <c r="J395" s="353" t="s">
        <v>979</v>
      </c>
      <c r="K395" s="353" t="s">
        <v>212</v>
      </c>
      <c r="L395" s="29" t="s">
        <v>802</v>
      </c>
      <c r="M395" s="265" t="s">
        <v>471</v>
      </c>
      <c r="N395" s="275" t="str">
        <f t="shared" ref="N395:N401" si="220">IF(OR($A395&lt;&gt;"C",P395=""),"",HYPERLINK(P395,"Collection"))</f>
        <v/>
      </c>
      <c r="O395" s="276" t="str">
        <f t="shared" ref="O395:O401" si="221">IF(OR($A395&lt;&gt;"C",Q395=""),"",HYPERLINK(Q395,"Data"))</f>
        <v/>
      </c>
      <c r="P395" s="265"/>
      <c r="Q395" s="265"/>
      <c r="R395" s="261"/>
      <c r="S395" s="29"/>
      <c r="T395" s="262"/>
      <c r="U395" s="263" t="s">
        <v>1331</v>
      </c>
      <c r="V395" s="263" t="s">
        <v>1331</v>
      </c>
      <c r="W395" s="263" t="s">
        <v>1331</v>
      </c>
      <c r="X395" s="263" t="s">
        <v>1331</v>
      </c>
      <c r="Y395" s="263" t="s">
        <v>1331</v>
      </c>
      <c r="Z395" s="263" t="s">
        <v>1331</v>
      </c>
      <c r="AA395" s="263"/>
      <c r="AB395" s="263"/>
      <c r="AC395" s="263"/>
      <c r="AD395" s="263"/>
      <c r="AE395" s="263"/>
      <c r="AF395" s="263"/>
      <c r="AG395" s="263"/>
      <c r="AH395" s="263"/>
      <c r="AI395" s="263"/>
      <c r="AJ395" s="263"/>
      <c r="AK395" s="263"/>
      <c r="AL395" s="263"/>
      <c r="AM395" s="263"/>
      <c r="AN395" s="263"/>
      <c r="AO395" s="263"/>
      <c r="AP395" s="264"/>
      <c r="AQ395" s="29"/>
      <c r="AR395" s="265" t="s">
        <v>491</v>
      </c>
      <c r="AS395" s="29" t="s">
        <v>305</v>
      </c>
      <c r="AT395" s="29"/>
      <c r="AU395" s="266">
        <f>IF($A395="C",COUNTIF(C$395:C$396,C395)-1,"")</f>
        <v>1</v>
      </c>
      <c r="AX395" s="28" t="s">
        <v>2060</v>
      </c>
      <c r="AZ395" s="267">
        <v>149</v>
      </c>
      <c r="BA395" s="268">
        <v>0</v>
      </c>
      <c r="BC395" s="269">
        <f t="shared" ref="BC395:BC401" si="222">IF(A395="D",1,0)</f>
        <v>0</v>
      </c>
      <c r="BD395" s="270">
        <f t="shared" ref="BD395:BD401" si="223">MATCH(E395,DeptAbbr,0)</f>
        <v>15</v>
      </c>
      <c r="BE395" s="208">
        <f t="shared" ref="BE395:BE401" si="224">ROW()-1</f>
        <v>394</v>
      </c>
      <c r="BF395" s="208">
        <f t="shared" ref="BF395:BF401" si="225">(BC395*1000000)+(BD395*1000)+BE395</f>
        <v>15394</v>
      </c>
      <c r="BG395" s="208">
        <f>RANK(BF395,BF$395:BF$396,1)</f>
        <v>1</v>
      </c>
    </row>
    <row r="396" spans="1:59" ht="37.5" x14ac:dyDescent="0.25">
      <c r="A396" s="47" t="s">
        <v>46</v>
      </c>
      <c r="B396" s="68" t="str">
        <f t="shared" si="219"/>
        <v>149-01</v>
      </c>
      <c r="C396" s="247" t="str">
        <f>C395</f>
        <v>Returns on individual HB related prosecutions and sanctions</v>
      </c>
      <c r="D396" s="944" t="s">
        <v>1334</v>
      </c>
      <c r="E396" s="271" t="str">
        <f>E395</f>
        <v>DWP</v>
      </c>
      <c r="F396" s="947"/>
      <c r="G396" s="558"/>
      <c r="H396" s="558"/>
      <c r="I396" s="948"/>
      <c r="J396" s="300" t="str">
        <f>J395</f>
        <v>as required</v>
      </c>
      <c r="K396" s="353" t="str">
        <f>K395</f>
        <v>Single tier &amp; lower tier</v>
      </c>
      <c r="L396" s="265"/>
      <c r="N396" s="258" t="str">
        <f t="shared" si="220"/>
        <v/>
      </c>
      <c r="O396" s="272" t="str">
        <f t="shared" si="221"/>
        <v/>
      </c>
      <c r="P396" s="265"/>
      <c r="Q396" s="265"/>
      <c r="R396" s="46">
        <f>R395</f>
        <v>0</v>
      </c>
      <c r="T396" s="262"/>
      <c r="U396" s="263"/>
      <c r="V396" s="263"/>
      <c r="W396" s="263"/>
      <c r="X396" s="263"/>
      <c r="Y396" s="263"/>
      <c r="Z396" s="263"/>
      <c r="AA396" s="263"/>
      <c r="AB396" s="263"/>
      <c r="AC396" s="263"/>
      <c r="AD396" s="263"/>
      <c r="AE396" s="263"/>
      <c r="AF396" s="263"/>
      <c r="AG396" s="263"/>
      <c r="AH396" s="263"/>
      <c r="AI396" s="263"/>
      <c r="AJ396" s="263"/>
      <c r="AK396" s="263"/>
      <c r="AL396" s="263"/>
      <c r="AM396" s="263"/>
      <c r="AN396" s="263"/>
      <c r="AO396" s="263"/>
      <c r="AP396" s="264"/>
      <c r="AQ396" s="29"/>
      <c r="AR396" s="265"/>
      <c r="AU396" s="208" t="str">
        <f>IF($A396="C",COUNTIF(C$395:C$396,C396)-1,"")</f>
        <v/>
      </c>
      <c r="AW396" s="271">
        <f>AW395</f>
        <v>0</v>
      </c>
      <c r="AX396" s="265"/>
      <c r="AZ396" s="267">
        <v>149</v>
      </c>
      <c r="BA396" s="268">
        <v>1</v>
      </c>
      <c r="BC396" s="269">
        <f t="shared" si="222"/>
        <v>1</v>
      </c>
      <c r="BD396" s="270">
        <f t="shared" si="223"/>
        <v>15</v>
      </c>
      <c r="BE396" s="208">
        <f t="shared" si="224"/>
        <v>395</v>
      </c>
      <c r="BF396" s="208">
        <f t="shared" si="225"/>
        <v>1015395</v>
      </c>
      <c r="BG396" s="208">
        <f>RANK(BF396,BF$395:BF$396,1)</f>
        <v>2</v>
      </c>
    </row>
    <row r="397" spans="1:59" ht="40" x14ac:dyDescent="0.25">
      <c r="A397" s="47" t="s">
        <v>1000</v>
      </c>
      <c r="B397" s="68" t="str">
        <f t="shared" si="219"/>
        <v>213-00</v>
      </c>
      <c r="C397" s="258" t="s">
        <v>81</v>
      </c>
      <c r="D397" s="259"/>
      <c r="E397" s="208" t="s">
        <v>1782</v>
      </c>
      <c r="F397" s="219"/>
      <c r="G397" s="186"/>
      <c r="H397" s="186" t="s">
        <v>1331</v>
      </c>
      <c r="I397" s="220" t="s">
        <v>1331</v>
      </c>
      <c r="J397" s="353" t="s">
        <v>1332</v>
      </c>
      <c r="K397" s="353" t="s">
        <v>769</v>
      </c>
      <c r="L397" s="29" t="s">
        <v>82</v>
      </c>
      <c r="M397" s="265" t="s">
        <v>1451</v>
      </c>
      <c r="N397" s="275" t="str">
        <f t="shared" si="220"/>
        <v/>
      </c>
      <c r="O397" s="276" t="str">
        <f t="shared" si="221"/>
        <v/>
      </c>
      <c r="P397" s="260"/>
      <c r="Q397" s="260"/>
      <c r="R397" s="261"/>
      <c r="S397" s="29"/>
      <c r="T397" s="262" t="s">
        <v>1331</v>
      </c>
      <c r="U397" s="263" t="s">
        <v>1331</v>
      </c>
      <c r="V397" s="263" t="s">
        <v>1331</v>
      </c>
      <c r="W397" s="263" t="s">
        <v>1331</v>
      </c>
      <c r="X397" s="263" t="s">
        <v>1331</v>
      </c>
      <c r="Y397" s="263" t="s">
        <v>1331</v>
      </c>
      <c r="Z397" s="263" t="s">
        <v>1331</v>
      </c>
      <c r="AA397" s="263" t="s">
        <v>1331</v>
      </c>
      <c r="AB397" s="263"/>
      <c r="AC397" s="263"/>
      <c r="AD397" s="263"/>
      <c r="AE397" s="263"/>
      <c r="AF397" s="263" t="s">
        <v>1331</v>
      </c>
      <c r="AG397" s="263" t="s">
        <v>1331</v>
      </c>
      <c r="AH397" s="263"/>
      <c r="AI397" s="263"/>
      <c r="AJ397" s="263"/>
      <c r="AK397" s="263"/>
      <c r="AL397" s="263"/>
      <c r="AM397" s="263"/>
      <c r="AN397" s="263" t="s">
        <v>1331</v>
      </c>
      <c r="AO397" s="263"/>
      <c r="AP397" s="264"/>
      <c r="AQ397" s="29"/>
      <c r="AR397" s="265" t="s">
        <v>1395</v>
      </c>
      <c r="AS397" s="29" t="s">
        <v>305</v>
      </c>
      <c r="AT397" s="29" t="s">
        <v>1346</v>
      </c>
      <c r="AU397" s="266">
        <f>IF($A397="C",COUNTIF(C$397:C$399,C397)-1,"")</f>
        <v>2</v>
      </c>
      <c r="AW397" s="208" t="s">
        <v>767</v>
      </c>
      <c r="AX397" s="29" t="s">
        <v>2052</v>
      </c>
      <c r="AZ397" s="267">
        <v>213</v>
      </c>
      <c r="BA397" s="268">
        <v>0</v>
      </c>
      <c r="BC397" s="269">
        <f t="shared" si="222"/>
        <v>0</v>
      </c>
      <c r="BD397" s="270">
        <f t="shared" si="223"/>
        <v>5</v>
      </c>
      <c r="BE397" s="208">
        <f t="shared" si="224"/>
        <v>396</v>
      </c>
      <c r="BF397" s="208">
        <f t="shared" si="225"/>
        <v>5396</v>
      </c>
      <c r="BG397" s="208">
        <f>RANK(BF397,BF$397:BF$399,1)</f>
        <v>1</v>
      </c>
    </row>
    <row r="398" spans="1:59" ht="25" x14ac:dyDescent="0.25">
      <c r="A398" s="47" t="s">
        <v>46</v>
      </c>
      <c r="B398" s="68" t="str">
        <f t="shared" si="219"/>
        <v>213-01</v>
      </c>
      <c r="C398" s="247" t="str">
        <f>C397</f>
        <v xml:space="preserve">Public Contracts Regulations 2006 </v>
      </c>
      <c r="D398" s="944" t="s">
        <v>1396</v>
      </c>
      <c r="E398" s="271" t="str">
        <f>E397</f>
        <v>DCLG</v>
      </c>
      <c r="F398" s="947"/>
      <c r="G398" s="558"/>
      <c r="H398" s="956" t="s">
        <v>1331</v>
      </c>
      <c r="I398" s="948"/>
      <c r="J398" s="300" t="str">
        <f>J397</f>
        <v>annual</v>
      </c>
      <c r="K398" s="353" t="str">
        <f>K397</f>
        <v>All local authorities</v>
      </c>
      <c r="L398" s="265"/>
      <c r="N398" s="258" t="str">
        <f t="shared" si="220"/>
        <v/>
      </c>
      <c r="O398" s="272" t="str">
        <f t="shared" si="221"/>
        <v/>
      </c>
      <c r="P398" s="29"/>
      <c r="Q398" s="29"/>
      <c r="R398" s="46">
        <f>R397</f>
        <v>0</v>
      </c>
      <c r="T398" s="262"/>
      <c r="U398" s="263"/>
      <c r="V398" s="263"/>
      <c r="W398" s="263"/>
      <c r="X398" s="263"/>
      <c r="Y398" s="263"/>
      <c r="Z398" s="263"/>
      <c r="AA398" s="263"/>
      <c r="AB398" s="263"/>
      <c r="AC398" s="263"/>
      <c r="AD398" s="263"/>
      <c r="AE398" s="263"/>
      <c r="AF398" s="263"/>
      <c r="AG398" s="263"/>
      <c r="AH398" s="263"/>
      <c r="AI398" s="263"/>
      <c r="AJ398" s="263"/>
      <c r="AK398" s="263"/>
      <c r="AL398" s="263"/>
      <c r="AM398" s="263"/>
      <c r="AN398" s="263"/>
      <c r="AO398" s="263"/>
      <c r="AP398" s="264"/>
      <c r="AQ398" s="29"/>
      <c r="AR398" s="265"/>
      <c r="AU398" s="208" t="str">
        <f>IF($A398="C",COUNTIF(C$397:C$399,C398)-1,"")</f>
        <v/>
      </c>
      <c r="AW398" s="271" t="str">
        <f>AW397</f>
        <v>Local government</v>
      </c>
      <c r="AX398" s="29"/>
      <c r="AZ398" s="267">
        <v>213</v>
      </c>
      <c r="BA398" s="268">
        <v>1</v>
      </c>
      <c r="BC398" s="269">
        <f t="shared" si="222"/>
        <v>1</v>
      </c>
      <c r="BD398" s="270">
        <f t="shared" si="223"/>
        <v>5</v>
      </c>
      <c r="BE398" s="208">
        <f t="shared" si="224"/>
        <v>397</v>
      </c>
      <c r="BF398" s="208">
        <f t="shared" si="225"/>
        <v>1005397</v>
      </c>
      <c r="BG398" s="208">
        <f>RANK(BF398,BF$397:BF$399,1)</f>
        <v>2</v>
      </c>
    </row>
    <row r="399" spans="1:59" ht="37.5" x14ac:dyDescent="0.25">
      <c r="A399" s="47" t="s">
        <v>46</v>
      </c>
      <c r="B399" s="68" t="str">
        <f t="shared" si="219"/>
        <v>213-02</v>
      </c>
      <c r="C399" s="247" t="str">
        <f>C398</f>
        <v xml:space="preserve">Public Contracts Regulations 2006 </v>
      </c>
      <c r="D399" s="944" t="s">
        <v>1781</v>
      </c>
      <c r="E399" s="271" t="str">
        <f>E398</f>
        <v>DCLG</v>
      </c>
      <c r="F399" s="947"/>
      <c r="G399" s="558"/>
      <c r="H399" s="956" t="s">
        <v>1331</v>
      </c>
      <c r="I399" s="948"/>
      <c r="J399" s="300" t="str">
        <f>J398</f>
        <v>annual</v>
      </c>
      <c r="K399" s="353" t="str">
        <f>K398</f>
        <v>All local authorities</v>
      </c>
      <c r="L399" s="265"/>
      <c r="N399" s="258" t="str">
        <f t="shared" si="220"/>
        <v/>
      </c>
      <c r="O399" s="272" t="str">
        <f t="shared" si="221"/>
        <v/>
      </c>
      <c r="P399" s="29"/>
      <c r="Q399" s="29"/>
      <c r="R399" s="46">
        <f>R398</f>
        <v>0</v>
      </c>
      <c r="T399" s="262"/>
      <c r="U399" s="263"/>
      <c r="V399" s="263"/>
      <c r="W399" s="263"/>
      <c r="X399" s="263"/>
      <c r="Y399" s="263"/>
      <c r="Z399" s="263"/>
      <c r="AA399" s="263"/>
      <c r="AB399" s="263"/>
      <c r="AC399" s="263"/>
      <c r="AD399" s="263"/>
      <c r="AE399" s="263"/>
      <c r="AF399" s="263"/>
      <c r="AG399" s="263"/>
      <c r="AH399" s="263"/>
      <c r="AI399" s="263"/>
      <c r="AJ399" s="263"/>
      <c r="AK399" s="263"/>
      <c r="AL399" s="263"/>
      <c r="AM399" s="263"/>
      <c r="AN399" s="263"/>
      <c r="AO399" s="263"/>
      <c r="AP399" s="264"/>
      <c r="AQ399" s="29"/>
      <c r="AR399" s="265"/>
      <c r="AU399" s="208" t="str">
        <f>IF($A399="C",COUNTIF(C$397:C$399,C399)-1,"")</f>
        <v/>
      </c>
      <c r="AW399" s="271" t="str">
        <f>AW398</f>
        <v>Local government</v>
      </c>
      <c r="AX399" s="29"/>
      <c r="AZ399" s="267">
        <v>213</v>
      </c>
      <c r="BA399" s="268">
        <v>2</v>
      </c>
      <c r="BC399" s="269">
        <f t="shared" si="222"/>
        <v>1</v>
      </c>
      <c r="BD399" s="270">
        <f t="shared" si="223"/>
        <v>5</v>
      </c>
      <c r="BE399" s="208">
        <f t="shared" si="224"/>
        <v>398</v>
      </c>
      <c r="BF399" s="208">
        <f t="shared" si="225"/>
        <v>1005398</v>
      </c>
      <c r="BG399" s="208">
        <f>RANK(BF399,BF$397:BF$399,1)</f>
        <v>3</v>
      </c>
    </row>
    <row r="400" spans="1:59" ht="70" x14ac:dyDescent="0.25">
      <c r="A400" s="47" t="s">
        <v>1000</v>
      </c>
      <c r="B400" s="68" t="str">
        <f t="shared" si="219"/>
        <v>221-00</v>
      </c>
      <c r="C400" s="258" t="s">
        <v>1882</v>
      </c>
      <c r="D400" s="259"/>
      <c r="E400" s="208" t="s">
        <v>899</v>
      </c>
      <c r="F400" s="219"/>
      <c r="G400" s="186"/>
      <c r="H400" s="186"/>
      <c r="I400" s="220"/>
      <c r="J400" s="353" t="s">
        <v>979</v>
      </c>
      <c r="K400" s="353" t="s">
        <v>211</v>
      </c>
      <c r="L400" s="29" t="s">
        <v>1883</v>
      </c>
      <c r="M400" s="29" t="s">
        <v>1884</v>
      </c>
      <c r="N400" s="275" t="str">
        <f t="shared" si="220"/>
        <v/>
      </c>
      <c r="O400" s="276" t="str">
        <f t="shared" si="221"/>
        <v/>
      </c>
      <c r="P400" s="265"/>
      <c r="Q400" s="277"/>
      <c r="R400" s="261" t="s">
        <v>1331</v>
      </c>
      <c r="S400" s="29"/>
      <c r="T400" s="280" t="s">
        <v>1331</v>
      </c>
      <c r="U400" s="281"/>
      <c r="V400" s="281" t="s">
        <v>1331</v>
      </c>
      <c r="W400" s="281" t="s">
        <v>1331</v>
      </c>
      <c r="X400" s="281" t="s">
        <v>1331</v>
      </c>
      <c r="Y400" s="281" t="s">
        <v>1331</v>
      </c>
      <c r="Z400" s="281" t="s">
        <v>1331</v>
      </c>
      <c r="AA400" s="281"/>
      <c r="AB400" s="281"/>
      <c r="AC400" s="281"/>
      <c r="AD400" s="281"/>
      <c r="AE400" s="281"/>
      <c r="AF400" s="281"/>
      <c r="AG400" s="281"/>
      <c r="AH400" s="281"/>
      <c r="AI400" s="281"/>
      <c r="AJ400" s="281"/>
      <c r="AK400" s="281"/>
      <c r="AL400" s="281"/>
      <c r="AM400" s="281"/>
      <c r="AN400" s="281"/>
      <c r="AO400" s="281"/>
      <c r="AP400" s="282"/>
      <c r="AQ400" s="29"/>
      <c r="AR400" s="29" t="s">
        <v>293</v>
      </c>
      <c r="AS400" s="29" t="s">
        <v>250</v>
      </c>
      <c r="AT400" s="29"/>
      <c r="AU400" s="266">
        <f>IF($A400="C",COUNTIF(C$400:C$401,C400)-1,"")</f>
        <v>1</v>
      </c>
      <c r="AX400" s="29" t="s">
        <v>2099</v>
      </c>
      <c r="AZ400" s="267">
        <v>221</v>
      </c>
      <c r="BA400" s="268">
        <v>0</v>
      </c>
      <c r="BC400" s="269">
        <f t="shared" si="222"/>
        <v>0</v>
      </c>
      <c r="BD400" s="270">
        <f t="shared" si="223"/>
        <v>34</v>
      </c>
      <c r="BE400" s="208">
        <f t="shared" si="224"/>
        <v>399</v>
      </c>
      <c r="BF400" s="208">
        <f t="shared" si="225"/>
        <v>34399</v>
      </c>
      <c r="BG400" s="208">
        <f>RANK(BF400,BF$400:BF$401,1)</f>
        <v>1</v>
      </c>
    </row>
    <row r="401" spans="1:59" ht="37.5" x14ac:dyDescent="0.25">
      <c r="A401" s="47" t="s">
        <v>46</v>
      </c>
      <c r="B401" s="68" t="str">
        <f t="shared" si="219"/>
        <v>221-01</v>
      </c>
      <c r="C401" s="247" t="str">
        <f>C400</f>
        <v>Social Care data</v>
      </c>
      <c r="D401" s="944" t="s">
        <v>1885</v>
      </c>
      <c r="E401" s="271" t="str">
        <f>E400</f>
        <v>DfE/Ofsted</v>
      </c>
      <c r="F401" s="947"/>
      <c r="G401" s="956"/>
      <c r="H401" s="956"/>
      <c r="I401" s="948"/>
      <c r="J401" s="353" t="str">
        <f>J400</f>
        <v>as required</v>
      </c>
      <c r="K401" s="353" t="str">
        <f>K400</f>
        <v>Upper tier &amp; single tier</v>
      </c>
      <c r="L401" s="265"/>
      <c r="N401" s="258" t="str">
        <f t="shared" si="220"/>
        <v/>
      </c>
      <c r="O401" s="272" t="str">
        <f t="shared" si="221"/>
        <v/>
      </c>
      <c r="P401" s="265"/>
      <c r="Q401" s="265"/>
      <c r="R401" s="46" t="str">
        <f>R400</f>
        <v>Y</v>
      </c>
      <c r="AU401" s="208" t="str">
        <f>IF($A401="C",COUNTIF(C$400:C$401,C401)-1,"")</f>
        <v/>
      </c>
      <c r="AW401" s="271">
        <f>AW400</f>
        <v>0</v>
      </c>
      <c r="AX401" s="29"/>
      <c r="AZ401" s="267">
        <v>221</v>
      </c>
      <c r="BA401" s="268">
        <v>1</v>
      </c>
      <c r="BC401" s="269">
        <f t="shared" si="222"/>
        <v>1</v>
      </c>
      <c r="BD401" s="270">
        <f t="shared" si="223"/>
        <v>34</v>
      </c>
      <c r="BE401" s="208">
        <f t="shared" si="224"/>
        <v>400</v>
      </c>
      <c r="BF401" s="208">
        <f t="shared" si="225"/>
        <v>1034400</v>
      </c>
      <c r="BG401" s="208">
        <f>RANK(BF401,BF$400:BF$401,1)</f>
        <v>2</v>
      </c>
    </row>
    <row r="402" spans="1:59" ht="100" x14ac:dyDescent="0.25">
      <c r="A402" s="47" t="s">
        <v>1000</v>
      </c>
      <c r="B402" s="68" t="str">
        <f t="shared" ref="B402:B410" si="226">TEXT(AZ402,"000")&amp;"-"&amp;TEXT(BA402,"00")</f>
        <v>078-00</v>
      </c>
      <c r="C402" s="258" t="s">
        <v>1580</v>
      </c>
      <c r="D402" s="259"/>
      <c r="E402" s="208" t="s">
        <v>1349</v>
      </c>
      <c r="F402" s="219"/>
      <c r="G402" s="186"/>
      <c r="H402" s="186" t="s">
        <v>1331</v>
      </c>
      <c r="I402" s="220"/>
      <c r="J402" s="353" t="s">
        <v>1332</v>
      </c>
      <c r="K402" s="353" t="s">
        <v>769</v>
      </c>
      <c r="L402" s="29" t="s">
        <v>1490</v>
      </c>
      <c r="M402" s="29" t="s">
        <v>1491</v>
      </c>
      <c r="N402" s="275" t="str">
        <f t="shared" ref="N402:N410" si="227">IF(OR($A402&lt;&gt;"C",P402=""),"",HYPERLINK(P402,"Collection"))</f>
        <v/>
      </c>
      <c r="O402" s="276" t="str">
        <f t="shared" ref="O402:O410" si="228">IF(OR($A402&lt;&gt;"C",Q402=""),"",HYPERLINK(Q402,"Data"))</f>
        <v>Data</v>
      </c>
      <c r="P402" s="265"/>
      <c r="Q402" s="260" t="s">
        <v>636</v>
      </c>
      <c r="R402" s="261"/>
      <c r="S402" s="29"/>
      <c r="T402" s="262" t="s">
        <v>1331</v>
      </c>
      <c r="U402" s="263" t="s">
        <v>1331</v>
      </c>
      <c r="V402" s="263" t="s">
        <v>1331</v>
      </c>
      <c r="W402" s="263" t="s">
        <v>1331</v>
      </c>
      <c r="X402" s="263" t="s">
        <v>1331</v>
      </c>
      <c r="Y402" s="263" t="s">
        <v>1331</v>
      </c>
      <c r="Z402" s="263" t="s">
        <v>1331</v>
      </c>
      <c r="AA402" s="263"/>
      <c r="AB402" s="263"/>
      <c r="AC402" s="263"/>
      <c r="AD402" s="263"/>
      <c r="AE402" s="263"/>
      <c r="AF402" s="263"/>
      <c r="AG402" s="263"/>
      <c r="AH402" s="263"/>
      <c r="AI402" s="263"/>
      <c r="AJ402" s="263"/>
      <c r="AK402" s="263"/>
      <c r="AL402" s="263"/>
      <c r="AM402" s="263"/>
      <c r="AN402" s="263"/>
      <c r="AO402" s="263"/>
      <c r="AP402" s="264"/>
      <c r="AQ402" s="29"/>
      <c r="AR402" s="265" t="s">
        <v>960</v>
      </c>
      <c r="AS402" s="29" t="s">
        <v>305</v>
      </c>
      <c r="AT402" s="29"/>
      <c r="AU402" s="266">
        <f>IF($A402="C",COUNTIF(C$402:C$403,C402)-1,"")</f>
        <v>1</v>
      </c>
      <c r="AW402" s="208" t="s">
        <v>1223</v>
      </c>
      <c r="AX402" s="29" t="s">
        <v>2098</v>
      </c>
      <c r="AZ402" s="267">
        <v>78</v>
      </c>
      <c r="BA402" s="268">
        <v>0</v>
      </c>
      <c r="BC402" s="269">
        <f t="shared" ref="BC402:BC410" si="229">IF(A402="D",1,0)</f>
        <v>0</v>
      </c>
      <c r="BD402" s="270">
        <f t="shared" ref="BD402:BD410" si="230">MATCH(E402,DeptAbbr,0)</f>
        <v>8</v>
      </c>
      <c r="BE402" s="208">
        <f t="shared" ref="BE402:BE410" si="231">ROW()-1</f>
        <v>401</v>
      </c>
      <c r="BF402" s="208">
        <f t="shared" ref="BF402:BF410" si="232">(BC402*1000000)+(BD402*1000)+BE402</f>
        <v>8401</v>
      </c>
      <c r="BG402" s="208">
        <f>RANK(BF402,BF$402:BF$403,1)</f>
        <v>1</v>
      </c>
    </row>
    <row r="403" spans="1:59" ht="25" x14ac:dyDescent="0.25">
      <c r="A403" s="47" t="s">
        <v>46</v>
      </c>
      <c r="B403" s="68" t="str">
        <f t="shared" si="226"/>
        <v>078-01</v>
      </c>
      <c r="C403" s="247" t="str">
        <f>C402</f>
        <v xml:space="preserve">Incidents under the Environmental Damage Regulations 2009 </v>
      </c>
      <c r="D403" s="944" t="s">
        <v>1086</v>
      </c>
      <c r="E403" s="271" t="str">
        <f>E402</f>
        <v>DEFRA</v>
      </c>
      <c r="F403" s="947"/>
      <c r="G403" s="558"/>
      <c r="H403" s="558" t="s">
        <v>1331</v>
      </c>
      <c r="I403" s="948"/>
      <c r="J403" s="300" t="str">
        <f>J402</f>
        <v>annual</v>
      </c>
      <c r="K403" s="353" t="str">
        <f>K402</f>
        <v>All local authorities</v>
      </c>
      <c r="L403" s="265"/>
      <c r="M403" s="259"/>
      <c r="N403" s="258" t="str">
        <f t="shared" si="227"/>
        <v/>
      </c>
      <c r="O403" s="272" t="str">
        <f t="shared" si="228"/>
        <v/>
      </c>
      <c r="P403" s="265"/>
      <c r="Q403" s="265"/>
      <c r="R403" s="46">
        <f>R402</f>
        <v>0</v>
      </c>
      <c r="T403" s="262"/>
      <c r="U403" s="263"/>
      <c r="V403" s="263"/>
      <c r="W403" s="263"/>
      <c r="X403" s="263"/>
      <c r="Y403" s="263"/>
      <c r="Z403" s="263"/>
      <c r="AA403" s="263"/>
      <c r="AB403" s="263"/>
      <c r="AC403" s="263"/>
      <c r="AD403" s="263"/>
      <c r="AE403" s="263"/>
      <c r="AF403" s="263"/>
      <c r="AG403" s="263"/>
      <c r="AH403" s="263"/>
      <c r="AI403" s="263"/>
      <c r="AJ403" s="263"/>
      <c r="AK403" s="263"/>
      <c r="AL403" s="263"/>
      <c r="AM403" s="263"/>
      <c r="AN403" s="263"/>
      <c r="AO403" s="263"/>
      <c r="AP403" s="264"/>
      <c r="AQ403" s="29"/>
      <c r="AR403" s="265"/>
      <c r="AU403" s="208" t="str">
        <f>IF($A403="C",COUNTIF(C$402:C$403,C403)-1,"")</f>
        <v/>
      </c>
      <c r="AW403" s="271" t="str">
        <f>AW402</f>
        <v>Environmental quality</v>
      </c>
      <c r="AX403" s="29"/>
      <c r="AZ403" s="267">
        <v>78</v>
      </c>
      <c r="BA403" s="268">
        <v>1</v>
      </c>
      <c r="BC403" s="269">
        <f t="shared" si="229"/>
        <v>1</v>
      </c>
      <c r="BD403" s="270">
        <f t="shared" si="230"/>
        <v>8</v>
      </c>
      <c r="BE403" s="208">
        <f t="shared" si="231"/>
        <v>402</v>
      </c>
      <c r="BF403" s="208">
        <f t="shared" si="232"/>
        <v>1008402</v>
      </c>
      <c r="BG403" s="208">
        <f>RANK(BF403,BF$402:BF$403,1)</f>
        <v>2</v>
      </c>
    </row>
    <row r="404" spans="1:59" ht="40" x14ac:dyDescent="0.25">
      <c r="A404" s="47" t="s">
        <v>1000</v>
      </c>
      <c r="B404" s="68" t="str">
        <f t="shared" si="226"/>
        <v>009-00</v>
      </c>
      <c r="C404" s="258" t="s">
        <v>575</v>
      </c>
      <c r="D404" s="259"/>
      <c r="E404" s="208" t="s">
        <v>2152</v>
      </c>
      <c r="F404" s="219"/>
      <c r="G404" s="186" t="s">
        <v>1331</v>
      </c>
      <c r="H404" s="186"/>
      <c r="I404" s="220"/>
      <c r="J404" s="353" t="s">
        <v>1783</v>
      </c>
      <c r="K404" s="353" t="s">
        <v>212</v>
      </c>
      <c r="L404" s="29" t="s">
        <v>1110</v>
      </c>
      <c r="M404" s="265" t="s">
        <v>95</v>
      </c>
      <c r="N404" s="275" t="str">
        <f t="shared" si="227"/>
        <v>Collection</v>
      </c>
      <c r="O404" s="276" t="str">
        <f t="shared" si="228"/>
        <v>Data</v>
      </c>
      <c r="P404" s="260" t="s">
        <v>111</v>
      </c>
      <c r="Q404" s="260" t="s">
        <v>112</v>
      </c>
      <c r="R404" s="261"/>
      <c r="S404" s="29">
        <v>156</v>
      </c>
      <c r="T404" s="262"/>
      <c r="U404" s="263" t="s">
        <v>1331</v>
      </c>
      <c r="V404" s="263" t="s">
        <v>1331</v>
      </c>
      <c r="W404" s="263" t="s">
        <v>1331</v>
      </c>
      <c r="X404" s="263" t="s">
        <v>1331</v>
      </c>
      <c r="Y404" s="263" t="s">
        <v>1331</v>
      </c>
      <c r="Z404" s="263" t="s">
        <v>1331</v>
      </c>
      <c r="AA404" s="263"/>
      <c r="AB404" s="263"/>
      <c r="AC404" s="263"/>
      <c r="AD404" s="263"/>
      <c r="AE404" s="263"/>
      <c r="AF404" s="263"/>
      <c r="AG404" s="263"/>
      <c r="AH404" s="263"/>
      <c r="AI404" s="263"/>
      <c r="AJ404" s="263"/>
      <c r="AK404" s="263"/>
      <c r="AL404" s="263"/>
      <c r="AM404" s="263"/>
      <c r="AN404" s="263"/>
      <c r="AO404" s="263"/>
      <c r="AP404" s="264"/>
      <c r="AQ404" s="29"/>
      <c r="AR404" s="265" t="s">
        <v>491</v>
      </c>
      <c r="AS404" s="29" t="s">
        <v>250</v>
      </c>
      <c r="AT404" s="29"/>
      <c r="AU404" s="278">
        <f t="shared" ref="AU404:AU410" si="233">IF($A404="C",COUNTIF(C:C,C404)-1,"")</f>
        <v>6</v>
      </c>
      <c r="AW404" s="208" t="s">
        <v>122</v>
      </c>
      <c r="AX404" s="29" t="s">
        <v>2164</v>
      </c>
      <c r="AZ404" s="267">
        <v>9</v>
      </c>
      <c r="BA404" s="268">
        <v>0</v>
      </c>
      <c r="BC404" s="269">
        <f t="shared" si="229"/>
        <v>0</v>
      </c>
      <c r="BD404" s="270">
        <f t="shared" si="230"/>
        <v>22</v>
      </c>
      <c r="BE404" s="208">
        <f t="shared" si="231"/>
        <v>403</v>
      </c>
      <c r="BF404" s="208">
        <f t="shared" si="232"/>
        <v>22403</v>
      </c>
      <c r="BG404" s="208" t="e">
        <f t="shared" ref="BG404:BG410" si="234">RANK(BF404,BF:BF,1)</f>
        <v>#N/A</v>
      </c>
    </row>
    <row r="405" spans="1:59" ht="37.5" x14ac:dyDescent="0.25">
      <c r="A405" s="47" t="s">
        <v>46</v>
      </c>
      <c r="B405" s="68" t="str">
        <f t="shared" si="226"/>
        <v>009-01</v>
      </c>
      <c r="C405" s="247" t="str">
        <f t="shared" ref="C405:C410" si="235">C404</f>
        <v>Local Authority activity under the homelessness provisions of the 1996 Housing Act (P1E)</v>
      </c>
      <c r="D405" s="944" t="s">
        <v>349</v>
      </c>
      <c r="E405" s="271" t="str">
        <f t="shared" ref="E405:E410" si="236">E404</f>
        <v>MHCLG</v>
      </c>
      <c r="F405" s="947"/>
      <c r="G405" s="558" t="s">
        <v>1331</v>
      </c>
      <c r="H405" s="558"/>
      <c r="I405" s="948"/>
      <c r="J405" s="300" t="str">
        <f t="shared" ref="J405:K410" si="237">J404</f>
        <v>quarterly</v>
      </c>
      <c r="K405" s="353" t="str">
        <f t="shared" si="237"/>
        <v>Single tier &amp; lower tier</v>
      </c>
      <c r="L405" s="265"/>
      <c r="N405" s="258" t="str">
        <f t="shared" si="227"/>
        <v/>
      </c>
      <c r="O405" s="272" t="str">
        <f t="shared" si="228"/>
        <v/>
      </c>
      <c r="P405" s="29"/>
      <c r="Q405" s="29"/>
      <c r="R405" s="46">
        <f t="shared" ref="R405:R410" si="238">R404</f>
        <v>0</v>
      </c>
      <c r="T405" s="262"/>
      <c r="U405" s="263"/>
      <c r="V405" s="263"/>
      <c r="W405" s="263"/>
      <c r="X405" s="263"/>
      <c r="Y405" s="263"/>
      <c r="Z405" s="263"/>
      <c r="AA405" s="263"/>
      <c r="AB405" s="263"/>
      <c r="AC405" s="263"/>
      <c r="AD405" s="263"/>
      <c r="AE405" s="263"/>
      <c r="AF405" s="263"/>
      <c r="AG405" s="263"/>
      <c r="AH405" s="263"/>
      <c r="AI405" s="263"/>
      <c r="AJ405" s="263"/>
      <c r="AK405" s="263"/>
      <c r="AL405" s="263"/>
      <c r="AM405" s="263"/>
      <c r="AN405" s="263"/>
      <c r="AO405" s="263"/>
      <c r="AP405" s="264"/>
      <c r="AQ405" s="29"/>
      <c r="AR405" s="265"/>
      <c r="AU405" s="274" t="str">
        <f t="shared" si="233"/>
        <v/>
      </c>
      <c r="AW405" s="271" t="str">
        <f t="shared" ref="AW405:AW410" si="239">AW404</f>
        <v>Housing</v>
      </c>
      <c r="AX405" s="29"/>
      <c r="AZ405" s="267">
        <v>9</v>
      </c>
      <c r="BA405" s="268">
        <v>1</v>
      </c>
      <c r="BC405" s="269">
        <f t="shared" si="229"/>
        <v>1</v>
      </c>
      <c r="BD405" s="270">
        <f t="shared" si="230"/>
        <v>22</v>
      </c>
      <c r="BE405" s="208">
        <f t="shared" si="231"/>
        <v>404</v>
      </c>
      <c r="BF405" s="208">
        <f t="shared" si="232"/>
        <v>1022404</v>
      </c>
      <c r="BG405" s="208" t="e">
        <f t="shared" si="234"/>
        <v>#N/A</v>
      </c>
    </row>
    <row r="406" spans="1:59" ht="51" customHeight="1" x14ac:dyDescent="0.25">
      <c r="A406" s="47" t="s">
        <v>46</v>
      </c>
      <c r="B406" s="68" t="str">
        <f t="shared" si="226"/>
        <v>009-02</v>
      </c>
      <c r="C406" s="247" t="str">
        <f t="shared" si="235"/>
        <v>Local Authority activity under the homelessness provisions of the 1996 Housing Act (P1E)</v>
      </c>
      <c r="D406" s="944" t="s">
        <v>1996</v>
      </c>
      <c r="E406" s="271" t="str">
        <f t="shared" si="236"/>
        <v>MHCLG</v>
      </c>
      <c r="F406" s="947"/>
      <c r="G406" s="558" t="s">
        <v>1331</v>
      </c>
      <c r="H406" s="558"/>
      <c r="I406" s="948"/>
      <c r="J406" s="300" t="str">
        <f t="shared" si="237"/>
        <v>quarterly</v>
      </c>
      <c r="K406" s="353" t="str">
        <f t="shared" si="237"/>
        <v>Single tier &amp; lower tier</v>
      </c>
      <c r="L406" s="265"/>
      <c r="N406" s="258" t="str">
        <f t="shared" si="227"/>
        <v/>
      </c>
      <c r="O406" s="272" t="str">
        <f t="shared" si="228"/>
        <v/>
      </c>
      <c r="P406" s="29"/>
      <c r="Q406" s="29"/>
      <c r="R406" s="46">
        <f t="shared" si="238"/>
        <v>0</v>
      </c>
      <c r="T406" s="262"/>
      <c r="U406" s="263"/>
      <c r="V406" s="263"/>
      <c r="W406" s="263"/>
      <c r="X406" s="263"/>
      <c r="Y406" s="263"/>
      <c r="Z406" s="263"/>
      <c r="AA406" s="263"/>
      <c r="AB406" s="263"/>
      <c r="AC406" s="263"/>
      <c r="AD406" s="263"/>
      <c r="AE406" s="263"/>
      <c r="AF406" s="263"/>
      <c r="AG406" s="263"/>
      <c r="AH406" s="263"/>
      <c r="AI406" s="263"/>
      <c r="AJ406" s="263"/>
      <c r="AK406" s="263"/>
      <c r="AL406" s="263"/>
      <c r="AM406" s="263"/>
      <c r="AN406" s="263"/>
      <c r="AO406" s="263"/>
      <c r="AP406" s="264"/>
      <c r="AQ406" s="29"/>
      <c r="AR406" s="265"/>
      <c r="AU406" s="274" t="str">
        <f t="shared" si="233"/>
        <v/>
      </c>
      <c r="AW406" s="271" t="str">
        <f t="shared" si="239"/>
        <v>Housing</v>
      </c>
      <c r="AX406" s="29"/>
      <c r="AZ406" s="267">
        <v>9</v>
      </c>
      <c r="BA406" s="268">
        <v>2</v>
      </c>
      <c r="BC406" s="269">
        <f t="shared" si="229"/>
        <v>1</v>
      </c>
      <c r="BD406" s="270">
        <f t="shared" si="230"/>
        <v>22</v>
      </c>
      <c r="BE406" s="208">
        <f t="shared" si="231"/>
        <v>405</v>
      </c>
      <c r="BF406" s="208">
        <f t="shared" si="232"/>
        <v>1022405</v>
      </c>
      <c r="BG406" s="208" t="e">
        <f t="shared" si="234"/>
        <v>#N/A</v>
      </c>
    </row>
    <row r="407" spans="1:59" ht="87.5" x14ac:dyDescent="0.25">
      <c r="A407" s="47" t="s">
        <v>46</v>
      </c>
      <c r="B407" s="68" t="str">
        <f t="shared" si="226"/>
        <v>009-03</v>
      </c>
      <c r="C407" s="247" t="str">
        <f t="shared" si="235"/>
        <v>Local Authority activity under the homelessness provisions of the 1996 Housing Act (P1E)</v>
      </c>
      <c r="D407" s="944" t="s">
        <v>1060</v>
      </c>
      <c r="E407" s="271" t="str">
        <f t="shared" si="236"/>
        <v>MHCLG</v>
      </c>
      <c r="F407" s="947"/>
      <c r="G407" s="558" t="s">
        <v>1331</v>
      </c>
      <c r="H407" s="558"/>
      <c r="I407" s="948"/>
      <c r="J407" s="300" t="str">
        <f t="shared" si="237"/>
        <v>quarterly</v>
      </c>
      <c r="K407" s="353" t="str">
        <f t="shared" si="237"/>
        <v>Single tier &amp; lower tier</v>
      </c>
      <c r="L407" s="265"/>
      <c r="N407" s="258" t="str">
        <f t="shared" si="227"/>
        <v/>
      </c>
      <c r="O407" s="272" t="str">
        <f t="shared" si="228"/>
        <v/>
      </c>
      <c r="P407" s="29"/>
      <c r="Q407" s="29"/>
      <c r="R407" s="46">
        <f t="shared" si="238"/>
        <v>0</v>
      </c>
      <c r="T407" s="262"/>
      <c r="U407" s="263"/>
      <c r="V407" s="263"/>
      <c r="W407" s="263"/>
      <c r="X407" s="263"/>
      <c r="Y407" s="263"/>
      <c r="Z407" s="263"/>
      <c r="AA407" s="263"/>
      <c r="AB407" s="263"/>
      <c r="AC407" s="263"/>
      <c r="AD407" s="263"/>
      <c r="AE407" s="263"/>
      <c r="AF407" s="263"/>
      <c r="AG407" s="263"/>
      <c r="AH407" s="263"/>
      <c r="AI407" s="263"/>
      <c r="AJ407" s="263"/>
      <c r="AK407" s="263"/>
      <c r="AL407" s="263"/>
      <c r="AM407" s="263"/>
      <c r="AN407" s="263"/>
      <c r="AO407" s="263"/>
      <c r="AP407" s="264"/>
      <c r="AQ407" s="29"/>
      <c r="AR407" s="265"/>
      <c r="AU407" s="274" t="str">
        <f t="shared" si="233"/>
        <v/>
      </c>
      <c r="AW407" s="271" t="str">
        <f t="shared" si="239"/>
        <v>Housing</v>
      </c>
      <c r="AX407" s="29"/>
      <c r="AZ407" s="267">
        <v>9</v>
      </c>
      <c r="BA407" s="268">
        <v>3</v>
      </c>
      <c r="BC407" s="269">
        <f t="shared" si="229"/>
        <v>1</v>
      </c>
      <c r="BD407" s="270">
        <f t="shared" si="230"/>
        <v>22</v>
      </c>
      <c r="BE407" s="208">
        <f t="shared" si="231"/>
        <v>406</v>
      </c>
      <c r="BF407" s="208">
        <f t="shared" si="232"/>
        <v>1022406</v>
      </c>
      <c r="BG407" s="208" t="e">
        <f t="shared" si="234"/>
        <v>#N/A</v>
      </c>
    </row>
    <row r="408" spans="1:59" ht="37.5" x14ac:dyDescent="0.25">
      <c r="A408" s="47" t="s">
        <v>46</v>
      </c>
      <c r="B408" s="68" t="str">
        <f t="shared" si="226"/>
        <v>009-04</v>
      </c>
      <c r="C408" s="247" t="str">
        <f t="shared" si="235"/>
        <v>Local Authority activity under the homelessness provisions of the 1996 Housing Act (P1E)</v>
      </c>
      <c r="D408" s="944" t="s">
        <v>1061</v>
      </c>
      <c r="E408" s="271" t="str">
        <f t="shared" si="236"/>
        <v>MHCLG</v>
      </c>
      <c r="F408" s="947"/>
      <c r="G408" s="558" t="s">
        <v>1331</v>
      </c>
      <c r="H408" s="558"/>
      <c r="I408" s="948"/>
      <c r="J408" s="300" t="str">
        <f t="shared" si="237"/>
        <v>quarterly</v>
      </c>
      <c r="K408" s="353" t="str">
        <f t="shared" si="237"/>
        <v>Single tier &amp; lower tier</v>
      </c>
      <c r="L408" s="265"/>
      <c r="N408" s="258" t="str">
        <f t="shared" si="227"/>
        <v/>
      </c>
      <c r="O408" s="272" t="str">
        <f t="shared" si="228"/>
        <v/>
      </c>
      <c r="P408" s="29"/>
      <c r="Q408" s="29"/>
      <c r="R408" s="46">
        <f t="shared" si="238"/>
        <v>0</v>
      </c>
      <c r="T408" s="262"/>
      <c r="U408" s="263"/>
      <c r="V408" s="263"/>
      <c r="W408" s="263"/>
      <c r="X408" s="263"/>
      <c r="Y408" s="263"/>
      <c r="Z408" s="263"/>
      <c r="AA408" s="263"/>
      <c r="AB408" s="263"/>
      <c r="AC408" s="263"/>
      <c r="AD408" s="263"/>
      <c r="AE408" s="263"/>
      <c r="AF408" s="263"/>
      <c r="AG408" s="263"/>
      <c r="AH408" s="263"/>
      <c r="AI408" s="263"/>
      <c r="AJ408" s="263"/>
      <c r="AK408" s="263"/>
      <c r="AL408" s="263"/>
      <c r="AM408" s="263"/>
      <c r="AN408" s="263"/>
      <c r="AO408" s="263"/>
      <c r="AP408" s="264"/>
      <c r="AQ408" s="29"/>
      <c r="AR408" s="265"/>
      <c r="AU408" s="274" t="str">
        <f t="shared" si="233"/>
        <v/>
      </c>
      <c r="AW408" s="271" t="str">
        <f t="shared" si="239"/>
        <v>Housing</v>
      </c>
      <c r="AX408" s="29"/>
      <c r="AZ408" s="267">
        <v>9</v>
      </c>
      <c r="BA408" s="268">
        <v>4</v>
      </c>
      <c r="BC408" s="269">
        <f t="shared" si="229"/>
        <v>1</v>
      </c>
      <c r="BD408" s="270">
        <f t="shared" si="230"/>
        <v>22</v>
      </c>
      <c r="BE408" s="208">
        <f t="shared" si="231"/>
        <v>407</v>
      </c>
      <c r="BF408" s="208">
        <f t="shared" si="232"/>
        <v>1022407</v>
      </c>
      <c r="BG408" s="208" t="e">
        <f t="shared" si="234"/>
        <v>#N/A</v>
      </c>
    </row>
    <row r="409" spans="1:59" ht="25" x14ac:dyDescent="0.25">
      <c r="A409" s="47" t="s">
        <v>46</v>
      </c>
      <c r="B409" s="68" t="str">
        <f t="shared" si="226"/>
        <v>009-05</v>
      </c>
      <c r="C409" s="247" t="str">
        <f t="shared" si="235"/>
        <v>Local Authority activity under the homelessness provisions of the 1996 Housing Act (P1E)</v>
      </c>
      <c r="D409" s="944" t="s">
        <v>1119</v>
      </c>
      <c r="E409" s="271" t="str">
        <f t="shared" si="236"/>
        <v>MHCLG</v>
      </c>
      <c r="F409" s="947"/>
      <c r="G409" s="558" t="s">
        <v>1331</v>
      </c>
      <c r="H409" s="558"/>
      <c r="I409" s="948"/>
      <c r="J409" s="300" t="str">
        <f t="shared" si="237"/>
        <v>quarterly</v>
      </c>
      <c r="K409" s="353" t="str">
        <f t="shared" si="237"/>
        <v>Single tier &amp; lower tier</v>
      </c>
      <c r="L409" s="265"/>
      <c r="N409" s="258" t="str">
        <f t="shared" si="227"/>
        <v/>
      </c>
      <c r="O409" s="272" t="str">
        <f t="shared" si="228"/>
        <v/>
      </c>
      <c r="P409" s="29"/>
      <c r="Q409" s="29"/>
      <c r="R409" s="46">
        <f t="shared" si="238"/>
        <v>0</v>
      </c>
      <c r="T409" s="262"/>
      <c r="U409" s="263"/>
      <c r="V409" s="263"/>
      <c r="W409" s="263"/>
      <c r="X409" s="263"/>
      <c r="Y409" s="263"/>
      <c r="Z409" s="263"/>
      <c r="AA409" s="263"/>
      <c r="AB409" s="263"/>
      <c r="AC409" s="263"/>
      <c r="AD409" s="263"/>
      <c r="AE409" s="263"/>
      <c r="AF409" s="263"/>
      <c r="AG409" s="263"/>
      <c r="AH409" s="263"/>
      <c r="AI409" s="263"/>
      <c r="AJ409" s="263"/>
      <c r="AK409" s="263"/>
      <c r="AL409" s="263"/>
      <c r="AM409" s="263"/>
      <c r="AN409" s="263"/>
      <c r="AO409" s="263"/>
      <c r="AP409" s="264"/>
      <c r="AQ409" s="29"/>
      <c r="AR409" s="265"/>
      <c r="AU409" s="274" t="str">
        <f t="shared" si="233"/>
        <v/>
      </c>
      <c r="AW409" s="271" t="str">
        <f t="shared" si="239"/>
        <v>Housing</v>
      </c>
      <c r="AX409" s="29"/>
      <c r="AZ409" s="267">
        <v>9</v>
      </c>
      <c r="BA409" s="268">
        <v>5</v>
      </c>
      <c r="BC409" s="269">
        <f t="shared" si="229"/>
        <v>1</v>
      </c>
      <c r="BD409" s="270">
        <f t="shared" si="230"/>
        <v>22</v>
      </c>
      <c r="BE409" s="208">
        <f t="shared" si="231"/>
        <v>408</v>
      </c>
      <c r="BF409" s="208">
        <f t="shared" si="232"/>
        <v>1022408</v>
      </c>
      <c r="BG409" s="208" t="e">
        <f t="shared" si="234"/>
        <v>#N/A</v>
      </c>
    </row>
    <row r="410" spans="1:59" ht="50" x14ac:dyDescent="0.25">
      <c r="A410" s="47" t="s">
        <v>46</v>
      </c>
      <c r="B410" s="68" t="str">
        <f t="shared" si="226"/>
        <v>009-06</v>
      </c>
      <c r="C410" s="247" t="str">
        <f t="shared" si="235"/>
        <v>Local Authority activity under the homelessness provisions of the 1996 Housing Act (P1E)</v>
      </c>
      <c r="D410" s="944" t="s">
        <v>1266</v>
      </c>
      <c r="E410" s="271" t="str">
        <f t="shared" si="236"/>
        <v>MHCLG</v>
      </c>
      <c r="F410" s="947"/>
      <c r="G410" s="558" t="s">
        <v>118</v>
      </c>
      <c r="H410" s="558"/>
      <c r="I410" s="948"/>
      <c r="J410" s="300" t="str">
        <f t="shared" si="237"/>
        <v>quarterly</v>
      </c>
      <c r="K410" s="353" t="str">
        <f t="shared" si="237"/>
        <v>Single tier &amp; lower tier</v>
      </c>
      <c r="L410" s="265"/>
      <c r="N410" s="258" t="str">
        <f t="shared" si="227"/>
        <v/>
      </c>
      <c r="O410" s="272" t="str">
        <f t="shared" si="228"/>
        <v/>
      </c>
      <c r="P410" s="29"/>
      <c r="Q410" s="29"/>
      <c r="R410" s="46">
        <f t="shared" si="238"/>
        <v>0</v>
      </c>
      <c r="T410" s="262"/>
      <c r="U410" s="263"/>
      <c r="V410" s="263"/>
      <c r="W410" s="263"/>
      <c r="X410" s="263"/>
      <c r="Y410" s="263"/>
      <c r="Z410" s="263"/>
      <c r="AA410" s="263"/>
      <c r="AB410" s="263"/>
      <c r="AC410" s="263"/>
      <c r="AD410" s="263"/>
      <c r="AE410" s="263"/>
      <c r="AF410" s="263"/>
      <c r="AG410" s="263"/>
      <c r="AH410" s="263"/>
      <c r="AI410" s="263"/>
      <c r="AJ410" s="263"/>
      <c r="AK410" s="263"/>
      <c r="AL410" s="263"/>
      <c r="AM410" s="263"/>
      <c r="AN410" s="263"/>
      <c r="AO410" s="263"/>
      <c r="AP410" s="264"/>
      <c r="AQ410" s="29"/>
      <c r="AR410" s="265"/>
      <c r="AU410" s="274" t="str">
        <f t="shared" si="233"/>
        <v/>
      </c>
      <c r="AW410" s="271" t="str">
        <f t="shared" si="239"/>
        <v>Housing</v>
      </c>
      <c r="AX410" s="29"/>
      <c r="AZ410" s="267">
        <v>9</v>
      </c>
      <c r="BA410" s="268">
        <v>6</v>
      </c>
      <c r="BC410" s="269">
        <f t="shared" si="229"/>
        <v>1</v>
      </c>
      <c r="BD410" s="270">
        <f t="shared" si="230"/>
        <v>22</v>
      </c>
      <c r="BE410" s="208">
        <f t="shared" si="231"/>
        <v>409</v>
      </c>
      <c r="BF410" s="208">
        <f t="shared" si="232"/>
        <v>1022409</v>
      </c>
      <c r="BG410" s="208" t="e">
        <f t="shared" si="234"/>
        <v>#N/A</v>
      </c>
    </row>
    <row r="411" spans="1:59" s="400" customFormat="1" ht="130" x14ac:dyDescent="0.25">
      <c r="A411" s="398" t="s">
        <v>1000</v>
      </c>
      <c r="B411" s="399" t="str">
        <f t="shared" ref="B411:B418" si="240">TEXT(AZ411,"000")&amp;"-"&amp;TEXT(BA411,"00")</f>
        <v>264-00</v>
      </c>
      <c r="C411" s="401" t="s">
        <v>2180</v>
      </c>
      <c r="D411" s="401"/>
      <c r="E411" s="400" t="s">
        <v>2152</v>
      </c>
      <c r="F411" s="402"/>
      <c r="G411" s="402" t="s">
        <v>1331</v>
      </c>
      <c r="H411" s="402"/>
      <c r="I411" s="402"/>
      <c r="J411" s="519" t="s">
        <v>1783</v>
      </c>
      <c r="K411" s="519" t="s">
        <v>212</v>
      </c>
      <c r="L411" s="369" t="s">
        <v>2182</v>
      </c>
      <c r="M411" s="369" t="s">
        <v>95</v>
      </c>
      <c r="N411" s="404"/>
      <c r="O411" s="404"/>
      <c r="P411" s="405"/>
      <c r="Q411" s="405"/>
      <c r="R411" s="368"/>
      <c r="S411" s="369"/>
      <c r="T411" s="407"/>
      <c r="U411" s="407" t="s">
        <v>1331</v>
      </c>
      <c r="V411" s="407" t="s">
        <v>1331</v>
      </c>
      <c r="W411" s="407" t="s">
        <v>1331</v>
      </c>
      <c r="X411" s="407" t="s">
        <v>1331</v>
      </c>
      <c r="Y411" s="407" t="s">
        <v>1331</v>
      </c>
      <c r="Z411" s="407" t="s">
        <v>1331</v>
      </c>
      <c r="AA411" s="407"/>
      <c r="AB411" s="407"/>
      <c r="AC411" s="407"/>
      <c r="AD411" s="407"/>
      <c r="AE411" s="407"/>
      <c r="AF411" s="407"/>
      <c r="AG411" s="407"/>
      <c r="AH411" s="407"/>
      <c r="AI411" s="407"/>
      <c r="AJ411" s="407"/>
      <c r="AK411" s="407"/>
      <c r="AL411" s="407"/>
      <c r="AM411" s="407"/>
      <c r="AN411" s="407"/>
      <c r="AO411" s="407"/>
      <c r="AP411" s="407"/>
      <c r="AQ411" s="369"/>
      <c r="AR411" s="369" t="s">
        <v>491</v>
      </c>
      <c r="AS411" s="369" t="s">
        <v>250</v>
      </c>
      <c r="AT411" s="369"/>
      <c r="AU411" s="400">
        <f>IF($A411="C",COUNTIF(C$411:C$412,C411)-1,"")</f>
        <v>1</v>
      </c>
      <c r="AW411" s="400" t="s">
        <v>122</v>
      </c>
      <c r="AX411" s="369" t="s">
        <v>2164</v>
      </c>
      <c r="AZ411" s="409">
        <v>264</v>
      </c>
      <c r="BA411" s="409">
        <v>0</v>
      </c>
      <c r="BC411" s="400">
        <f t="shared" ref="BC411:BC418" si="241">IF(A411="D",1,0)</f>
        <v>0</v>
      </c>
      <c r="BD411" s="400">
        <f t="shared" ref="BD411:BD418" si="242">MATCH(E411,DeptAbbr,0)</f>
        <v>22</v>
      </c>
      <c r="BE411" s="400">
        <f t="shared" ref="BE411:BE418" si="243">ROW()-1</f>
        <v>410</v>
      </c>
      <c r="BF411" s="400">
        <f t="shared" ref="BF411:BF418" si="244">(BC411*1000000)+(BD411*1000)+BE411</f>
        <v>22410</v>
      </c>
      <c r="BG411" s="400">
        <f>RANK(BF411,BF$411:BF$412,1)</f>
        <v>1</v>
      </c>
    </row>
    <row r="412" spans="1:59" s="417" customFormat="1" ht="87.5" x14ac:dyDescent="0.25">
      <c r="A412" s="415" t="s">
        <v>46</v>
      </c>
      <c r="B412" s="462" t="str">
        <f t="shared" si="240"/>
        <v>264-01</v>
      </c>
      <c r="C412" s="463" t="str">
        <f>C411</f>
        <v>Local Authority activity under the homelessness provisions of the 2017 Homelessness reduction Act and 1996 Housing Act</v>
      </c>
      <c r="D412" s="470" t="s">
        <v>2181</v>
      </c>
      <c r="E412" s="465" t="str">
        <f>E411</f>
        <v>MHCLG</v>
      </c>
      <c r="F412" s="466"/>
      <c r="G412" s="467" t="s">
        <v>1331</v>
      </c>
      <c r="H412" s="467"/>
      <c r="I412" s="467"/>
      <c r="J412" s="963" t="str">
        <f>J411</f>
        <v>quarterly</v>
      </c>
      <c r="K412" s="964" t="str">
        <f>K411</f>
        <v>Single tier &amp; lower tier</v>
      </c>
      <c r="L412" s="418"/>
      <c r="N412" s="417" t="str">
        <f>IF(OR($A412&lt;&gt;"C",P412=""),"",HYPERLINK(P412,"Collection"))</f>
        <v/>
      </c>
      <c r="O412" s="417" t="str">
        <f t="shared" ref="O412:O418" si="245">IF(OR($A412&lt;&gt;"C",Q412=""),"",HYPERLINK(Q412,"Data"))</f>
        <v/>
      </c>
      <c r="P412" s="419"/>
      <c r="Q412" s="419"/>
      <c r="R412" s="420">
        <f>R411</f>
        <v>0</v>
      </c>
      <c r="T412" s="421"/>
      <c r="U412" s="421"/>
      <c r="V412" s="421"/>
      <c r="W412" s="421"/>
      <c r="X412" s="421"/>
      <c r="Y412" s="421"/>
      <c r="Z412" s="421"/>
      <c r="AA412" s="421"/>
      <c r="AB412" s="421"/>
      <c r="AC412" s="421"/>
      <c r="AD412" s="421"/>
      <c r="AE412" s="421"/>
      <c r="AF412" s="421"/>
      <c r="AG412" s="421"/>
      <c r="AH412" s="421"/>
      <c r="AI412" s="421"/>
      <c r="AJ412" s="421"/>
      <c r="AK412" s="421"/>
      <c r="AL412" s="421"/>
      <c r="AM412" s="421"/>
      <c r="AN412" s="421"/>
      <c r="AO412" s="421"/>
      <c r="AP412" s="421"/>
      <c r="AQ412" s="419"/>
      <c r="AR412" s="419"/>
      <c r="AU412" s="417" t="str">
        <f>IF($A412="C",COUNTIF(C$411:C$412,C412)-1,"")</f>
        <v/>
      </c>
      <c r="AW412" s="417" t="str">
        <f>AW411</f>
        <v>Housing</v>
      </c>
      <c r="AX412" s="419"/>
      <c r="AZ412" s="422">
        <v>264</v>
      </c>
      <c r="BA412" s="422">
        <v>1</v>
      </c>
      <c r="BC412" s="417">
        <f t="shared" si="241"/>
        <v>1</v>
      </c>
      <c r="BD412" s="417">
        <f t="shared" si="242"/>
        <v>22</v>
      </c>
      <c r="BE412" s="417">
        <f t="shared" si="243"/>
        <v>411</v>
      </c>
      <c r="BF412" s="417">
        <f t="shared" si="244"/>
        <v>1022411</v>
      </c>
      <c r="BG412" s="417">
        <f>RANK(BF412,BF$411:BF$412,1)</f>
        <v>2</v>
      </c>
    </row>
    <row r="413" spans="1:59" s="400" customFormat="1" ht="70" x14ac:dyDescent="0.25">
      <c r="A413" s="398" t="s">
        <v>1000</v>
      </c>
      <c r="B413" s="399" t="str">
        <f t="shared" si="240"/>
        <v>259-00</v>
      </c>
      <c r="C413" s="423" t="s">
        <v>342</v>
      </c>
      <c r="D413" s="424"/>
      <c r="E413" s="400" t="s">
        <v>136</v>
      </c>
      <c r="F413" s="425"/>
      <c r="G413" s="426" t="s">
        <v>1331</v>
      </c>
      <c r="H413" s="426"/>
      <c r="I413" s="426" t="s">
        <v>1331</v>
      </c>
      <c r="J413" s="519" t="s">
        <v>1332</v>
      </c>
      <c r="K413" s="519" t="s">
        <v>211</v>
      </c>
      <c r="L413" s="369" t="s">
        <v>1148</v>
      </c>
      <c r="M413" s="369" t="s">
        <v>1149</v>
      </c>
      <c r="N413" s="400" t="s">
        <v>1626</v>
      </c>
      <c r="O413" s="400" t="str">
        <f t="shared" si="245"/>
        <v/>
      </c>
      <c r="P413" s="369" t="s">
        <v>2015</v>
      </c>
      <c r="Q413" s="403"/>
      <c r="R413" s="368">
        <v>0</v>
      </c>
      <c r="T413" s="407" t="s">
        <v>1331</v>
      </c>
      <c r="U413" s="407"/>
      <c r="V413" s="407" t="s">
        <v>1331</v>
      </c>
      <c r="W413" s="407" t="s">
        <v>1331</v>
      </c>
      <c r="X413" s="407" t="s">
        <v>1331</v>
      </c>
      <c r="Y413" s="407" t="s">
        <v>1331</v>
      </c>
      <c r="Z413" s="407" t="s">
        <v>1331</v>
      </c>
      <c r="AA413" s="407"/>
      <c r="AB413" s="407"/>
      <c r="AC413" s="407"/>
      <c r="AD413" s="407"/>
      <c r="AE413" s="407"/>
      <c r="AF413" s="407"/>
      <c r="AG413" s="407"/>
      <c r="AH413" s="407"/>
      <c r="AI413" s="407"/>
      <c r="AJ413" s="407"/>
      <c r="AK413" s="407"/>
      <c r="AL413" s="407"/>
      <c r="AM413" s="407"/>
      <c r="AN413" s="407"/>
      <c r="AO413" s="407"/>
      <c r="AP413" s="407"/>
      <c r="AQ413" s="369"/>
      <c r="AR413" s="369" t="s">
        <v>293</v>
      </c>
      <c r="AU413" s="400">
        <f>IF($A413="C",COUNTIF(C$413:C$414,C413)-1,"")</f>
        <v>1</v>
      </c>
      <c r="AX413" s="369" t="s">
        <v>2099</v>
      </c>
      <c r="AZ413" s="409">
        <v>259</v>
      </c>
      <c r="BA413" s="409">
        <v>0</v>
      </c>
      <c r="BC413" s="400">
        <f t="shared" si="241"/>
        <v>0</v>
      </c>
      <c r="BD413" s="400">
        <f t="shared" si="242"/>
        <v>9</v>
      </c>
      <c r="BE413" s="400">
        <f t="shared" si="243"/>
        <v>412</v>
      </c>
      <c r="BF413" s="400">
        <f t="shared" si="244"/>
        <v>9412</v>
      </c>
      <c r="BG413" s="400">
        <f>RANK(BF413,BF$413:BF$414,1)</f>
        <v>1</v>
      </c>
    </row>
    <row r="414" spans="1:59" s="417" customFormat="1" ht="37.5" x14ac:dyDescent="0.25">
      <c r="A414" s="415" t="s">
        <v>46</v>
      </c>
      <c r="B414" s="462" t="str">
        <f t="shared" si="240"/>
        <v>259-01</v>
      </c>
      <c r="C414" s="463" t="str">
        <f>C413</f>
        <v>Child-level data on the reason a two-year-old is being funded for an early education place</v>
      </c>
      <c r="D414" s="464" t="s">
        <v>1147</v>
      </c>
      <c r="E414" s="465" t="str">
        <f>E413</f>
        <v>DfE</v>
      </c>
      <c r="F414" s="466"/>
      <c r="G414" s="467" t="s">
        <v>1331</v>
      </c>
      <c r="H414" s="467"/>
      <c r="I414" s="467" t="s">
        <v>1331</v>
      </c>
      <c r="J414" s="963" t="s">
        <v>1332</v>
      </c>
      <c r="K414" s="964" t="str">
        <f>K413</f>
        <v>Upper tier &amp; single tier</v>
      </c>
      <c r="L414" s="418"/>
      <c r="N414" s="417" t="str">
        <f t="shared" ref="N414:N420" si="246">IF(OR($A414&lt;&gt;"C",P414=""),"",HYPERLINK(P414,"Collection"))</f>
        <v/>
      </c>
      <c r="O414" s="417" t="str">
        <f t="shared" si="245"/>
        <v/>
      </c>
      <c r="P414" s="418"/>
      <c r="Q414" s="418"/>
      <c r="R414" s="420"/>
      <c r="T414" s="421"/>
      <c r="U414" s="421"/>
      <c r="V414" s="421"/>
      <c r="W414" s="421"/>
      <c r="X414" s="421"/>
      <c r="Y414" s="421"/>
      <c r="Z414" s="421"/>
      <c r="AA414" s="421"/>
      <c r="AB414" s="421"/>
      <c r="AC414" s="421"/>
      <c r="AD414" s="421"/>
      <c r="AE414" s="421"/>
      <c r="AF414" s="421"/>
      <c r="AG414" s="421"/>
      <c r="AH414" s="421"/>
      <c r="AI414" s="421"/>
      <c r="AJ414" s="421"/>
      <c r="AK414" s="421"/>
      <c r="AL414" s="421"/>
      <c r="AM414" s="421"/>
      <c r="AN414" s="421"/>
      <c r="AO414" s="421"/>
      <c r="AP414" s="421"/>
      <c r="AQ414" s="419"/>
      <c r="AR414" s="419"/>
      <c r="AW414" s="417">
        <f>AW413</f>
        <v>0</v>
      </c>
      <c r="AX414" s="419"/>
      <c r="AZ414" s="422">
        <v>259</v>
      </c>
      <c r="BA414" s="422">
        <v>1</v>
      </c>
      <c r="BC414" s="417">
        <f t="shared" si="241"/>
        <v>1</v>
      </c>
      <c r="BD414" s="417">
        <f t="shared" si="242"/>
        <v>9</v>
      </c>
      <c r="BE414" s="417">
        <f t="shared" si="243"/>
        <v>413</v>
      </c>
      <c r="BF414" s="417">
        <f t="shared" si="244"/>
        <v>1009413</v>
      </c>
      <c r="BG414" s="417">
        <f>RANK(BF414,BF$413:BF$414,1)</f>
        <v>2</v>
      </c>
    </row>
    <row r="415" spans="1:59" s="400" customFormat="1" ht="50" x14ac:dyDescent="0.25">
      <c r="A415" s="398" t="s">
        <v>1000</v>
      </c>
      <c r="B415" s="399" t="str">
        <f t="shared" si="240"/>
        <v>155-00</v>
      </c>
      <c r="C415" s="400" t="s">
        <v>900</v>
      </c>
      <c r="D415" s="401"/>
      <c r="E415" s="400" t="s">
        <v>1134</v>
      </c>
      <c r="F415" s="402"/>
      <c r="G415" s="402" t="s">
        <v>1331</v>
      </c>
      <c r="H415" s="402"/>
      <c r="I415" s="402"/>
      <c r="J415" s="519" t="s">
        <v>1262</v>
      </c>
      <c r="K415" s="519" t="s">
        <v>769</v>
      </c>
      <c r="L415" s="369" t="s">
        <v>895</v>
      </c>
      <c r="M415" s="403" t="s">
        <v>1486</v>
      </c>
      <c r="N415" s="404" t="str">
        <f t="shared" si="246"/>
        <v/>
      </c>
      <c r="O415" s="404" t="str">
        <f t="shared" si="245"/>
        <v>Data</v>
      </c>
      <c r="P415" s="403"/>
      <c r="Q415" s="406" t="s">
        <v>1505</v>
      </c>
      <c r="R415" s="368" t="s">
        <v>1331</v>
      </c>
      <c r="S415" s="369"/>
      <c r="T415" s="369" t="s">
        <v>1331</v>
      </c>
      <c r="U415" s="369" t="s">
        <v>1331</v>
      </c>
      <c r="V415" s="369" t="s">
        <v>1331</v>
      </c>
      <c r="W415" s="369" t="s">
        <v>1331</v>
      </c>
      <c r="X415" s="369" t="s">
        <v>1331</v>
      </c>
      <c r="Y415" s="369" t="s">
        <v>1331</v>
      </c>
      <c r="Z415" s="369" t="s">
        <v>1331</v>
      </c>
      <c r="AA415" s="369" t="s">
        <v>1331</v>
      </c>
      <c r="AB415" s="369"/>
      <c r="AC415" s="369"/>
      <c r="AD415" s="369"/>
      <c r="AE415" s="369"/>
      <c r="AF415" s="369"/>
      <c r="AG415" s="369"/>
      <c r="AH415" s="369"/>
      <c r="AI415" s="369"/>
      <c r="AJ415" s="369"/>
      <c r="AK415" s="369"/>
      <c r="AL415" s="369"/>
      <c r="AM415" s="369"/>
      <c r="AN415" s="369"/>
      <c r="AO415" s="369"/>
      <c r="AP415" s="369"/>
      <c r="AQ415" s="369"/>
      <c r="AR415" s="369" t="s">
        <v>945</v>
      </c>
      <c r="AS415" s="369" t="s">
        <v>305</v>
      </c>
      <c r="AT415" s="369"/>
      <c r="AU415" s="400">
        <f>IF($A415="C",COUNTIF(C$415:C$418,C415)-1,"")</f>
        <v>3</v>
      </c>
      <c r="AX415" s="369" t="s">
        <v>2161</v>
      </c>
      <c r="AZ415" s="409">
        <v>155</v>
      </c>
      <c r="BA415" s="409">
        <v>0</v>
      </c>
      <c r="BC415" s="400">
        <f t="shared" si="241"/>
        <v>0</v>
      </c>
      <c r="BD415" s="400">
        <f t="shared" si="242"/>
        <v>42</v>
      </c>
      <c r="BE415" s="400">
        <f t="shared" si="243"/>
        <v>414</v>
      </c>
      <c r="BF415" s="400">
        <f t="shared" si="244"/>
        <v>42414</v>
      </c>
      <c r="BG415" s="400">
        <f>RANK(BF415,BF$415:BF$418,1)</f>
        <v>1</v>
      </c>
    </row>
    <row r="416" spans="1:59" s="363" customFormat="1" ht="25" x14ac:dyDescent="0.25">
      <c r="A416" s="410" t="s">
        <v>46</v>
      </c>
      <c r="B416" s="454" t="str">
        <f t="shared" si="240"/>
        <v>155-01</v>
      </c>
      <c r="C416" s="455" t="str">
        <f>C415</f>
        <v>Health &amp; Safety Prosecutions database</v>
      </c>
      <c r="D416" s="456" t="s">
        <v>901</v>
      </c>
      <c r="E416" s="457" t="str">
        <f>E415</f>
        <v>DWP/HSE</v>
      </c>
      <c r="F416" s="458"/>
      <c r="G416" s="460" t="s">
        <v>1331</v>
      </c>
      <c r="H416" s="460"/>
      <c r="I416" s="459"/>
      <c r="J416" s="965" t="str">
        <f t="shared" ref="J416:K418" si="247">J415</f>
        <v>continuous</v>
      </c>
      <c r="K416" s="965" t="str">
        <f t="shared" si="247"/>
        <v>All local authorities</v>
      </c>
      <c r="L416" s="412"/>
      <c r="N416" s="363" t="str">
        <f t="shared" si="246"/>
        <v/>
      </c>
      <c r="O416" s="363" t="str">
        <f t="shared" si="245"/>
        <v/>
      </c>
      <c r="P416" s="412"/>
      <c r="Q416" s="412"/>
      <c r="R416" s="362" t="str">
        <f>R415</f>
        <v>Y</v>
      </c>
      <c r="AR416" s="432"/>
      <c r="AU416" s="363" t="str">
        <f>IF($A416="C",COUNTIF(C$415:C$418,C416)-1,"")</f>
        <v/>
      </c>
      <c r="AW416" s="363">
        <f>AW415</f>
        <v>0</v>
      </c>
      <c r="AX416" s="364"/>
      <c r="AZ416" s="414">
        <v>155</v>
      </c>
      <c r="BA416" s="414">
        <v>1</v>
      </c>
      <c r="BC416" s="363">
        <f t="shared" si="241"/>
        <v>1</v>
      </c>
      <c r="BD416" s="363">
        <f t="shared" si="242"/>
        <v>42</v>
      </c>
      <c r="BE416" s="363">
        <f t="shared" si="243"/>
        <v>415</v>
      </c>
      <c r="BF416" s="363">
        <f t="shared" si="244"/>
        <v>1042415</v>
      </c>
      <c r="BG416" s="363">
        <f>RANK(BF416,BF$415:BF$418,1)</f>
        <v>2</v>
      </c>
    </row>
    <row r="417" spans="1:59" s="363" customFormat="1" x14ac:dyDescent="0.25">
      <c r="A417" s="410" t="s">
        <v>46</v>
      </c>
      <c r="B417" s="454" t="str">
        <f t="shared" si="240"/>
        <v>155-02</v>
      </c>
      <c r="C417" s="455" t="str">
        <f>C416</f>
        <v>Health &amp; Safety Prosecutions database</v>
      </c>
      <c r="D417" s="456" t="s">
        <v>902</v>
      </c>
      <c r="E417" s="457" t="str">
        <f>E416</f>
        <v>DWP/HSE</v>
      </c>
      <c r="F417" s="458"/>
      <c r="G417" s="460" t="s">
        <v>1331</v>
      </c>
      <c r="H417" s="460"/>
      <c r="I417" s="459"/>
      <c r="J417" s="965" t="str">
        <f t="shared" si="247"/>
        <v>continuous</v>
      </c>
      <c r="K417" s="965" t="str">
        <f t="shared" si="247"/>
        <v>All local authorities</v>
      </c>
      <c r="L417" s="412"/>
      <c r="N417" s="363" t="str">
        <f t="shared" si="246"/>
        <v/>
      </c>
      <c r="O417" s="363" t="str">
        <f t="shared" si="245"/>
        <v/>
      </c>
      <c r="P417" s="412"/>
      <c r="Q417" s="412"/>
      <c r="R417" s="362" t="str">
        <f>R416</f>
        <v>Y</v>
      </c>
      <c r="AR417" s="432"/>
      <c r="AU417" s="363" t="str">
        <f>IF($A417="C",COUNTIF(C$415:C$418,C417)-1,"")</f>
        <v/>
      </c>
      <c r="AW417" s="363">
        <f>AW416</f>
        <v>0</v>
      </c>
      <c r="AX417" s="364"/>
      <c r="AZ417" s="414">
        <v>155</v>
      </c>
      <c r="BA417" s="414">
        <v>2</v>
      </c>
      <c r="BC417" s="363">
        <f t="shared" si="241"/>
        <v>1</v>
      </c>
      <c r="BD417" s="363">
        <f t="shared" si="242"/>
        <v>42</v>
      </c>
      <c r="BE417" s="363">
        <f t="shared" si="243"/>
        <v>416</v>
      </c>
      <c r="BF417" s="363">
        <f t="shared" si="244"/>
        <v>1042416</v>
      </c>
      <c r="BG417" s="363">
        <f>RANK(BF417,BF$415:BF$418,1)</f>
        <v>3</v>
      </c>
    </row>
    <row r="418" spans="1:59" s="417" customFormat="1" ht="25" x14ac:dyDescent="0.25">
      <c r="A418" s="415" t="s">
        <v>46</v>
      </c>
      <c r="B418" s="462" t="str">
        <f t="shared" si="240"/>
        <v>155-03</v>
      </c>
      <c r="C418" s="463" t="str">
        <f>C417</f>
        <v>Health &amp; Safety Prosecutions database</v>
      </c>
      <c r="D418" s="464" t="s">
        <v>1691</v>
      </c>
      <c r="E418" s="465" t="str">
        <f>E417</f>
        <v>DWP/HSE</v>
      </c>
      <c r="F418" s="466"/>
      <c r="G418" s="469" t="s">
        <v>1331</v>
      </c>
      <c r="H418" s="469"/>
      <c r="I418" s="467"/>
      <c r="J418" s="964" t="str">
        <f t="shared" si="247"/>
        <v>continuous</v>
      </c>
      <c r="K418" s="964" t="str">
        <f t="shared" si="247"/>
        <v>All local authorities</v>
      </c>
      <c r="L418" s="418"/>
      <c r="N418" s="417" t="str">
        <f t="shared" si="246"/>
        <v/>
      </c>
      <c r="O418" s="417" t="str">
        <f t="shared" si="245"/>
        <v/>
      </c>
      <c r="P418" s="418"/>
      <c r="Q418" s="418"/>
      <c r="R418" s="420" t="str">
        <f>R417</f>
        <v>Y</v>
      </c>
      <c r="AR418" s="431"/>
      <c r="AU418" s="417" t="str">
        <f>IF($A418="C",COUNTIF(C$415:C$418,C418)-1,"")</f>
        <v/>
      </c>
      <c r="AW418" s="417">
        <f>AW417</f>
        <v>0</v>
      </c>
      <c r="AX418" s="419"/>
      <c r="AZ418" s="422">
        <v>155</v>
      </c>
      <c r="BA418" s="422">
        <v>3</v>
      </c>
      <c r="BC418" s="417">
        <f t="shared" si="241"/>
        <v>1</v>
      </c>
      <c r="BD418" s="417">
        <f t="shared" si="242"/>
        <v>42</v>
      </c>
      <c r="BE418" s="417">
        <f t="shared" si="243"/>
        <v>417</v>
      </c>
      <c r="BF418" s="417">
        <f t="shared" si="244"/>
        <v>1042417</v>
      </c>
      <c r="BG418" s="417">
        <f>RANK(BF418,BF$415:BF$418,1)</f>
        <v>4</v>
      </c>
    </row>
    <row r="419" spans="1:59" s="400" customFormat="1" ht="50" x14ac:dyDescent="0.25">
      <c r="A419" s="398" t="s">
        <v>1000</v>
      </c>
      <c r="B419" s="399" t="str">
        <f t="shared" ref="B419:B441" si="248">TEXT(AZ419,"000")&amp;"-"&amp;TEXT(BA419,"00")</f>
        <v>067-00</v>
      </c>
      <c r="C419" s="400" t="s">
        <v>2072</v>
      </c>
      <c r="D419" s="401"/>
      <c r="E419" s="400" t="s">
        <v>2145</v>
      </c>
      <c r="F419" s="402"/>
      <c r="G419" s="402" t="s">
        <v>118</v>
      </c>
      <c r="H419" s="402"/>
      <c r="I419" s="402"/>
      <c r="J419" s="519" t="s">
        <v>1332</v>
      </c>
      <c r="K419" s="519" t="s">
        <v>769</v>
      </c>
      <c r="L419" s="369" t="s">
        <v>59</v>
      </c>
      <c r="M419" s="369"/>
      <c r="N419" s="404" t="str">
        <f t="shared" si="246"/>
        <v/>
      </c>
      <c r="O419" s="404" t="str">
        <f t="shared" ref="O419:O441" si="249">IF(OR($A419&lt;&gt;"C",Q419=""),"",HYPERLINK(Q419,"Data"))</f>
        <v/>
      </c>
      <c r="P419" s="369"/>
      <c r="Q419" s="369"/>
      <c r="R419" s="368"/>
      <c r="S419" s="369">
        <v>185</v>
      </c>
      <c r="T419" s="407" t="s">
        <v>1331</v>
      </c>
      <c r="U419" s="407" t="s">
        <v>1331</v>
      </c>
      <c r="V419" s="407" t="s">
        <v>1331</v>
      </c>
      <c r="W419" s="407" t="s">
        <v>1331</v>
      </c>
      <c r="X419" s="407" t="s">
        <v>1331</v>
      </c>
      <c r="Y419" s="407" t="s">
        <v>1331</v>
      </c>
      <c r="Z419" s="407" t="s">
        <v>1331</v>
      </c>
      <c r="AA419" s="407"/>
      <c r="AB419" s="407"/>
      <c r="AC419" s="407"/>
      <c r="AD419" s="407"/>
      <c r="AE419" s="407"/>
      <c r="AF419" s="407"/>
      <c r="AG419" s="407"/>
      <c r="AH419" s="407"/>
      <c r="AI419" s="407"/>
      <c r="AJ419" s="407"/>
      <c r="AK419" s="407"/>
      <c r="AL419" s="407"/>
      <c r="AM419" s="407"/>
      <c r="AN419" s="407"/>
      <c r="AO419" s="407"/>
      <c r="AP419" s="407"/>
      <c r="AQ419" s="369" t="s">
        <v>2259</v>
      </c>
      <c r="AR419" s="369" t="s">
        <v>960</v>
      </c>
      <c r="AS419" s="369" t="s">
        <v>250</v>
      </c>
      <c r="AT419" s="369" t="s">
        <v>1346</v>
      </c>
      <c r="AU419" s="400">
        <f>IF($A419="C",COUNTIF(C$419:C$420,C419)-1,"")</f>
        <v>1</v>
      </c>
      <c r="AW419" s="400" t="s">
        <v>1347</v>
      </c>
      <c r="AX419" s="369" t="s">
        <v>2260</v>
      </c>
      <c r="AZ419" s="409">
        <v>67</v>
      </c>
      <c r="BA419" s="409">
        <v>0</v>
      </c>
      <c r="BC419" s="400">
        <f t="shared" ref="BC419:BC441" si="250">IF(A419="D",1,0)</f>
        <v>0</v>
      </c>
      <c r="BD419" s="400">
        <f t="shared" ref="BD419:BD441" si="251">MATCH(E419,DeptAbbr,0)</f>
        <v>2</v>
      </c>
      <c r="BE419" s="400">
        <f t="shared" ref="BE419:BE441" si="252">ROW()-1</f>
        <v>418</v>
      </c>
      <c r="BF419" s="400">
        <f t="shared" ref="BF419:BF441" si="253">(BC419*1000000)+(BD419*1000)+BE419</f>
        <v>2418</v>
      </c>
      <c r="BG419" s="400">
        <f>RANK(BF419,BF$419:BF$420,1)</f>
        <v>1</v>
      </c>
    </row>
    <row r="420" spans="1:59" s="417" customFormat="1" ht="25" x14ac:dyDescent="0.25">
      <c r="A420" s="415" t="s">
        <v>46</v>
      </c>
      <c r="B420" s="462" t="str">
        <f t="shared" si="248"/>
        <v>067-01</v>
      </c>
      <c r="C420" s="463" t="str">
        <f>C419</f>
        <v xml:space="preserve">Emissions from local authority own estate and operations </v>
      </c>
      <c r="D420" s="464" t="s">
        <v>714</v>
      </c>
      <c r="E420" s="465" t="str">
        <f>E419</f>
        <v>BEIS</v>
      </c>
      <c r="F420" s="466"/>
      <c r="G420" s="467" t="s">
        <v>118</v>
      </c>
      <c r="H420" s="467"/>
      <c r="I420" s="467"/>
      <c r="J420" s="963" t="str">
        <f>J419</f>
        <v>annual</v>
      </c>
      <c r="K420" s="964" t="str">
        <f>K419</f>
        <v>All local authorities</v>
      </c>
      <c r="L420" s="418"/>
      <c r="M420" s="431"/>
      <c r="N420" s="417" t="str">
        <f t="shared" si="246"/>
        <v/>
      </c>
      <c r="O420" s="417" t="str">
        <f t="shared" si="249"/>
        <v/>
      </c>
      <c r="P420" s="418"/>
      <c r="Q420" s="418"/>
      <c r="R420" s="420">
        <f>R419</f>
        <v>0</v>
      </c>
      <c r="T420" s="421"/>
      <c r="U420" s="421"/>
      <c r="V420" s="421"/>
      <c r="W420" s="421"/>
      <c r="X420" s="421"/>
      <c r="Y420" s="421"/>
      <c r="Z420" s="421"/>
      <c r="AA420" s="421"/>
      <c r="AB420" s="421"/>
      <c r="AC420" s="421"/>
      <c r="AD420" s="421"/>
      <c r="AE420" s="421"/>
      <c r="AF420" s="421"/>
      <c r="AG420" s="421"/>
      <c r="AH420" s="421"/>
      <c r="AI420" s="421"/>
      <c r="AJ420" s="421"/>
      <c r="AK420" s="421"/>
      <c r="AL420" s="421"/>
      <c r="AM420" s="421"/>
      <c r="AN420" s="421"/>
      <c r="AO420" s="421"/>
      <c r="AP420" s="421"/>
      <c r="AQ420" s="419"/>
      <c r="AR420" s="419"/>
      <c r="AU420" s="417" t="str">
        <f>IF($A420="C",COUNTIF(C$419:C$420,C420)-1,"")</f>
        <v/>
      </c>
      <c r="AW420" s="417" t="str">
        <f>AW419</f>
        <v>Climate change</v>
      </c>
      <c r="AX420" s="419"/>
      <c r="AZ420" s="422">
        <v>67</v>
      </c>
      <c r="BA420" s="422">
        <v>1</v>
      </c>
      <c r="BC420" s="417">
        <f t="shared" si="250"/>
        <v>1</v>
      </c>
      <c r="BD420" s="417">
        <f t="shared" si="251"/>
        <v>2</v>
      </c>
      <c r="BE420" s="417">
        <f t="shared" si="252"/>
        <v>419</v>
      </c>
      <c r="BF420" s="417">
        <f t="shared" si="253"/>
        <v>1002419</v>
      </c>
      <c r="BG420" s="417">
        <f>RANK(BF420,BF$419:BF$420,1)</f>
        <v>2</v>
      </c>
    </row>
    <row r="421" spans="1:59" s="400" customFormat="1" ht="40" x14ac:dyDescent="0.25">
      <c r="A421" s="398" t="s">
        <v>1000</v>
      </c>
      <c r="B421" s="399" t="str">
        <f t="shared" si="248"/>
        <v>200-00</v>
      </c>
      <c r="C421" s="583" t="s">
        <v>1447</v>
      </c>
      <c r="D421" s="401"/>
      <c r="E421" s="400" t="s">
        <v>2227</v>
      </c>
      <c r="F421" s="402"/>
      <c r="G421" s="402"/>
      <c r="H421" s="402"/>
      <c r="I421" s="402" t="s">
        <v>1331</v>
      </c>
      <c r="J421" s="519" t="s">
        <v>1790</v>
      </c>
      <c r="K421" s="519" t="s">
        <v>211</v>
      </c>
      <c r="L421" s="369" t="s">
        <v>1446</v>
      </c>
      <c r="M421" s="442"/>
      <c r="N421" s="440" t="s">
        <v>1626</v>
      </c>
      <c r="O421" s="440" t="str">
        <f t="shared" si="249"/>
        <v>Data</v>
      </c>
      <c r="P421" s="573" t="s">
        <v>2028</v>
      </c>
      <c r="Q421" s="573" t="s">
        <v>2367</v>
      </c>
      <c r="R421" s="368" t="s">
        <v>1331</v>
      </c>
      <c r="S421" s="369"/>
      <c r="T421" s="369" t="s">
        <v>1331</v>
      </c>
      <c r="U421" s="369"/>
      <c r="V421" s="369" t="s">
        <v>1331</v>
      </c>
      <c r="W421" s="369" t="s">
        <v>1331</v>
      </c>
      <c r="X421" s="369" t="s">
        <v>1331</v>
      </c>
      <c r="Y421" s="369" t="s">
        <v>1331</v>
      </c>
      <c r="Z421" s="369" t="s">
        <v>1331</v>
      </c>
      <c r="AA421" s="369"/>
      <c r="AB421" s="369"/>
      <c r="AC421" s="369"/>
      <c r="AD421" s="369"/>
      <c r="AE421" s="369"/>
      <c r="AF421" s="369"/>
      <c r="AG421" s="369"/>
      <c r="AH421" s="369"/>
      <c r="AI421" s="369"/>
      <c r="AJ421" s="369"/>
      <c r="AK421" s="369"/>
      <c r="AL421" s="369"/>
      <c r="AM421" s="369"/>
      <c r="AN421" s="369"/>
      <c r="AO421" s="369"/>
      <c r="AP421" s="369"/>
      <c r="AQ421" s="369"/>
      <c r="AR421" s="369" t="s">
        <v>293</v>
      </c>
      <c r="AS421" s="369" t="s">
        <v>250</v>
      </c>
      <c r="AT421" s="369"/>
      <c r="AU421" s="400">
        <f>IF($A421="C",COUNTIF(C$421:C$422,C421)-1,"")</f>
        <v>1</v>
      </c>
      <c r="AX421" s="369" t="s">
        <v>2262</v>
      </c>
      <c r="AZ421" s="409">
        <v>200</v>
      </c>
      <c r="BA421" s="409">
        <v>0</v>
      </c>
      <c r="BC421" s="400">
        <f t="shared" si="250"/>
        <v>0</v>
      </c>
      <c r="BD421" s="400">
        <f t="shared" si="251"/>
        <v>33</v>
      </c>
      <c r="BE421" s="400">
        <f t="shared" si="252"/>
        <v>420</v>
      </c>
      <c r="BF421" s="400">
        <f t="shared" si="253"/>
        <v>33420</v>
      </c>
      <c r="BG421" s="400">
        <f>RANK(BF421,BF$421:BF$422,1)</f>
        <v>1</v>
      </c>
    </row>
    <row r="422" spans="1:59" s="417" customFormat="1" ht="25" x14ac:dyDescent="0.25">
      <c r="A422" s="415" t="s">
        <v>46</v>
      </c>
      <c r="B422" s="462" t="str">
        <f t="shared" si="248"/>
        <v>200-01</v>
      </c>
      <c r="C422" s="463" t="str">
        <f>C421</f>
        <v>Newly Qualified Teachers - Induction Returns</v>
      </c>
      <c r="D422" s="464" t="s">
        <v>904</v>
      </c>
      <c r="E422" s="465" t="str">
        <f>E421</f>
        <v>DfE/TRA</v>
      </c>
      <c r="F422" s="466"/>
      <c r="G422" s="469"/>
      <c r="H422" s="469"/>
      <c r="I422" s="469" t="s">
        <v>1331</v>
      </c>
      <c r="J422" s="964" t="str">
        <f>J421</f>
        <v>termly (3/year)</v>
      </c>
      <c r="K422" s="964" t="str">
        <f>K421</f>
        <v>Upper tier &amp; single tier</v>
      </c>
      <c r="L422" s="418"/>
      <c r="M422" s="431"/>
      <c r="N422" s="417" t="str">
        <f t="shared" ref="N422:N441" si="254">IF(OR($A422&lt;&gt;"C",P422=""),"",HYPERLINK(P422,"Collection"))</f>
        <v/>
      </c>
      <c r="O422" s="417" t="str">
        <f t="shared" si="249"/>
        <v/>
      </c>
      <c r="R422" s="420" t="str">
        <f>R421</f>
        <v>Y</v>
      </c>
      <c r="AR422" s="431"/>
      <c r="AU422" s="417" t="str">
        <f>IF($A422="C",COUNTIF(C$421:C$422,C422)-1,"")</f>
        <v/>
      </c>
      <c r="AW422" s="417">
        <f>AW421</f>
        <v>0</v>
      </c>
      <c r="AX422" s="419"/>
      <c r="AZ422" s="422">
        <v>200</v>
      </c>
      <c r="BA422" s="422">
        <v>1</v>
      </c>
      <c r="BC422" s="417">
        <f t="shared" si="250"/>
        <v>1</v>
      </c>
      <c r="BD422" s="417">
        <f t="shared" si="251"/>
        <v>33</v>
      </c>
      <c r="BE422" s="417">
        <f t="shared" si="252"/>
        <v>421</v>
      </c>
      <c r="BF422" s="417">
        <f t="shared" si="253"/>
        <v>1033421</v>
      </c>
      <c r="BG422" s="417">
        <f>RANK(BF422,BF$421:BF$422,1)</f>
        <v>2</v>
      </c>
    </row>
    <row r="423" spans="1:59" s="400" customFormat="1" ht="60" x14ac:dyDescent="0.25">
      <c r="A423" s="398" t="s">
        <v>1000</v>
      </c>
      <c r="B423" s="399" t="str">
        <f t="shared" si="248"/>
        <v>192-00</v>
      </c>
      <c r="C423" s="400" t="s">
        <v>37</v>
      </c>
      <c r="D423" s="401"/>
      <c r="E423" s="400" t="s">
        <v>1477</v>
      </c>
      <c r="F423" s="402"/>
      <c r="G423" s="402"/>
      <c r="H423" s="402" t="s">
        <v>1331</v>
      </c>
      <c r="I423" s="402"/>
      <c r="J423" s="519" t="s">
        <v>1332</v>
      </c>
      <c r="K423" s="519" t="s">
        <v>212</v>
      </c>
      <c r="L423" s="369" t="s">
        <v>689</v>
      </c>
      <c r="M423" s="369" t="s">
        <v>489</v>
      </c>
      <c r="N423" s="404" t="str">
        <f t="shared" si="254"/>
        <v/>
      </c>
      <c r="O423" s="404" t="str">
        <f t="shared" si="249"/>
        <v/>
      </c>
      <c r="P423" s="575"/>
      <c r="Q423" s="572"/>
      <c r="R423" s="368" t="s">
        <v>1331</v>
      </c>
      <c r="S423" s="369"/>
      <c r="T423" s="369" t="s">
        <v>1331</v>
      </c>
      <c r="U423" s="369" t="s">
        <v>1331</v>
      </c>
      <c r="V423" s="369" t="s">
        <v>1331</v>
      </c>
      <c r="W423" s="369" t="s">
        <v>1331</v>
      </c>
      <c r="X423" s="369" t="s">
        <v>1331</v>
      </c>
      <c r="Y423" s="369" t="s">
        <v>1331</v>
      </c>
      <c r="Z423" s="369" t="s">
        <v>1331</v>
      </c>
      <c r="AA423" s="369"/>
      <c r="AB423" s="369"/>
      <c r="AC423" s="369"/>
      <c r="AD423" s="369"/>
      <c r="AE423" s="369"/>
      <c r="AF423" s="369"/>
      <c r="AG423" s="369"/>
      <c r="AH423" s="369"/>
      <c r="AI423" s="369"/>
      <c r="AJ423" s="369"/>
      <c r="AK423" s="369"/>
      <c r="AL423" s="369"/>
      <c r="AM423" s="369"/>
      <c r="AN423" s="369"/>
      <c r="AO423" s="369"/>
      <c r="AP423" s="369"/>
      <c r="AQ423" s="369" t="s">
        <v>1625</v>
      </c>
      <c r="AR423" s="369" t="s">
        <v>2200</v>
      </c>
      <c r="AS423" s="369" t="s">
        <v>250</v>
      </c>
      <c r="AT423" s="369" t="s">
        <v>1284</v>
      </c>
      <c r="AU423" s="400">
        <f>IF($A423="C",COUNTIF(C$423:C$441,C423)-1,"")</f>
        <v>18</v>
      </c>
      <c r="AX423" s="369" t="s">
        <v>2231</v>
      </c>
      <c r="AZ423" s="409">
        <v>192</v>
      </c>
      <c r="BA423" s="409">
        <v>0</v>
      </c>
      <c r="BC423" s="400">
        <f t="shared" si="250"/>
        <v>0</v>
      </c>
      <c r="BD423" s="400">
        <f t="shared" si="251"/>
        <v>49</v>
      </c>
      <c r="BE423" s="400">
        <f t="shared" si="252"/>
        <v>422</v>
      </c>
      <c r="BF423" s="400">
        <f t="shared" si="253"/>
        <v>49422</v>
      </c>
      <c r="BG423" s="400">
        <f t="shared" ref="BG423:BG441" si="255">RANK(BF423,BF$423:BF$441,1)</f>
        <v>1</v>
      </c>
    </row>
    <row r="424" spans="1:59" s="363" customFormat="1" ht="25" x14ac:dyDescent="0.25">
      <c r="A424" s="410" t="s">
        <v>46</v>
      </c>
      <c r="B424" s="462" t="str">
        <f t="shared" si="248"/>
        <v>192-01</v>
      </c>
      <c r="C424" s="463" t="str">
        <f t="shared" ref="C424:C441" si="256">C423</f>
        <v>Imported Food (LAEMS)</v>
      </c>
      <c r="D424" s="456" t="s">
        <v>38</v>
      </c>
      <c r="E424" s="457" t="s">
        <v>1477</v>
      </c>
      <c r="F424" s="458"/>
      <c r="G424" s="459"/>
      <c r="H424" s="460" t="s">
        <v>1331</v>
      </c>
      <c r="I424" s="459"/>
      <c r="J424" s="965" t="s">
        <v>1332</v>
      </c>
      <c r="K424" s="965" t="s">
        <v>212</v>
      </c>
      <c r="L424" s="412"/>
      <c r="M424" s="364"/>
      <c r="N424" s="363" t="str">
        <f t="shared" si="254"/>
        <v/>
      </c>
      <c r="O424" s="363" t="str">
        <f t="shared" si="249"/>
        <v/>
      </c>
      <c r="R424" s="362" t="s">
        <v>1331</v>
      </c>
      <c r="AR424" s="432"/>
      <c r="AU424" s="363" t="s">
        <v>1657</v>
      </c>
      <c r="AW424" s="363">
        <v>0</v>
      </c>
      <c r="AX424" s="364"/>
      <c r="AZ424" s="414">
        <v>192</v>
      </c>
      <c r="BA424" s="414">
        <v>1</v>
      </c>
      <c r="BC424" s="363">
        <f t="shared" si="250"/>
        <v>1</v>
      </c>
      <c r="BD424" s="363">
        <f t="shared" si="251"/>
        <v>49</v>
      </c>
      <c r="BE424" s="363">
        <f t="shared" si="252"/>
        <v>423</v>
      </c>
      <c r="BF424" s="363">
        <f t="shared" si="253"/>
        <v>1049423</v>
      </c>
      <c r="BG424" s="363">
        <f t="shared" si="255"/>
        <v>2</v>
      </c>
    </row>
    <row r="425" spans="1:59" s="363" customFormat="1" ht="25" x14ac:dyDescent="0.25">
      <c r="A425" s="410" t="s">
        <v>46</v>
      </c>
      <c r="B425" s="462" t="str">
        <f t="shared" si="248"/>
        <v>192-02</v>
      </c>
      <c r="C425" s="463" t="str">
        <f t="shared" si="256"/>
        <v>Imported Food (LAEMS)</v>
      </c>
      <c r="D425" s="456" t="s">
        <v>39</v>
      </c>
      <c r="E425" s="457" t="s">
        <v>1477</v>
      </c>
      <c r="F425" s="458"/>
      <c r="G425" s="459"/>
      <c r="H425" s="460" t="s">
        <v>1331</v>
      </c>
      <c r="I425" s="459"/>
      <c r="J425" s="965" t="s">
        <v>1332</v>
      </c>
      <c r="K425" s="965" t="s">
        <v>212</v>
      </c>
      <c r="L425" s="412"/>
      <c r="M425" s="364"/>
      <c r="N425" s="363" t="str">
        <f t="shared" si="254"/>
        <v/>
      </c>
      <c r="O425" s="363" t="str">
        <f t="shared" si="249"/>
        <v/>
      </c>
      <c r="R425" s="362" t="s">
        <v>1331</v>
      </c>
      <c r="AR425" s="432"/>
      <c r="AU425" s="363" t="s">
        <v>1657</v>
      </c>
      <c r="AW425" s="363">
        <v>0</v>
      </c>
      <c r="AX425" s="364"/>
      <c r="AZ425" s="414">
        <v>192</v>
      </c>
      <c r="BA425" s="414">
        <v>2</v>
      </c>
      <c r="BC425" s="363">
        <f t="shared" si="250"/>
        <v>1</v>
      </c>
      <c r="BD425" s="363">
        <f t="shared" si="251"/>
        <v>49</v>
      </c>
      <c r="BE425" s="363">
        <f t="shared" si="252"/>
        <v>424</v>
      </c>
      <c r="BF425" s="363">
        <f t="shared" si="253"/>
        <v>1049424</v>
      </c>
      <c r="BG425" s="363">
        <f t="shared" si="255"/>
        <v>3</v>
      </c>
    </row>
    <row r="426" spans="1:59" s="363" customFormat="1" ht="25.5" customHeight="1" x14ac:dyDescent="0.25">
      <c r="A426" s="410" t="s">
        <v>46</v>
      </c>
      <c r="B426" s="462" t="str">
        <f t="shared" si="248"/>
        <v>192-03</v>
      </c>
      <c r="C426" s="463" t="str">
        <f t="shared" si="256"/>
        <v>Imported Food (LAEMS)</v>
      </c>
      <c r="D426" s="456" t="s">
        <v>40</v>
      </c>
      <c r="E426" s="457" t="s">
        <v>1477</v>
      </c>
      <c r="F426" s="458"/>
      <c r="G426" s="459"/>
      <c r="H426" s="460" t="s">
        <v>1331</v>
      </c>
      <c r="I426" s="459"/>
      <c r="J426" s="965" t="s">
        <v>1332</v>
      </c>
      <c r="K426" s="965" t="s">
        <v>212</v>
      </c>
      <c r="L426" s="412"/>
      <c r="M426" s="364"/>
      <c r="N426" s="363" t="str">
        <f t="shared" si="254"/>
        <v/>
      </c>
      <c r="O426" s="363" t="str">
        <f t="shared" si="249"/>
        <v/>
      </c>
      <c r="R426" s="362" t="s">
        <v>1331</v>
      </c>
      <c r="AR426" s="432"/>
      <c r="AU426" s="363" t="s">
        <v>1657</v>
      </c>
      <c r="AW426" s="363">
        <v>0</v>
      </c>
      <c r="AX426" s="364"/>
      <c r="AZ426" s="414">
        <v>192</v>
      </c>
      <c r="BA426" s="414">
        <v>3</v>
      </c>
      <c r="BC426" s="363">
        <f t="shared" si="250"/>
        <v>1</v>
      </c>
      <c r="BD426" s="363">
        <f t="shared" si="251"/>
        <v>49</v>
      </c>
      <c r="BE426" s="363">
        <f t="shared" si="252"/>
        <v>425</v>
      </c>
      <c r="BF426" s="363">
        <f t="shared" si="253"/>
        <v>1049425</v>
      </c>
      <c r="BG426" s="363">
        <f t="shared" si="255"/>
        <v>4</v>
      </c>
    </row>
    <row r="427" spans="1:59" s="363" customFormat="1" ht="25.5" customHeight="1" x14ac:dyDescent="0.25">
      <c r="A427" s="410" t="s">
        <v>46</v>
      </c>
      <c r="B427" s="462" t="str">
        <f t="shared" si="248"/>
        <v>192-04</v>
      </c>
      <c r="C427" s="463" t="str">
        <f t="shared" si="256"/>
        <v>Imported Food (LAEMS)</v>
      </c>
      <c r="D427" s="456" t="s">
        <v>41</v>
      </c>
      <c r="E427" s="457" t="s">
        <v>1477</v>
      </c>
      <c r="F427" s="458"/>
      <c r="G427" s="459"/>
      <c r="H427" s="460" t="s">
        <v>1331</v>
      </c>
      <c r="I427" s="459"/>
      <c r="J427" s="965" t="s">
        <v>1332</v>
      </c>
      <c r="K427" s="965" t="s">
        <v>212</v>
      </c>
      <c r="L427" s="412"/>
      <c r="M427" s="364"/>
      <c r="N427" s="363" t="str">
        <f t="shared" si="254"/>
        <v/>
      </c>
      <c r="O427" s="363" t="str">
        <f t="shared" si="249"/>
        <v/>
      </c>
      <c r="R427" s="362" t="s">
        <v>1331</v>
      </c>
      <c r="AR427" s="432"/>
      <c r="AU427" s="363" t="s">
        <v>1657</v>
      </c>
      <c r="AW427" s="363">
        <v>0</v>
      </c>
      <c r="AX427" s="364"/>
      <c r="AZ427" s="414">
        <v>192</v>
      </c>
      <c r="BA427" s="414">
        <v>4</v>
      </c>
      <c r="BC427" s="363">
        <f t="shared" si="250"/>
        <v>1</v>
      </c>
      <c r="BD427" s="363">
        <f t="shared" si="251"/>
        <v>49</v>
      </c>
      <c r="BE427" s="363">
        <f t="shared" si="252"/>
        <v>426</v>
      </c>
      <c r="BF427" s="363">
        <f t="shared" si="253"/>
        <v>1049426</v>
      </c>
      <c r="BG427" s="363">
        <f t="shared" si="255"/>
        <v>5</v>
      </c>
    </row>
    <row r="428" spans="1:59" s="363" customFormat="1" ht="25" x14ac:dyDescent="0.25">
      <c r="A428" s="410" t="s">
        <v>46</v>
      </c>
      <c r="B428" s="462" t="str">
        <f t="shared" si="248"/>
        <v>192-05</v>
      </c>
      <c r="C428" s="463" t="str">
        <f t="shared" si="256"/>
        <v>Imported Food (LAEMS)</v>
      </c>
      <c r="D428" s="456" t="s">
        <v>42</v>
      </c>
      <c r="E428" s="457" t="s">
        <v>1477</v>
      </c>
      <c r="F428" s="458"/>
      <c r="G428" s="459"/>
      <c r="H428" s="460" t="s">
        <v>1331</v>
      </c>
      <c r="I428" s="459"/>
      <c r="J428" s="965" t="s">
        <v>1332</v>
      </c>
      <c r="K428" s="965" t="s">
        <v>212</v>
      </c>
      <c r="L428" s="412"/>
      <c r="M428" s="364"/>
      <c r="N428" s="363" t="str">
        <f t="shared" si="254"/>
        <v/>
      </c>
      <c r="O428" s="363" t="str">
        <f t="shared" si="249"/>
        <v/>
      </c>
      <c r="R428" s="362" t="s">
        <v>1331</v>
      </c>
      <c r="AR428" s="432"/>
      <c r="AU428" s="363" t="s">
        <v>1657</v>
      </c>
      <c r="AW428" s="363">
        <v>0</v>
      </c>
      <c r="AX428" s="364"/>
      <c r="AZ428" s="414">
        <v>192</v>
      </c>
      <c r="BA428" s="414">
        <v>5</v>
      </c>
      <c r="BC428" s="363">
        <f t="shared" si="250"/>
        <v>1</v>
      </c>
      <c r="BD428" s="363">
        <f t="shared" si="251"/>
        <v>49</v>
      </c>
      <c r="BE428" s="363">
        <f t="shared" si="252"/>
        <v>427</v>
      </c>
      <c r="BF428" s="363">
        <f t="shared" si="253"/>
        <v>1049427</v>
      </c>
      <c r="BG428" s="363">
        <f t="shared" si="255"/>
        <v>6</v>
      </c>
    </row>
    <row r="429" spans="1:59" s="363" customFormat="1" x14ac:dyDescent="0.25">
      <c r="A429" s="410" t="s">
        <v>46</v>
      </c>
      <c r="B429" s="462" t="str">
        <f t="shared" si="248"/>
        <v>192-06</v>
      </c>
      <c r="C429" s="463" t="str">
        <f t="shared" si="256"/>
        <v>Imported Food (LAEMS)</v>
      </c>
      <c r="D429" s="456" t="s">
        <v>43</v>
      </c>
      <c r="E429" s="457" t="s">
        <v>1477</v>
      </c>
      <c r="F429" s="458"/>
      <c r="G429" s="459"/>
      <c r="H429" s="460" t="s">
        <v>1331</v>
      </c>
      <c r="I429" s="459"/>
      <c r="J429" s="965" t="s">
        <v>1332</v>
      </c>
      <c r="K429" s="965" t="s">
        <v>212</v>
      </c>
      <c r="L429" s="412"/>
      <c r="M429" s="364"/>
      <c r="N429" s="363" t="str">
        <f t="shared" si="254"/>
        <v/>
      </c>
      <c r="O429" s="363" t="str">
        <f t="shared" si="249"/>
        <v/>
      </c>
      <c r="R429" s="362" t="s">
        <v>1331</v>
      </c>
      <c r="AR429" s="432"/>
      <c r="AU429" s="363" t="s">
        <v>1657</v>
      </c>
      <c r="AW429" s="363">
        <v>0</v>
      </c>
      <c r="AX429" s="364"/>
      <c r="AZ429" s="414">
        <v>192</v>
      </c>
      <c r="BA429" s="414">
        <v>6</v>
      </c>
      <c r="BC429" s="363">
        <f t="shared" si="250"/>
        <v>1</v>
      </c>
      <c r="BD429" s="363">
        <f t="shared" si="251"/>
        <v>49</v>
      </c>
      <c r="BE429" s="363">
        <f t="shared" si="252"/>
        <v>428</v>
      </c>
      <c r="BF429" s="363">
        <f t="shared" si="253"/>
        <v>1049428</v>
      </c>
      <c r="BG429" s="363">
        <f t="shared" si="255"/>
        <v>7</v>
      </c>
    </row>
    <row r="430" spans="1:59" s="363" customFormat="1" ht="25" x14ac:dyDescent="0.25">
      <c r="A430" s="410" t="s">
        <v>46</v>
      </c>
      <c r="B430" s="462" t="str">
        <f t="shared" si="248"/>
        <v>192-07</v>
      </c>
      <c r="C430" s="463" t="str">
        <f t="shared" si="256"/>
        <v>Imported Food (LAEMS)</v>
      </c>
      <c r="D430" s="456" t="s">
        <v>44</v>
      </c>
      <c r="E430" s="457" t="s">
        <v>1477</v>
      </c>
      <c r="F430" s="458"/>
      <c r="G430" s="459"/>
      <c r="H430" s="460" t="s">
        <v>1331</v>
      </c>
      <c r="I430" s="459"/>
      <c r="J430" s="965" t="s">
        <v>1332</v>
      </c>
      <c r="K430" s="965" t="s">
        <v>212</v>
      </c>
      <c r="L430" s="412"/>
      <c r="M430" s="364"/>
      <c r="N430" s="363" t="str">
        <f t="shared" si="254"/>
        <v/>
      </c>
      <c r="O430" s="363" t="str">
        <f t="shared" si="249"/>
        <v/>
      </c>
      <c r="R430" s="362" t="s">
        <v>1331</v>
      </c>
      <c r="AR430" s="432"/>
      <c r="AU430" s="363" t="s">
        <v>1657</v>
      </c>
      <c r="AW430" s="363">
        <v>0</v>
      </c>
      <c r="AX430" s="364"/>
      <c r="AZ430" s="414">
        <v>192</v>
      </c>
      <c r="BA430" s="414">
        <v>7</v>
      </c>
      <c r="BC430" s="363">
        <f t="shared" si="250"/>
        <v>1</v>
      </c>
      <c r="BD430" s="363">
        <f t="shared" si="251"/>
        <v>49</v>
      </c>
      <c r="BE430" s="363">
        <f t="shared" si="252"/>
        <v>429</v>
      </c>
      <c r="BF430" s="363">
        <f t="shared" si="253"/>
        <v>1049429</v>
      </c>
      <c r="BG430" s="363">
        <f t="shared" si="255"/>
        <v>8</v>
      </c>
    </row>
    <row r="431" spans="1:59" s="363" customFormat="1" ht="37.5" x14ac:dyDescent="0.25">
      <c r="A431" s="410" t="s">
        <v>46</v>
      </c>
      <c r="B431" s="462" t="str">
        <f t="shared" si="248"/>
        <v>192-08</v>
      </c>
      <c r="C431" s="463" t="str">
        <f t="shared" si="256"/>
        <v>Imported Food (LAEMS)</v>
      </c>
      <c r="D431" s="456" t="s">
        <v>88</v>
      </c>
      <c r="E431" s="457" t="s">
        <v>1477</v>
      </c>
      <c r="F431" s="458"/>
      <c r="G431" s="459"/>
      <c r="H431" s="460" t="s">
        <v>1331</v>
      </c>
      <c r="I431" s="459"/>
      <c r="J431" s="965" t="s">
        <v>1332</v>
      </c>
      <c r="K431" s="965" t="s">
        <v>212</v>
      </c>
      <c r="L431" s="412"/>
      <c r="M431" s="364"/>
      <c r="N431" s="363" t="str">
        <f t="shared" si="254"/>
        <v/>
      </c>
      <c r="O431" s="363" t="str">
        <f t="shared" si="249"/>
        <v/>
      </c>
      <c r="R431" s="362" t="s">
        <v>1331</v>
      </c>
      <c r="AR431" s="432"/>
      <c r="AU431" s="363" t="s">
        <v>1657</v>
      </c>
      <c r="AW431" s="363">
        <v>0</v>
      </c>
      <c r="AX431" s="364"/>
      <c r="AZ431" s="414">
        <v>192</v>
      </c>
      <c r="BA431" s="414">
        <v>8</v>
      </c>
      <c r="BC431" s="363">
        <f t="shared" si="250"/>
        <v>1</v>
      </c>
      <c r="BD431" s="363">
        <f t="shared" si="251"/>
        <v>49</v>
      </c>
      <c r="BE431" s="363">
        <f t="shared" si="252"/>
        <v>430</v>
      </c>
      <c r="BF431" s="363">
        <f t="shared" si="253"/>
        <v>1049430</v>
      </c>
      <c r="BG431" s="363">
        <f t="shared" si="255"/>
        <v>9</v>
      </c>
    </row>
    <row r="432" spans="1:59" s="363" customFormat="1" ht="25.5" customHeight="1" x14ac:dyDescent="0.25">
      <c r="A432" s="410" t="s">
        <v>46</v>
      </c>
      <c r="B432" s="462" t="str">
        <f t="shared" si="248"/>
        <v>192-09</v>
      </c>
      <c r="C432" s="463" t="str">
        <f t="shared" si="256"/>
        <v>Imported Food (LAEMS)</v>
      </c>
      <c r="D432" s="456" t="s">
        <v>89</v>
      </c>
      <c r="E432" s="457" t="s">
        <v>1477</v>
      </c>
      <c r="F432" s="458"/>
      <c r="G432" s="459"/>
      <c r="H432" s="460" t="s">
        <v>1331</v>
      </c>
      <c r="I432" s="459"/>
      <c r="J432" s="965" t="s">
        <v>1332</v>
      </c>
      <c r="K432" s="965" t="s">
        <v>212</v>
      </c>
      <c r="L432" s="412"/>
      <c r="M432" s="364"/>
      <c r="N432" s="363" t="str">
        <f t="shared" si="254"/>
        <v/>
      </c>
      <c r="O432" s="363" t="str">
        <f t="shared" si="249"/>
        <v/>
      </c>
      <c r="R432" s="362" t="s">
        <v>1331</v>
      </c>
      <c r="AR432" s="432"/>
      <c r="AU432" s="363" t="s">
        <v>1657</v>
      </c>
      <c r="AW432" s="363">
        <v>0</v>
      </c>
      <c r="AX432" s="364"/>
      <c r="AZ432" s="414">
        <v>192</v>
      </c>
      <c r="BA432" s="414">
        <v>9</v>
      </c>
      <c r="BC432" s="363">
        <f t="shared" si="250"/>
        <v>1</v>
      </c>
      <c r="BD432" s="363">
        <f t="shared" si="251"/>
        <v>49</v>
      </c>
      <c r="BE432" s="363">
        <f t="shared" si="252"/>
        <v>431</v>
      </c>
      <c r="BF432" s="363">
        <f t="shared" si="253"/>
        <v>1049431</v>
      </c>
      <c r="BG432" s="363">
        <f t="shared" si="255"/>
        <v>10</v>
      </c>
    </row>
    <row r="433" spans="1:59" s="363" customFormat="1" ht="25" x14ac:dyDescent="0.25">
      <c r="A433" s="410" t="s">
        <v>46</v>
      </c>
      <c r="B433" s="462" t="str">
        <f t="shared" si="248"/>
        <v>192-10</v>
      </c>
      <c r="C433" s="463" t="str">
        <f t="shared" si="256"/>
        <v>Imported Food (LAEMS)</v>
      </c>
      <c r="D433" s="456" t="s">
        <v>1350</v>
      </c>
      <c r="E433" s="457" t="s">
        <v>1477</v>
      </c>
      <c r="F433" s="458"/>
      <c r="G433" s="459"/>
      <c r="H433" s="460" t="s">
        <v>1331</v>
      </c>
      <c r="I433" s="459"/>
      <c r="J433" s="965" t="s">
        <v>1332</v>
      </c>
      <c r="K433" s="965" t="s">
        <v>212</v>
      </c>
      <c r="L433" s="412"/>
      <c r="M433" s="364"/>
      <c r="N433" s="363" t="str">
        <f t="shared" si="254"/>
        <v/>
      </c>
      <c r="O433" s="363" t="str">
        <f t="shared" si="249"/>
        <v/>
      </c>
      <c r="R433" s="362" t="s">
        <v>1331</v>
      </c>
      <c r="AR433" s="432"/>
      <c r="AU433" s="363" t="s">
        <v>1657</v>
      </c>
      <c r="AW433" s="363">
        <v>0</v>
      </c>
      <c r="AX433" s="364"/>
      <c r="AZ433" s="414">
        <v>192</v>
      </c>
      <c r="BA433" s="414">
        <v>10</v>
      </c>
      <c r="BC433" s="363">
        <f t="shared" si="250"/>
        <v>1</v>
      </c>
      <c r="BD433" s="363">
        <f t="shared" si="251"/>
        <v>49</v>
      </c>
      <c r="BE433" s="363">
        <f t="shared" si="252"/>
        <v>432</v>
      </c>
      <c r="BF433" s="363">
        <f t="shared" si="253"/>
        <v>1049432</v>
      </c>
      <c r="BG433" s="363">
        <f t="shared" si="255"/>
        <v>11</v>
      </c>
    </row>
    <row r="434" spans="1:59" s="363" customFormat="1" ht="25.5" customHeight="1" x14ac:dyDescent="0.25">
      <c r="A434" s="410" t="s">
        <v>46</v>
      </c>
      <c r="B434" s="462" t="str">
        <f t="shared" si="248"/>
        <v>192-11</v>
      </c>
      <c r="C434" s="463" t="str">
        <f t="shared" si="256"/>
        <v>Imported Food (LAEMS)</v>
      </c>
      <c r="D434" s="456" t="s">
        <v>1351</v>
      </c>
      <c r="E434" s="457" t="s">
        <v>1477</v>
      </c>
      <c r="F434" s="458"/>
      <c r="G434" s="459"/>
      <c r="H434" s="460" t="s">
        <v>1331</v>
      </c>
      <c r="I434" s="459"/>
      <c r="J434" s="965" t="s">
        <v>1332</v>
      </c>
      <c r="K434" s="965" t="s">
        <v>212</v>
      </c>
      <c r="L434" s="412"/>
      <c r="M434" s="364"/>
      <c r="N434" s="363" t="str">
        <f t="shared" si="254"/>
        <v/>
      </c>
      <c r="O434" s="363" t="str">
        <f t="shared" si="249"/>
        <v/>
      </c>
      <c r="R434" s="362" t="s">
        <v>1331</v>
      </c>
      <c r="AR434" s="432"/>
      <c r="AU434" s="363" t="s">
        <v>1657</v>
      </c>
      <c r="AW434" s="363">
        <v>0</v>
      </c>
      <c r="AX434" s="364"/>
      <c r="AZ434" s="414">
        <v>192</v>
      </c>
      <c r="BA434" s="414">
        <v>11</v>
      </c>
      <c r="BC434" s="363">
        <f t="shared" si="250"/>
        <v>1</v>
      </c>
      <c r="BD434" s="363">
        <f t="shared" si="251"/>
        <v>49</v>
      </c>
      <c r="BE434" s="363">
        <f t="shared" si="252"/>
        <v>433</v>
      </c>
      <c r="BF434" s="363">
        <f t="shared" si="253"/>
        <v>1049433</v>
      </c>
      <c r="BG434" s="363">
        <f t="shared" si="255"/>
        <v>12</v>
      </c>
    </row>
    <row r="435" spans="1:59" s="363" customFormat="1" x14ac:dyDescent="0.25">
      <c r="A435" s="410" t="s">
        <v>46</v>
      </c>
      <c r="B435" s="462" t="str">
        <f t="shared" si="248"/>
        <v>192-12</v>
      </c>
      <c r="C435" s="463" t="str">
        <f t="shared" si="256"/>
        <v>Imported Food (LAEMS)</v>
      </c>
      <c r="D435" s="456" t="s">
        <v>892</v>
      </c>
      <c r="E435" s="457" t="s">
        <v>1477</v>
      </c>
      <c r="F435" s="458"/>
      <c r="G435" s="459"/>
      <c r="H435" s="460" t="s">
        <v>1331</v>
      </c>
      <c r="I435" s="459"/>
      <c r="J435" s="965" t="s">
        <v>1332</v>
      </c>
      <c r="K435" s="965" t="s">
        <v>212</v>
      </c>
      <c r="L435" s="412"/>
      <c r="M435" s="364"/>
      <c r="N435" s="363" t="str">
        <f t="shared" si="254"/>
        <v/>
      </c>
      <c r="O435" s="363" t="str">
        <f t="shared" si="249"/>
        <v/>
      </c>
      <c r="R435" s="362" t="s">
        <v>1331</v>
      </c>
      <c r="AR435" s="432"/>
      <c r="AU435" s="363" t="s">
        <v>1657</v>
      </c>
      <c r="AW435" s="363">
        <v>0</v>
      </c>
      <c r="AX435" s="364"/>
      <c r="AZ435" s="414">
        <v>192</v>
      </c>
      <c r="BA435" s="414">
        <v>12</v>
      </c>
      <c r="BC435" s="363">
        <f t="shared" si="250"/>
        <v>1</v>
      </c>
      <c r="BD435" s="363">
        <f t="shared" si="251"/>
        <v>49</v>
      </c>
      <c r="BE435" s="363">
        <f t="shared" si="252"/>
        <v>434</v>
      </c>
      <c r="BF435" s="363">
        <f t="shared" si="253"/>
        <v>1049434</v>
      </c>
      <c r="BG435" s="363">
        <f t="shared" si="255"/>
        <v>13</v>
      </c>
    </row>
    <row r="436" spans="1:59" s="363" customFormat="1" ht="25" x14ac:dyDescent="0.25">
      <c r="A436" s="410" t="s">
        <v>46</v>
      </c>
      <c r="B436" s="462" t="str">
        <f t="shared" si="248"/>
        <v>192-13</v>
      </c>
      <c r="C436" s="463" t="str">
        <f t="shared" si="256"/>
        <v>Imported Food (LAEMS)</v>
      </c>
      <c r="D436" s="456" t="s">
        <v>484</v>
      </c>
      <c r="E436" s="457" t="s">
        <v>1477</v>
      </c>
      <c r="F436" s="458"/>
      <c r="G436" s="459"/>
      <c r="H436" s="460" t="s">
        <v>1331</v>
      </c>
      <c r="I436" s="459"/>
      <c r="J436" s="965" t="s">
        <v>1332</v>
      </c>
      <c r="K436" s="965" t="s">
        <v>212</v>
      </c>
      <c r="L436" s="412"/>
      <c r="M436" s="364"/>
      <c r="N436" s="363" t="str">
        <f t="shared" si="254"/>
        <v/>
      </c>
      <c r="O436" s="363" t="str">
        <f t="shared" si="249"/>
        <v/>
      </c>
      <c r="R436" s="362" t="s">
        <v>1331</v>
      </c>
      <c r="AR436" s="432"/>
      <c r="AU436" s="363" t="s">
        <v>1657</v>
      </c>
      <c r="AW436" s="363">
        <v>0</v>
      </c>
      <c r="AX436" s="364"/>
      <c r="AZ436" s="414">
        <v>192</v>
      </c>
      <c r="BA436" s="414">
        <v>13</v>
      </c>
      <c r="BC436" s="363">
        <f t="shared" si="250"/>
        <v>1</v>
      </c>
      <c r="BD436" s="363">
        <f t="shared" si="251"/>
        <v>49</v>
      </c>
      <c r="BE436" s="363">
        <f t="shared" si="252"/>
        <v>435</v>
      </c>
      <c r="BF436" s="363">
        <f t="shared" si="253"/>
        <v>1049435</v>
      </c>
      <c r="BG436" s="363">
        <f t="shared" si="255"/>
        <v>14</v>
      </c>
    </row>
    <row r="437" spans="1:59" s="363" customFormat="1" x14ac:dyDescent="0.25">
      <c r="A437" s="410" t="s">
        <v>46</v>
      </c>
      <c r="B437" s="462" t="str">
        <f t="shared" si="248"/>
        <v>192-14</v>
      </c>
      <c r="C437" s="463" t="str">
        <f t="shared" si="256"/>
        <v>Imported Food (LAEMS)</v>
      </c>
      <c r="D437" s="456" t="s">
        <v>485</v>
      </c>
      <c r="E437" s="457" t="s">
        <v>1477</v>
      </c>
      <c r="F437" s="458"/>
      <c r="G437" s="459"/>
      <c r="H437" s="460" t="s">
        <v>1331</v>
      </c>
      <c r="I437" s="459"/>
      <c r="J437" s="965" t="s">
        <v>1332</v>
      </c>
      <c r="K437" s="965" t="s">
        <v>212</v>
      </c>
      <c r="L437" s="412"/>
      <c r="M437" s="364"/>
      <c r="N437" s="363" t="str">
        <f t="shared" si="254"/>
        <v/>
      </c>
      <c r="O437" s="363" t="str">
        <f t="shared" si="249"/>
        <v/>
      </c>
      <c r="R437" s="362" t="s">
        <v>1331</v>
      </c>
      <c r="AR437" s="432"/>
      <c r="AU437" s="363" t="s">
        <v>1657</v>
      </c>
      <c r="AW437" s="363">
        <v>0</v>
      </c>
      <c r="AX437" s="364"/>
      <c r="AZ437" s="414">
        <v>192</v>
      </c>
      <c r="BA437" s="414">
        <v>14</v>
      </c>
      <c r="BC437" s="363">
        <f t="shared" si="250"/>
        <v>1</v>
      </c>
      <c r="BD437" s="363">
        <f t="shared" si="251"/>
        <v>49</v>
      </c>
      <c r="BE437" s="363">
        <f t="shared" si="252"/>
        <v>436</v>
      </c>
      <c r="BF437" s="363">
        <f t="shared" si="253"/>
        <v>1049436</v>
      </c>
      <c r="BG437" s="363">
        <f t="shared" si="255"/>
        <v>15</v>
      </c>
    </row>
    <row r="438" spans="1:59" s="363" customFormat="1" x14ac:dyDescent="0.25">
      <c r="A438" s="410" t="s">
        <v>46</v>
      </c>
      <c r="B438" s="462" t="str">
        <f t="shared" si="248"/>
        <v>192-15</v>
      </c>
      <c r="C438" s="463" t="str">
        <f t="shared" si="256"/>
        <v>Imported Food (LAEMS)</v>
      </c>
      <c r="D438" s="456" t="s">
        <v>486</v>
      </c>
      <c r="E438" s="457" t="s">
        <v>1477</v>
      </c>
      <c r="F438" s="458"/>
      <c r="G438" s="459"/>
      <c r="H438" s="460" t="s">
        <v>1331</v>
      </c>
      <c r="I438" s="459"/>
      <c r="J438" s="965" t="s">
        <v>1332</v>
      </c>
      <c r="K438" s="965" t="s">
        <v>212</v>
      </c>
      <c r="L438" s="412"/>
      <c r="M438" s="364"/>
      <c r="N438" s="363" t="str">
        <f t="shared" si="254"/>
        <v/>
      </c>
      <c r="O438" s="363" t="str">
        <f t="shared" si="249"/>
        <v/>
      </c>
      <c r="R438" s="362" t="s">
        <v>1331</v>
      </c>
      <c r="AR438" s="432"/>
      <c r="AU438" s="363" t="s">
        <v>1657</v>
      </c>
      <c r="AW438" s="363">
        <v>0</v>
      </c>
      <c r="AX438" s="364"/>
      <c r="AZ438" s="414">
        <v>192</v>
      </c>
      <c r="BA438" s="414">
        <v>15</v>
      </c>
      <c r="BC438" s="363">
        <f t="shared" si="250"/>
        <v>1</v>
      </c>
      <c r="BD438" s="363">
        <f t="shared" si="251"/>
        <v>49</v>
      </c>
      <c r="BE438" s="363">
        <f t="shared" si="252"/>
        <v>437</v>
      </c>
      <c r="BF438" s="363">
        <f t="shared" si="253"/>
        <v>1049437</v>
      </c>
      <c r="BG438" s="363">
        <f t="shared" si="255"/>
        <v>16</v>
      </c>
    </row>
    <row r="439" spans="1:59" s="363" customFormat="1" ht="25" x14ac:dyDescent="0.25">
      <c r="A439" s="410" t="s">
        <v>46</v>
      </c>
      <c r="B439" s="462" t="str">
        <f t="shared" si="248"/>
        <v>192-16</v>
      </c>
      <c r="C439" s="463" t="str">
        <f t="shared" si="256"/>
        <v>Imported Food (LAEMS)</v>
      </c>
      <c r="D439" s="456" t="s">
        <v>487</v>
      </c>
      <c r="E439" s="457" t="s">
        <v>1477</v>
      </c>
      <c r="F439" s="458"/>
      <c r="G439" s="459"/>
      <c r="H439" s="460" t="s">
        <v>1331</v>
      </c>
      <c r="I439" s="459"/>
      <c r="J439" s="965" t="s">
        <v>1332</v>
      </c>
      <c r="K439" s="965" t="s">
        <v>212</v>
      </c>
      <c r="L439" s="412"/>
      <c r="M439" s="364"/>
      <c r="N439" s="363" t="str">
        <f t="shared" si="254"/>
        <v/>
      </c>
      <c r="O439" s="363" t="str">
        <f t="shared" si="249"/>
        <v/>
      </c>
      <c r="R439" s="362" t="s">
        <v>1331</v>
      </c>
      <c r="AR439" s="432"/>
      <c r="AU439" s="363" t="s">
        <v>1657</v>
      </c>
      <c r="AW439" s="363">
        <v>0</v>
      </c>
      <c r="AX439" s="364"/>
      <c r="AZ439" s="414">
        <v>192</v>
      </c>
      <c r="BA439" s="414">
        <v>16</v>
      </c>
      <c r="BC439" s="363">
        <f t="shared" si="250"/>
        <v>1</v>
      </c>
      <c r="BD439" s="363">
        <f t="shared" si="251"/>
        <v>49</v>
      </c>
      <c r="BE439" s="363">
        <f t="shared" si="252"/>
        <v>438</v>
      </c>
      <c r="BF439" s="363">
        <f t="shared" si="253"/>
        <v>1049438</v>
      </c>
      <c r="BG439" s="363">
        <f t="shared" si="255"/>
        <v>17</v>
      </c>
    </row>
    <row r="440" spans="1:59" s="363" customFormat="1" ht="25.5" x14ac:dyDescent="0.25">
      <c r="A440" s="410" t="s">
        <v>46</v>
      </c>
      <c r="B440" s="462" t="str">
        <f t="shared" si="248"/>
        <v>192-17</v>
      </c>
      <c r="C440" s="463" t="str">
        <f t="shared" si="256"/>
        <v>Imported Food (LAEMS)</v>
      </c>
      <c r="D440" s="456" t="s">
        <v>2000</v>
      </c>
      <c r="E440" s="457" t="s">
        <v>1477</v>
      </c>
      <c r="F440" s="458"/>
      <c r="G440" s="459"/>
      <c r="H440" s="460" t="s">
        <v>1331</v>
      </c>
      <c r="I440" s="459"/>
      <c r="J440" s="965" t="s">
        <v>1332</v>
      </c>
      <c r="K440" s="965" t="s">
        <v>212</v>
      </c>
      <c r="L440" s="412"/>
      <c r="M440" s="364"/>
      <c r="N440" s="363" t="str">
        <f t="shared" si="254"/>
        <v/>
      </c>
      <c r="O440" s="363" t="str">
        <f t="shared" si="249"/>
        <v/>
      </c>
      <c r="R440" s="362" t="s">
        <v>1331</v>
      </c>
      <c r="AR440" s="432"/>
      <c r="AU440" s="363" t="s">
        <v>1657</v>
      </c>
      <c r="AW440" s="363">
        <v>0</v>
      </c>
      <c r="AX440" s="364"/>
      <c r="AZ440" s="414">
        <v>192</v>
      </c>
      <c r="BA440" s="414">
        <v>17</v>
      </c>
      <c r="BC440" s="363">
        <f t="shared" si="250"/>
        <v>1</v>
      </c>
      <c r="BD440" s="363">
        <f t="shared" si="251"/>
        <v>49</v>
      </c>
      <c r="BE440" s="363">
        <f t="shared" si="252"/>
        <v>439</v>
      </c>
      <c r="BF440" s="363">
        <f t="shared" si="253"/>
        <v>1049439</v>
      </c>
      <c r="BG440" s="363">
        <f t="shared" si="255"/>
        <v>18</v>
      </c>
    </row>
    <row r="441" spans="1:59" s="417" customFormat="1" x14ac:dyDescent="0.25">
      <c r="A441" s="415" t="s">
        <v>46</v>
      </c>
      <c r="B441" s="462" t="str">
        <f t="shared" si="248"/>
        <v>192-18</v>
      </c>
      <c r="C441" s="463" t="str">
        <f t="shared" si="256"/>
        <v>Imported Food (LAEMS)</v>
      </c>
      <c r="D441" s="464" t="s">
        <v>488</v>
      </c>
      <c r="E441" s="465" t="s">
        <v>1477</v>
      </c>
      <c r="F441" s="466"/>
      <c r="G441" s="467"/>
      <c r="H441" s="469" t="s">
        <v>1331</v>
      </c>
      <c r="I441" s="467"/>
      <c r="J441" s="964" t="s">
        <v>1332</v>
      </c>
      <c r="K441" s="964" t="s">
        <v>212</v>
      </c>
      <c r="L441" s="418"/>
      <c r="M441" s="419"/>
      <c r="N441" s="417" t="str">
        <f t="shared" si="254"/>
        <v/>
      </c>
      <c r="O441" s="417" t="str">
        <f t="shared" si="249"/>
        <v/>
      </c>
      <c r="R441" s="420" t="s">
        <v>1331</v>
      </c>
      <c r="AR441" s="431"/>
      <c r="AU441" s="417" t="s">
        <v>1657</v>
      </c>
      <c r="AW441" s="417">
        <v>0</v>
      </c>
      <c r="AX441" s="419"/>
      <c r="AZ441" s="422">
        <v>192</v>
      </c>
      <c r="BA441" s="422">
        <v>18</v>
      </c>
      <c r="BC441" s="417">
        <f t="shared" si="250"/>
        <v>1</v>
      </c>
      <c r="BD441" s="417">
        <f t="shared" si="251"/>
        <v>49</v>
      </c>
      <c r="BE441" s="417">
        <f t="shared" si="252"/>
        <v>440</v>
      </c>
      <c r="BF441" s="417">
        <f t="shared" si="253"/>
        <v>1049440</v>
      </c>
      <c r="BG441" s="417">
        <f t="shared" si="255"/>
        <v>19</v>
      </c>
    </row>
    <row r="442" spans="1:59" s="513" customFormat="1" x14ac:dyDescent="0.25">
      <c r="A442" s="506"/>
      <c r="B442" s="507"/>
      <c r="C442" s="508"/>
      <c r="D442" s="509"/>
      <c r="E442" s="510"/>
      <c r="F442" s="973"/>
      <c r="G442" s="974"/>
      <c r="H442" s="974"/>
      <c r="I442" s="975"/>
      <c r="J442" s="966"/>
      <c r="K442" s="967"/>
      <c r="L442" s="511"/>
      <c r="N442" s="514"/>
      <c r="O442" s="515"/>
      <c r="P442" s="512"/>
      <c r="Q442" s="512"/>
      <c r="R442" s="500"/>
      <c r="T442" s="516"/>
      <c r="U442" s="517"/>
      <c r="V442" s="517"/>
      <c r="W442" s="517"/>
      <c r="X442" s="517"/>
      <c r="Y442" s="517"/>
      <c r="Z442" s="517"/>
      <c r="AA442" s="517"/>
      <c r="AB442" s="517"/>
      <c r="AC442" s="517"/>
      <c r="AD442" s="517"/>
      <c r="AE442" s="517"/>
      <c r="AF442" s="517"/>
      <c r="AG442" s="517"/>
      <c r="AH442" s="517"/>
      <c r="AI442" s="517"/>
      <c r="AJ442" s="517"/>
      <c r="AK442" s="517"/>
      <c r="AL442" s="517"/>
      <c r="AM442" s="517"/>
      <c r="AN442" s="517"/>
      <c r="AO442" s="517"/>
      <c r="AP442" s="489"/>
      <c r="AQ442" s="512"/>
      <c r="AR442" s="512"/>
      <c r="AX442" s="512"/>
      <c r="AZ442" s="518"/>
      <c r="BA442" s="518"/>
      <c r="BC442" s="514"/>
    </row>
    <row r="443" spans="1:59" s="343" customFormat="1" x14ac:dyDescent="0.25">
      <c r="A443" s="153"/>
      <c r="B443" s="154"/>
      <c r="C443" s="155" t="s">
        <v>1736</v>
      </c>
      <c r="F443" s="344"/>
      <c r="G443" s="345"/>
      <c r="H443" s="345"/>
      <c r="I443" s="346"/>
      <c r="J443" s="353"/>
      <c r="K443" s="353"/>
      <c r="N443" s="347"/>
      <c r="O443" s="348"/>
      <c r="R443" s="349"/>
      <c r="T443" s="344"/>
      <c r="U443" s="345"/>
      <c r="V443" s="345"/>
      <c r="W443" s="345"/>
      <c r="X443" s="345"/>
      <c r="Y443" s="345"/>
      <c r="Z443" s="345"/>
      <c r="AA443" s="345"/>
      <c r="AB443" s="345"/>
      <c r="AC443" s="345"/>
      <c r="AD443" s="345"/>
      <c r="AE443" s="345"/>
      <c r="AF443" s="345"/>
      <c r="AG443" s="345"/>
      <c r="AH443" s="345"/>
      <c r="AI443" s="345"/>
      <c r="AJ443" s="345"/>
      <c r="AK443" s="345"/>
      <c r="AL443" s="345"/>
      <c r="AM443" s="345"/>
      <c r="AN443" s="345"/>
      <c r="AO443" s="345"/>
      <c r="AP443" s="346"/>
      <c r="AZ443" s="350"/>
      <c r="BA443" s="350"/>
      <c r="BC443" s="347"/>
    </row>
    <row r="444" spans="1:59" x14ac:dyDescent="0.3">
      <c r="A444" s="47" t="s">
        <v>46</v>
      </c>
      <c r="B444" s="68" t="s">
        <v>1737</v>
      </c>
      <c r="C444" s="248" t="s">
        <v>535</v>
      </c>
      <c r="D444" s="944" t="s">
        <v>922</v>
      </c>
      <c r="E444" s="271" t="s">
        <v>536</v>
      </c>
      <c r="F444" s="947"/>
      <c r="G444" s="558" t="s">
        <v>1331</v>
      </c>
      <c r="H444" s="558"/>
      <c r="I444" s="948"/>
      <c r="J444" s="353" t="s">
        <v>1332</v>
      </c>
      <c r="K444" s="353" t="s">
        <v>212</v>
      </c>
      <c r="N444" s="258" t="s">
        <v>1657</v>
      </c>
      <c r="O444" s="272" t="s">
        <v>1657</v>
      </c>
      <c r="R444" s="46">
        <v>0</v>
      </c>
      <c r="AU444" s="208" t="s">
        <v>1657</v>
      </c>
      <c r="AW444" s="271">
        <v>0</v>
      </c>
      <c r="AZ444" s="334">
        <v>127</v>
      </c>
      <c r="BA444" s="335">
        <v>6</v>
      </c>
      <c r="BC444" s="269">
        <v>1</v>
      </c>
      <c r="BD444" s="270">
        <v>14</v>
      </c>
      <c r="BE444" s="208">
        <v>489</v>
      </c>
      <c r="BF444" s="208">
        <v>1314489</v>
      </c>
      <c r="BG444" s="208">
        <v>428</v>
      </c>
    </row>
    <row r="445" spans="1:59" ht="25" x14ac:dyDescent="0.3">
      <c r="A445" s="47" t="s">
        <v>46</v>
      </c>
      <c r="B445" s="68" t="s">
        <v>1656</v>
      </c>
      <c r="C445" s="248" t="s">
        <v>1327</v>
      </c>
      <c r="D445" s="944" t="s">
        <v>577</v>
      </c>
      <c r="E445" s="271" t="s">
        <v>1349</v>
      </c>
      <c r="F445" s="947"/>
      <c r="G445" s="558"/>
      <c r="H445" s="558" t="s">
        <v>1331</v>
      </c>
      <c r="I445" s="948"/>
      <c r="J445" s="353" t="s">
        <v>1475</v>
      </c>
      <c r="K445" s="353" t="s">
        <v>1162</v>
      </c>
      <c r="N445" s="258" t="s">
        <v>1657</v>
      </c>
      <c r="O445" s="272" t="s">
        <v>1657</v>
      </c>
      <c r="R445" s="46">
        <v>0</v>
      </c>
      <c r="AU445" s="208" t="s">
        <v>1657</v>
      </c>
      <c r="AW445" s="271" t="s">
        <v>576</v>
      </c>
      <c r="AZ445" s="334">
        <v>68</v>
      </c>
      <c r="BA445" s="335">
        <v>1</v>
      </c>
      <c r="BC445" s="269">
        <v>1</v>
      </c>
      <c r="BD445" s="270">
        <v>10</v>
      </c>
      <c r="BE445" s="208">
        <v>40</v>
      </c>
      <c r="BF445" s="208">
        <v>1410040</v>
      </c>
      <c r="BG445" s="208" t="e">
        <v>#N/A</v>
      </c>
    </row>
    <row r="446" spans="1:59" ht="25" x14ac:dyDescent="0.3">
      <c r="A446" s="47" t="s">
        <v>46</v>
      </c>
      <c r="B446" s="68" t="s">
        <v>1658</v>
      </c>
      <c r="C446" s="248" t="s">
        <v>1327</v>
      </c>
      <c r="D446" s="944" t="s">
        <v>579</v>
      </c>
      <c r="E446" s="271" t="s">
        <v>1349</v>
      </c>
      <c r="F446" s="947"/>
      <c r="G446" s="558"/>
      <c r="H446" s="558" t="s">
        <v>1331</v>
      </c>
      <c r="I446" s="948"/>
      <c r="J446" s="353" t="s">
        <v>1475</v>
      </c>
      <c r="K446" s="353" t="s">
        <v>1162</v>
      </c>
      <c r="N446" s="258" t="s">
        <v>1657</v>
      </c>
      <c r="O446" s="272" t="s">
        <v>1657</v>
      </c>
      <c r="R446" s="46">
        <v>0</v>
      </c>
      <c r="AU446" s="208" t="s">
        <v>1657</v>
      </c>
      <c r="AW446" s="271" t="s">
        <v>576</v>
      </c>
      <c r="AZ446" s="334">
        <v>68</v>
      </c>
      <c r="BA446" s="335">
        <v>3</v>
      </c>
      <c r="BC446" s="269">
        <v>1</v>
      </c>
      <c r="BD446" s="270">
        <v>10</v>
      </c>
      <c r="BE446" s="208">
        <v>303</v>
      </c>
      <c r="BF446" s="208">
        <v>1410303</v>
      </c>
      <c r="BG446" s="208">
        <v>465</v>
      </c>
    </row>
    <row r="447" spans="1:59" ht="20" x14ac:dyDescent="0.25">
      <c r="A447" s="47" t="s">
        <v>46</v>
      </c>
      <c r="B447" s="69" t="s">
        <v>1525</v>
      </c>
      <c r="C447" s="336" t="s">
        <v>380</v>
      </c>
      <c r="D447" s="307" t="s">
        <v>602</v>
      </c>
      <c r="E447" s="271" t="s">
        <v>1782</v>
      </c>
      <c r="F447" s="976"/>
      <c r="G447" s="977" t="s">
        <v>118</v>
      </c>
      <c r="H447" s="977"/>
      <c r="I447" s="978"/>
      <c r="J447" s="353" t="s">
        <v>1332</v>
      </c>
      <c r="K447" s="353" t="s">
        <v>1555</v>
      </c>
      <c r="N447" s="258" t="s">
        <v>1657</v>
      </c>
      <c r="O447" s="272" t="s">
        <v>1657</v>
      </c>
      <c r="R447" s="273">
        <v>0</v>
      </c>
      <c r="AU447" s="208" t="s">
        <v>1657</v>
      </c>
      <c r="AW447" s="208" t="s">
        <v>393</v>
      </c>
      <c r="AZ447" s="286">
        <v>61</v>
      </c>
      <c r="BA447" s="286">
        <v>6</v>
      </c>
      <c r="BC447" s="258">
        <v>1</v>
      </c>
      <c r="BD447" s="208">
        <v>4</v>
      </c>
      <c r="BE447" s="208">
        <v>243</v>
      </c>
      <c r="BF447" s="208">
        <v>1004243</v>
      </c>
      <c r="BG447" s="208">
        <v>335</v>
      </c>
    </row>
    <row r="448" spans="1:59" ht="20" x14ac:dyDescent="0.25">
      <c r="A448" s="47" t="s">
        <v>46</v>
      </c>
      <c r="B448" s="69" t="s">
        <v>1526</v>
      </c>
      <c r="C448" s="336" t="s">
        <v>380</v>
      </c>
      <c r="D448" s="307" t="s">
        <v>603</v>
      </c>
      <c r="E448" s="271" t="s">
        <v>1782</v>
      </c>
      <c r="F448" s="976"/>
      <c r="G448" s="977" t="s">
        <v>118</v>
      </c>
      <c r="H448" s="977"/>
      <c r="I448" s="978"/>
      <c r="J448" s="353" t="s">
        <v>1332</v>
      </c>
      <c r="K448" s="353" t="s">
        <v>1555</v>
      </c>
      <c r="N448" s="258" t="s">
        <v>1657</v>
      </c>
      <c r="O448" s="272" t="s">
        <v>1657</v>
      </c>
      <c r="R448" s="273">
        <v>0</v>
      </c>
      <c r="AU448" s="208" t="s">
        <v>1657</v>
      </c>
      <c r="AW448" s="208" t="s">
        <v>393</v>
      </c>
      <c r="AZ448" s="286">
        <v>61</v>
      </c>
      <c r="BA448" s="286">
        <v>7</v>
      </c>
      <c r="BC448" s="258">
        <v>1</v>
      </c>
      <c r="BD448" s="208">
        <v>4</v>
      </c>
      <c r="BE448" s="208">
        <v>244</v>
      </c>
      <c r="BF448" s="208">
        <v>1004244</v>
      </c>
      <c r="BG448" s="208">
        <v>336</v>
      </c>
    </row>
    <row r="449" spans="1:59" ht="20" x14ac:dyDescent="0.25">
      <c r="A449" s="47" t="s">
        <v>46</v>
      </c>
      <c r="B449" s="69" t="s">
        <v>1527</v>
      </c>
      <c r="C449" s="336" t="s">
        <v>380</v>
      </c>
      <c r="D449" s="307" t="s">
        <v>604</v>
      </c>
      <c r="E449" s="271" t="s">
        <v>1782</v>
      </c>
      <c r="F449" s="976"/>
      <c r="G449" s="977" t="s">
        <v>118</v>
      </c>
      <c r="H449" s="977"/>
      <c r="I449" s="978"/>
      <c r="J449" s="353" t="s">
        <v>1332</v>
      </c>
      <c r="K449" s="353" t="s">
        <v>1555</v>
      </c>
      <c r="N449" s="258" t="s">
        <v>1657</v>
      </c>
      <c r="O449" s="272" t="s">
        <v>1657</v>
      </c>
      <c r="R449" s="273">
        <v>0</v>
      </c>
      <c r="AU449" s="208" t="s">
        <v>1657</v>
      </c>
      <c r="AW449" s="208" t="s">
        <v>393</v>
      </c>
      <c r="AZ449" s="286">
        <v>61</v>
      </c>
      <c r="BA449" s="286">
        <v>8</v>
      </c>
      <c r="BC449" s="258">
        <v>1</v>
      </c>
      <c r="BD449" s="208">
        <v>4</v>
      </c>
      <c r="BE449" s="208">
        <v>245</v>
      </c>
      <c r="BF449" s="208">
        <v>1004245</v>
      </c>
      <c r="BG449" s="208">
        <v>337</v>
      </c>
    </row>
    <row r="450" spans="1:59" x14ac:dyDescent="0.25">
      <c r="A450" s="47" t="s">
        <v>46</v>
      </c>
      <c r="B450" s="69" t="s">
        <v>1864</v>
      </c>
      <c r="C450" s="336" t="s">
        <v>198</v>
      </c>
      <c r="D450" s="307" t="s">
        <v>1726</v>
      </c>
      <c r="E450" s="271" t="s">
        <v>1684</v>
      </c>
      <c r="F450" s="976"/>
      <c r="G450" s="977"/>
      <c r="H450" s="977"/>
      <c r="I450" s="978"/>
      <c r="J450" s="353" t="s">
        <v>1783</v>
      </c>
      <c r="K450" s="353" t="s">
        <v>212</v>
      </c>
      <c r="N450" s="258" t="s">
        <v>1657</v>
      </c>
      <c r="O450" s="272" t="s">
        <v>1657</v>
      </c>
      <c r="R450" s="273">
        <v>0</v>
      </c>
      <c r="AU450" s="208" t="s">
        <v>1657</v>
      </c>
      <c r="AW450" s="208" t="s">
        <v>122</v>
      </c>
      <c r="AZ450" s="286">
        <v>7</v>
      </c>
      <c r="BA450" s="286">
        <v>2</v>
      </c>
      <c r="BC450" s="258">
        <v>1</v>
      </c>
      <c r="BD450" s="208">
        <v>25</v>
      </c>
      <c r="BE450" s="208">
        <v>30</v>
      </c>
      <c r="BF450" s="208">
        <v>1025030</v>
      </c>
      <c r="BG450" s="208">
        <v>575</v>
      </c>
    </row>
    <row r="451" spans="1:59" x14ac:dyDescent="0.25">
      <c r="A451" s="47" t="s">
        <v>46</v>
      </c>
      <c r="B451" s="69" t="s">
        <v>1556</v>
      </c>
      <c r="C451" s="336" t="s">
        <v>1196</v>
      </c>
      <c r="D451" s="307" t="s">
        <v>1805</v>
      </c>
      <c r="E451" s="271" t="s">
        <v>1782</v>
      </c>
      <c r="F451" s="976"/>
      <c r="G451" s="977" t="s">
        <v>118</v>
      </c>
      <c r="H451" s="977"/>
      <c r="I451" s="978"/>
      <c r="J451" s="353" t="s">
        <v>1332</v>
      </c>
      <c r="K451" s="353" t="s">
        <v>212</v>
      </c>
      <c r="N451" s="258" t="s">
        <v>1657</v>
      </c>
      <c r="O451" s="272" t="s">
        <v>1657</v>
      </c>
      <c r="R451" s="273">
        <v>0</v>
      </c>
      <c r="AU451" s="208" t="s">
        <v>1657</v>
      </c>
      <c r="AW451" s="208" t="s">
        <v>168</v>
      </c>
      <c r="AZ451" s="286">
        <v>24</v>
      </c>
      <c r="BA451" s="286">
        <v>1</v>
      </c>
      <c r="BC451" s="258">
        <v>1</v>
      </c>
      <c r="BD451" s="208">
        <v>4</v>
      </c>
      <c r="BE451" s="208">
        <v>101</v>
      </c>
      <c r="BF451" s="208">
        <v>1004101</v>
      </c>
      <c r="BG451" s="208">
        <v>223</v>
      </c>
    </row>
    <row r="452" spans="1:59" x14ac:dyDescent="0.25">
      <c r="A452" s="47" t="s">
        <v>46</v>
      </c>
      <c r="B452" s="69" t="s">
        <v>1557</v>
      </c>
      <c r="C452" s="336" t="s">
        <v>1196</v>
      </c>
      <c r="D452" s="307" t="s">
        <v>1857</v>
      </c>
      <c r="E452" s="271" t="s">
        <v>1782</v>
      </c>
      <c r="F452" s="976"/>
      <c r="G452" s="977" t="s">
        <v>118</v>
      </c>
      <c r="H452" s="977"/>
      <c r="I452" s="978"/>
      <c r="J452" s="353" t="s">
        <v>1332</v>
      </c>
      <c r="K452" s="353" t="s">
        <v>212</v>
      </c>
      <c r="N452" s="258" t="s">
        <v>1657</v>
      </c>
      <c r="O452" s="272" t="s">
        <v>1657</v>
      </c>
      <c r="R452" s="273">
        <v>0</v>
      </c>
      <c r="AU452" s="208" t="s">
        <v>1657</v>
      </c>
      <c r="AW452" s="208" t="s">
        <v>168</v>
      </c>
      <c r="AZ452" s="286">
        <v>24</v>
      </c>
      <c r="BA452" s="286">
        <v>2</v>
      </c>
      <c r="BC452" s="258">
        <v>1</v>
      </c>
      <c r="BD452" s="208">
        <v>4</v>
      </c>
      <c r="BE452" s="208">
        <v>102</v>
      </c>
      <c r="BF452" s="208">
        <v>1004102</v>
      </c>
      <c r="BG452" s="208">
        <v>224</v>
      </c>
    </row>
    <row r="453" spans="1:59" x14ac:dyDescent="0.25">
      <c r="A453" s="47" t="s">
        <v>46</v>
      </c>
      <c r="B453" s="69" t="s">
        <v>1558</v>
      </c>
      <c r="C453" s="336" t="s">
        <v>1196</v>
      </c>
      <c r="D453" s="307" t="s">
        <v>1858</v>
      </c>
      <c r="E453" s="271" t="s">
        <v>1782</v>
      </c>
      <c r="F453" s="976"/>
      <c r="G453" s="977" t="s">
        <v>118</v>
      </c>
      <c r="H453" s="977"/>
      <c r="I453" s="978"/>
      <c r="J453" s="353" t="s">
        <v>1332</v>
      </c>
      <c r="K453" s="353" t="s">
        <v>212</v>
      </c>
      <c r="N453" s="258" t="s">
        <v>1657</v>
      </c>
      <c r="O453" s="272" t="s">
        <v>1657</v>
      </c>
      <c r="R453" s="273">
        <v>0</v>
      </c>
      <c r="AU453" s="208" t="s">
        <v>1657</v>
      </c>
      <c r="AW453" s="208" t="s">
        <v>168</v>
      </c>
      <c r="AZ453" s="286">
        <v>24</v>
      </c>
      <c r="BA453" s="286">
        <v>3</v>
      </c>
      <c r="BC453" s="258">
        <v>1</v>
      </c>
      <c r="BD453" s="208">
        <v>4</v>
      </c>
      <c r="BE453" s="208">
        <v>103</v>
      </c>
      <c r="BF453" s="208">
        <v>1004103</v>
      </c>
      <c r="BG453" s="208">
        <v>225</v>
      </c>
    </row>
    <row r="454" spans="1:59" x14ac:dyDescent="0.25">
      <c r="A454" s="47" t="s">
        <v>46</v>
      </c>
      <c r="B454" s="69" t="s">
        <v>1559</v>
      </c>
      <c r="C454" s="336" t="s">
        <v>1196</v>
      </c>
      <c r="D454" s="307" t="s">
        <v>1156</v>
      </c>
      <c r="E454" s="271" t="s">
        <v>1782</v>
      </c>
      <c r="F454" s="976"/>
      <c r="G454" s="977" t="s">
        <v>118</v>
      </c>
      <c r="H454" s="977"/>
      <c r="I454" s="978"/>
      <c r="J454" s="353" t="s">
        <v>1332</v>
      </c>
      <c r="K454" s="353" t="s">
        <v>212</v>
      </c>
      <c r="N454" s="258" t="s">
        <v>1657</v>
      </c>
      <c r="O454" s="272" t="s">
        <v>1657</v>
      </c>
      <c r="R454" s="273">
        <v>0</v>
      </c>
      <c r="AU454" s="208" t="s">
        <v>1657</v>
      </c>
      <c r="AW454" s="208" t="s">
        <v>168</v>
      </c>
      <c r="AZ454" s="286">
        <v>24</v>
      </c>
      <c r="BA454" s="286">
        <v>4</v>
      </c>
      <c r="BC454" s="258">
        <v>1</v>
      </c>
      <c r="BD454" s="208">
        <v>4</v>
      </c>
      <c r="BE454" s="208">
        <v>104</v>
      </c>
      <c r="BF454" s="208">
        <v>1004104</v>
      </c>
      <c r="BG454" s="208">
        <v>226</v>
      </c>
    </row>
    <row r="455" spans="1:59" x14ac:dyDescent="0.25">
      <c r="A455" s="47" t="s">
        <v>46</v>
      </c>
      <c r="B455" s="69" t="s">
        <v>1560</v>
      </c>
      <c r="C455" s="336" t="s">
        <v>1196</v>
      </c>
      <c r="D455" s="307" t="s">
        <v>1859</v>
      </c>
      <c r="E455" s="271" t="s">
        <v>1782</v>
      </c>
      <c r="F455" s="976"/>
      <c r="G455" s="977" t="s">
        <v>118</v>
      </c>
      <c r="H455" s="977"/>
      <c r="I455" s="978"/>
      <c r="J455" s="353" t="s">
        <v>1332</v>
      </c>
      <c r="K455" s="353" t="s">
        <v>212</v>
      </c>
      <c r="N455" s="258" t="s">
        <v>1657</v>
      </c>
      <c r="O455" s="272" t="s">
        <v>1657</v>
      </c>
      <c r="R455" s="273">
        <v>0</v>
      </c>
      <c r="AU455" s="208" t="s">
        <v>1657</v>
      </c>
      <c r="AW455" s="208" t="s">
        <v>168</v>
      </c>
      <c r="AZ455" s="286">
        <v>24</v>
      </c>
      <c r="BA455" s="286">
        <v>5</v>
      </c>
      <c r="BC455" s="258">
        <v>1</v>
      </c>
      <c r="BD455" s="208">
        <v>4</v>
      </c>
      <c r="BE455" s="208">
        <v>105</v>
      </c>
      <c r="BF455" s="208">
        <v>1004105</v>
      </c>
      <c r="BG455" s="208">
        <v>227</v>
      </c>
    </row>
    <row r="456" spans="1:59" x14ac:dyDescent="0.25">
      <c r="A456" s="47" t="s">
        <v>46</v>
      </c>
      <c r="B456" s="69" t="s">
        <v>1561</v>
      </c>
      <c r="C456" s="336" t="s">
        <v>1196</v>
      </c>
      <c r="D456" s="307" t="s">
        <v>364</v>
      </c>
      <c r="E456" s="271" t="s">
        <v>1782</v>
      </c>
      <c r="F456" s="976"/>
      <c r="G456" s="977" t="s">
        <v>118</v>
      </c>
      <c r="H456" s="977"/>
      <c r="I456" s="978"/>
      <c r="J456" s="353" t="s">
        <v>1332</v>
      </c>
      <c r="K456" s="353" t="s">
        <v>212</v>
      </c>
      <c r="N456" s="258" t="s">
        <v>1657</v>
      </c>
      <c r="O456" s="272" t="s">
        <v>1657</v>
      </c>
      <c r="R456" s="273">
        <v>0</v>
      </c>
      <c r="AU456" s="208" t="s">
        <v>1657</v>
      </c>
      <c r="AW456" s="208" t="s">
        <v>168</v>
      </c>
      <c r="AZ456" s="286">
        <v>24</v>
      </c>
      <c r="BA456" s="286">
        <v>6</v>
      </c>
      <c r="BC456" s="258">
        <v>1</v>
      </c>
      <c r="BD456" s="208">
        <v>4</v>
      </c>
      <c r="BE456" s="208">
        <v>106</v>
      </c>
      <c r="BF456" s="208">
        <v>1004106</v>
      </c>
      <c r="BG456" s="208">
        <v>228</v>
      </c>
    </row>
    <row r="457" spans="1:59" x14ac:dyDescent="0.25">
      <c r="A457" s="47" t="s">
        <v>46</v>
      </c>
      <c r="B457" s="69" t="s">
        <v>1562</v>
      </c>
      <c r="C457" s="336" t="s">
        <v>1196</v>
      </c>
      <c r="D457" s="307" t="s">
        <v>365</v>
      </c>
      <c r="E457" s="271" t="s">
        <v>1782</v>
      </c>
      <c r="F457" s="976"/>
      <c r="G457" s="977" t="s">
        <v>118</v>
      </c>
      <c r="H457" s="977"/>
      <c r="I457" s="978"/>
      <c r="J457" s="353" t="s">
        <v>1332</v>
      </c>
      <c r="K457" s="353" t="s">
        <v>212</v>
      </c>
      <c r="N457" s="258" t="s">
        <v>1657</v>
      </c>
      <c r="O457" s="272" t="s">
        <v>1657</v>
      </c>
      <c r="R457" s="273">
        <v>0</v>
      </c>
      <c r="AU457" s="208" t="s">
        <v>1657</v>
      </c>
      <c r="AW457" s="208" t="s">
        <v>168</v>
      </c>
      <c r="AZ457" s="286">
        <v>24</v>
      </c>
      <c r="BA457" s="286">
        <v>7</v>
      </c>
      <c r="BC457" s="258">
        <v>1</v>
      </c>
      <c r="BD457" s="208">
        <v>4</v>
      </c>
      <c r="BE457" s="208">
        <v>107</v>
      </c>
      <c r="BF457" s="208">
        <v>1004107</v>
      </c>
      <c r="BG457" s="208">
        <v>229</v>
      </c>
    </row>
    <row r="458" spans="1:59" x14ac:dyDescent="0.25">
      <c r="A458" s="47" t="s">
        <v>46</v>
      </c>
      <c r="B458" s="69" t="s">
        <v>1563</v>
      </c>
      <c r="C458" s="336" t="s">
        <v>1196</v>
      </c>
      <c r="D458" s="307" t="s">
        <v>630</v>
      </c>
      <c r="E458" s="271" t="s">
        <v>1782</v>
      </c>
      <c r="F458" s="976"/>
      <c r="G458" s="977" t="s">
        <v>118</v>
      </c>
      <c r="H458" s="977"/>
      <c r="I458" s="978"/>
      <c r="J458" s="353" t="s">
        <v>1332</v>
      </c>
      <c r="K458" s="353" t="s">
        <v>212</v>
      </c>
      <c r="N458" s="258" t="s">
        <v>1657</v>
      </c>
      <c r="O458" s="272" t="s">
        <v>1657</v>
      </c>
      <c r="R458" s="273">
        <v>0</v>
      </c>
      <c r="AU458" s="208" t="s">
        <v>1657</v>
      </c>
      <c r="AW458" s="208" t="s">
        <v>168</v>
      </c>
      <c r="AZ458" s="286">
        <v>24</v>
      </c>
      <c r="BA458" s="286">
        <v>8</v>
      </c>
      <c r="BC458" s="258">
        <v>1</v>
      </c>
      <c r="BD458" s="208">
        <v>4</v>
      </c>
      <c r="BE458" s="208">
        <v>108</v>
      </c>
      <c r="BF458" s="208">
        <v>1004108</v>
      </c>
      <c r="BG458" s="208">
        <v>230</v>
      </c>
    </row>
    <row r="459" spans="1:59" x14ac:dyDescent="0.25">
      <c r="A459" s="47" t="s">
        <v>46</v>
      </c>
      <c r="B459" s="69" t="s">
        <v>1564</v>
      </c>
      <c r="C459" s="336" t="s">
        <v>1196</v>
      </c>
      <c r="D459" s="307" t="s">
        <v>631</v>
      </c>
      <c r="E459" s="271" t="s">
        <v>1782</v>
      </c>
      <c r="F459" s="976"/>
      <c r="G459" s="977" t="s">
        <v>118</v>
      </c>
      <c r="H459" s="977"/>
      <c r="I459" s="978"/>
      <c r="J459" s="353" t="s">
        <v>1332</v>
      </c>
      <c r="K459" s="353" t="s">
        <v>212</v>
      </c>
      <c r="N459" s="258" t="s">
        <v>1657</v>
      </c>
      <c r="O459" s="272" t="s">
        <v>1657</v>
      </c>
      <c r="R459" s="273">
        <v>0</v>
      </c>
      <c r="AU459" s="208" t="s">
        <v>1657</v>
      </c>
      <c r="AW459" s="208" t="s">
        <v>168</v>
      </c>
      <c r="AZ459" s="286">
        <v>24</v>
      </c>
      <c r="BA459" s="286">
        <v>9</v>
      </c>
      <c r="BC459" s="258">
        <v>1</v>
      </c>
      <c r="BD459" s="208">
        <v>4</v>
      </c>
      <c r="BE459" s="208">
        <v>109</v>
      </c>
      <c r="BF459" s="208">
        <v>1004109</v>
      </c>
      <c r="BG459" s="208">
        <v>231</v>
      </c>
    </row>
    <row r="460" spans="1:59" x14ac:dyDescent="0.25">
      <c r="A460" s="47" t="s">
        <v>46</v>
      </c>
      <c r="B460" s="69" t="s">
        <v>1565</v>
      </c>
      <c r="C460" s="336" t="s">
        <v>1196</v>
      </c>
      <c r="D460" s="307" t="s">
        <v>1830</v>
      </c>
      <c r="E460" s="271" t="s">
        <v>1782</v>
      </c>
      <c r="F460" s="976"/>
      <c r="G460" s="977" t="s">
        <v>118</v>
      </c>
      <c r="H460" s="977"/>
      <c r="I460" s="978"/>
      <c r="J460" s="353" t="s">
        <v>1332</v>
      </c>
      <c r="K460" s="353" t="s">
        <v>212</v>
      </c>
      <c r="N460" s="258" t="s">
        <v>1657</v>
      </c>
      <c r="O460" s="272" t="s">
        <v>1657</v>
      </c>
      <c r="R460" s="273">
        <v>0</v>
      </c>
      <c r="AU460" s="208" t="s">
        <v>1657</v>
      </c>
      <c r="AW460" s="208" t="s">
        <v>168</v>
      </c>
      <c r="AZ460" s="286">
        <v>24</v>
      </c>
      <c r="BA460" s="286">
        <v>10</v>
      </c>
      <c r="BC460" s="258">
        <v>1</v>
      </c>
      <c r="BD460" s="208">
        <v>4</v>
      </c>
      <c r="BE460" s="208">
        <v>110</v>
      </c>
      <c r="BF460" s="208">
        <v>1004110</v>
      </c>
      <c r="BG460" s="208">
        <v>232</v>
      </c>
    </row>
    <row r="461" spans="1:59" x14ac:dyDescent="0.25">
      <c r="A461" s="47" t="s">
        <v>46</v>
      </c>
      <c r="B461" s="69" t="s">
        <v>1566</v>
      </c>
      <c r="C461" s="336" t="s">
        <v>1196</v>
      </c>
      <c r="D461" s="307" t="s">
        <v>1831</v>
      </c>
      <c r="E461" s="271" t="s">
        <v>1782</v>
      </c>
      <c r="F461" s="976"/>
      <c r="G461" s="977" t="s">
        <v>118</v>
      </c>
      <c r="H461" s="977"/>
      <c r="I461" s="978"/>
      <c r="J461" s="353" t="s">
        <v>1332</v>
      </c>
      <c r="K461" s="353" t="s">
        <v>212</v>
      </c>
      <c r="N461" s="258" t="s">
        <v>1657</v>
      </c>
      <c r="O461" s="272" t="s">
        <v>1657</v>
      </c>
      <c r="R461" s="273">
        <v>0</v>
      </c>
      <c r="AU461" s="208" t="s">
        <v>1657</v>
      </c>
      <c r="AW461" s="208" t="s">
        <v>168</v>
      </c>
      <c r="AZ461" s="286">
        <v>24</v>
      </c>
      <c r="BA461" s="286">
        <v>11</v>
      </c>
      <c r="BC461" s="258">
        <v>1</v>
      </c>
      <c r="BD461" s="208">
        <v>4</v>
      </c>
      <c r="BE461" s="208">
        <v>111</v>
      </c>
      <c r="BF461" s="208">
        <v>1004111</v>
      </c>
      <c r="BG461" s="208">
        <v>233</v>
      </c>
    </row>
    <row r="462" spans="1:59" x14ac:dyDescent="0.25">
      <c r="A462" s="47" t="s">
        <v>46</v>
      </c>
      <c r="B462" s="69" t="s">
        <v>1567</v>
      </c>
      <c r="C462" s="336" t="s">
        <v>1196</v>
      </c>
      <c r="D462" s="307" t="s">
        <v>1832</v>
      </c>
      <c r="E462" s="271" t="s">
        <v>1782</v>
      </c>
      <c r="F462" s="976"/>
      <c r="G462" s="977" t="s">
        <v>118</v>
      </c>
      <c r="H462" s="977"/>
      <c r="I462" s="978"/>
      <c r="J462" s="353" t="s">
        <v>1332</v>
      </c>
      <c r="K462" s="353" t="s">
        <v>212</v>
      </c>
      <c r="N462" s="258" t="s">
        <v>1657</v>
      </c>
      <c r="O462" s="272" t="s">
        <v>1657</v>
      </c>
      <c r="R462" s="273">
        <v>0</v>
      </c>
      <c r="AU462" s="208" t="s">
        <v>1657</v>
      </c>
      <c r="AW462" s="208" t="s">
        <v>168</v>
      </c>
      <c r="AZ462" s="286">
        <v>24</v>
      </c>
      <c r="BA462" s="286">
        <v>12</v>
      </c>
      <c r="BC462" s="258">
        <v>1</v>
      </c>
      <c r="BD462" s="208">
        <v>4</v>
      </c>
      <c r="BE462" s="208">
        <v>112</v>
      </c>
      <c r="BF462" s="208">
        <v>1004112</v>
      </c>
      <c r="BG462" s="208">
        <v>234</v>
      </c>
    </row>
    <row r="463" spans="1:59" x14ac:dyDescent="0.25">
      <c r="A463" s="47" t="s">
        <v>46</v>
      </c>
      <c r="B463" s="69" t="s">
        <v>1568</v>
      </c>
      <c r="C463" s="336" t="s">
        <v>1196</v>
      </c>
      <c r="D463" s="307" t="s">
        <v>1833</v>
      </c>
      <c r="E463" s="271" t="s">
        <v>1782</v>
      </c>
      <c r="F463" s="976"/>
      <c r="G463" s="977" t="s">
        <v>118</v>
      </c>
      <c r="H463" s="977"/>
      <c r="I463" s="978"/>
      <c r="J463" s="353" t="s">
        <v>1332</v>
      </c>
      <c r="K463" s="353" t="s">
        <v>212</v>
      </c>
      <c r="N463" s="258" t="s">
        <v>1657</v>
      </c>
      <c r="O463" s="272" t="s">
        <v>1657</v>
      </c>
      <c r="R463" s="273">
        <v>0</v>
      </c>
      <c r="AU463" s="208" t="s">
        <v>1657</v>
      </c>
      <c r="AW463" s="208" t="s">
        <v>168</v>
      </c>
      <c r="AZ463" s="286">
        <v>24</v>
      </c>
      <c r="BA463" s="286">
        <v>13</v>
      </c>
      <c r="BC463" s="258">
        <v>1</v>
      </c>
      <c r="BD463" s="208">
        <v>4</v>
      </c>
      <c r="BE463" s="208">
        <v>113</v>
      </c>
      <c r="BF463" s="208">
        <v>1004113</v>
      </c>
      <c r="BG463" s="208">
        <v>235</v>
      </c>
    </row>
    <row r="464" spans="1:59" x14ac:dyDescent="0.25">
      <c r="A464" s="47" t="s">
        <v>46</v>
      </c>
      <c r="B464" s="69" t="s">
        <v>1569</v>
      </c>
      <c r="C464" s="336" t="s">
        <v>1196</v>
      </c>
      <c r="D464" s="307" t="s">
        <v>758</v>
      </c>
      <c r="E464" s="271" t="s">
        <v>1782</v>
      </c>
      <c r="F464" s="976"/>
      <c r="G464" s="977" t="s">
        <v>118</v>
      </c>
      <c r="H464" s="977"/>
      <c r="I464" s="978"/>
      <c r="J464" s="353" t="s">
        <v>1332</v>
      </c>
      <c r="K464" s="353" t="s">
        <v>212</v>
      </c>
      <c r="N464" s="258" t="s">
        <v>1657</v>
      </c>
      <c r="O464" s="272" t="s">
        <v>1657</v>
      </c>
      <c r="R464" s="273">
        <v>0</v>
      </c>
      <c r="AU464" s="208" t="s">
        <v>1657</v>
      </c>
      <c r="AW464" s="208" t="s">
        <v>168</v>
      </c>
      <c r="AZ464" s="286">
        <v>24</v>
      </c>
      <c r="BA464" s="286">
        <v>14</v>
      </c>
      <c r="BC464" s="258">
        <v>1</v>
      </c>
      <c r="BD464" s="208">
        <v>4</v>
      </c>
      <c r="BE464" s="208">
        <v>114</v>
      </c>
      <c r="BF464" s="208">
        <v>1004114</v>
      </c>
      <c r="BG464" s="208">
        <v>236</v>
      </c>
    </row>
    <row r="465" spans="1:59" x14ac:dyDescent="0.25">
      <c r="A465" s="47" t="s">
        <v>46</v>
      </c>
      <c r="B465" s="69" t="s">
        <v>1570</v>
      </c>
      <c r="C465" s="336" t="s">
        <v>1196</v>
      </c>
      <c r="D465" s="307" t="s">
        <v>949</v>
      </c>
      <c r="E465" s="271" t="s">
        <v>1782</v>
      </c>
      <c r="F465" s="976"/>
      <c r="G465" s="977" t="s">
        <v>118</v>
      </c>
      <c r="H465" s="977"/>
      <c r="I465" s="978"/>
      <c r="J465" s="353" t="s">
        <v>1332</v>
      </c>
      <c r="K465" s="353" t="s">
        <v>212</v>
      </c>
      <c r="N465" s="258" t="s">
        <v>1657</v>
      </c>
      <c r="O465" s="272" t="s">
        <v>1657</v>
      </c>
      <c r="R465" s="273">
        <v>0</v>
      </c>
      <c r="AU465" s="208" t="s">
        <v>1657</v>
      </c>
      <c r="AW465" s="208" t="s">
        <v>168</v>
      </c>
      <c r="AZ465" s="286">
        <v>24</v>
      </c>
      <c r="BA465" s="286">
        <v>15</v>
      </c>
      <c r="BC465" s="258">
        <v>1</v>
      </c>
      <c r="BD465" s="208">
        <v>4</v>
      </c>
      <c r="BE465" s="208">
        <v>115</v>
      </c>
      <c r="BF465" s="208">
        <v>1004115</v>
      </c>
      <c r="BG465" s="208">
        <v>237</v>
      </c>
    </row>
    <row r="466" spans="1:59" x14ac:dyDescent="0.25">
      <c r="A466" s="47" t="s">
        <v>46</v>
      </c>
      <c r="B466" s="69" t="s">
        <v>1836</v>
      </c>
      <c r="C466" s="336" t="s">
        <v>1196</v>
      </c>
      <c r="D466" s="307" t="s">
        <v>632</v>
      </c>
      <c r="E466" s="271" t="s">
        <v>1782</v>
      </c>
      <c r="F466" s="976"/>
      <c r="G466" s="977" t="s">
        <v>118</v>
      </c>
      <c r="H466" s="977"/>
      <c r="I466" s="978"/>
      <c r="J466" s="353" t="s">
        <v>1332</v>
      </c>
      <c r="K466" s="353" t="s">
        <v>212</v>
      </c>
      <c r="N466" s="258" t="s">
        <v>1657</v>
      </c>
      <c r="O466" s="272" t="s">
        <v>1657</v>
      </c>
      <c r="R466" s="273">
        <v>0</v>
      </c>
      <c r="AU466" s="208" t="s">
        <v>1657</v>
      </c>
      <c r="AW466" s="208" t="s">
        <v>168</v>
      </c>
      <c r="AZ466" s="286">
        <v>24</v>
      </c>
      <c r="BA466" s="286">
        <v>16</v>
      </c>
      <c r="BC466" s="258">
        <v>1</v>
      </c>
      <c r="BD466" s="208">
        <v>4</v>
      </c>
      <c r="BE466" s="208">
        <v>116</v>
      </c>
      <c r="BF466" s="208">
        <v>1004116</v>
      </c>
      <c r="BG466" s="208">
        <v>238</v>
      </c>
    </row>
    <row r="467" spans="1:59" x14ac:dyDescent="0.25">
      <c r="A467" s="47" t="s">
        <v>46</v>
      </c>
      <c r="B467" s="69" t="s">
        <v>1837</v>
      </c>
      <c r="C467" s="336" t="s">
        <v>1196</v>
      </c>
      <c r="D467" s="307" t="s">
        <v>757</v>
      </c>
      <c r="E467" s="271" t="s">
        <v>1782</v>
      </c>
      <c r="F467" s="976"/>
      <c r="G467" s="977" t="s">
        <v>118</v>
      </c>
      <c r="H467" s="977"/>
      <c r="I467" s="978"/>
      <c r="J467" s="353" t="s">
        <v>1332</v>
      </c>
      <c r="K467" s="353" t="s">
        <v>212</v>
      </c>
      <c r="N467" s="258" t="s">
        <v>1657</v>
      </c>
      <c r="O467" s="272" t="s">
        <v>1657</v>
      </c>
      <c r="R467" s="273">
        <v>0</v>
      </c>
      <c r="AU467" s="208" t="s">
        <v>1657</v>
      </c>
      <c r="AW467" s="208" t="s">
        <v>168</v>
      </c>
      <c r="AZ467" s="286">
        <v>24</v>
      </c>
      <c r="BA467" s="286">
        <v>17</v>
      </c>
      <c r="BC467" s="258">
        <v>1</v>
      </c>
      <c r="BD467" s="208">
        <v>4</v>
      </c>
      <c r="BE467" s="208">
        <v>117</v>
      </c>
      <c r="BF467" s="208">
        <v>1004117</v>
      </c>
      <c r="BG467" s="208">
        <v>239</v>
      </c>
    </row>
    <row r="468" spans="1:59" x14ac:dyDescent="0.25">
      <c r="A468" s="47" t="s">
        <v>46</v>
      </c>
      <c r="B468" s="69" t="s">
        <v>1838</v>
      </c>
      <c r="C468" s="336" t="s">
        <v>1196</v>
      </c>
      <c r="D468" s="307" t="s">
        <v>950</v>
      </c>
      <c r="E468" s="271" t="s">
        <v>1782</v>
      </c>
      <c r="F468" s="976"/>
      <c r="G468" s="977" t="s">
        <v>118</v>
      </c>
      <c r="H468" s="977"/>
      <c r="I468" s="978"/>
      <c r="J468" s="353" t="s">
        <v>1332</v>
      </c>
      <c r="K468" s="353" t="s">
        <v>212</v>
      </c>
      <c r="N468" s="258" t="s">
        <v>1657</v>
      </c>
      <c r="O468" s="272" t="s">
        <v>1657</v>
      </c>
      <c r="R468" s="273">
        <v>0</v>
      </c>
      <c r="AU468" s="208" t="s">
        <v>1657</v>
      </c>
      <c r="AW468" s="208" t="s">
        <v>168</v>
      </c>
      <c r="AZ468" s="286">
        <v>24</v>
      </c>
      <c r="BA468" s="286">
        <v>18</v>
      </c>
      <c r="BC468" s="258">
        <v>1</v>
      </c>
      <c r="BD468" s="208">
        <v>4</v>
      </c>
      <c r="BE468" s="208">
        <v>118</v>
      </c>
      <c r="BF468" s="208">
        <v>1004118</v>
      </c>
      <c r="BG468" s="208">
        <v>240</v>
      </c>
    </row>
    <row r="469" spans="1:59" x14ac:dyDescent="0.25">
      <c r="A469" s="47" t="s">
        <v>46</v>
      </c>
      <c r="B469" s="69" t="s">
        <v>1839</v>
      </c>
      <c r="C469" s="336" t="s">
        <v>1196</v>
      </c>
      <c r="D469" s="307" t="s">
        <v>395</v>
      </c>
      <c r="E469" s="271" t="s">
        <v>1782</v>
      </c>
      <c r="F469" s="976"/>
      <c r="G469" s="977" t="s">
        <v>118</v>
      </c>
      <c r="H469" s="977"/>
      <c r="I469" s="978"/>
      <c r="J469" s="353" t="s">
        <v>1332</v>
      </c>
      <c r="K469" s="353" t="s">
        <v>212</v>
      </c>
      <c r="N469" s="258" t="s">
        <v>1657</v>
      </c>
      <c r="O469" s="272" t="s">
        <v>1657</v>
      </c>
      <c r="R469" s="273">
        <v>0</v>
      </c>
      <c r="AU469" s="208" t="s">
        <v>1657</v>
      </c>
      <c r="AW469" s="208" t="s">
        <v>168</v>
      </c>
      <c r="AZ469" s="286">
        <v>24</v>
      </c>
      <c r="BA469" s="286">
        <v>19</v>
      </c>
      <c r="BC469" s="258">
        <v>1</v>
      </c>
      <c r="BD469" s="208">
        <v>4</v>
      </c>
      <c r="BE469" s="208">
        <v>119</v>
      </c>
      <c r="BF469" s="208">
        <v>1004119</v>
      </c>
      <c r="BG469" s="208">
        <v>241</v>
      </c>
    </row>
    <row r="470" spans="1:59" x14ac:dyDescent="0.25">
      <c r="A470" s="47" t="s">
        <v>46</v>
      </c>
      <c r="B470" s="69" t="s">
        <v>1840</v>
      </c>
      <c r="C470" s="336" t="s">
        <v>1196</v>
      </c>
      <c r="D470" s="307" t="s">
        <v>396</v>
      </c>
      <c r="E470" s="271" t="s">
        <v>1782</v>
      </c>
      <c r="F470" s="976"/>
      <c r="G470" s="977" t="s">
        <v>118</v>
      </c>
      <c r="H470" s="977"/>
      <c r="I470" s="978"/>
      <c r="J470" s="353" t="s">
        <v>1332</v>
      </c>
      <c r="K470" s="353" t="s">
        <v>212</v>
      </c>
      <c r="N470" s="258" t="s">
        <v>1657</v>
      </c>
      <c r="O470" s="272" t="s">
        <v>1657</v>
      </c>
      <c r="R470" s="273">
        <v>0</v>
      </c>
      <c r="AU470" s="208" t="s">
        <v>1657</v>
      </c>
      <c r="AW470" s="208" t="s">
        <v>168</v>
      </c>
      <c r="AZ470" s="286">
        <v>24</v>
      </c>
      <c r="BA470" s="286">
        <v>20</v>
      </c>
      <c r="BC470" s="258">
        <v>1</v>
      </c>
      <c r="BD470" s="208">
        <v>4</v>
      </c>
      <c r="BE470" s="208">
        <v>120</v>
      </c>
      <c r="BF470" s="208">
        <v>1004120</v>
      </c>
      <c r="BG470" s="208">
        <v>242</v>
      </c>
    </row>
    <row r="471" spans="1:59" x14ac:dyDescent="0.25">
      <c r="A471" s="47" t="s">
        <v>46</v>
      </c>
      <c r="B471" s="69" t="s">
        <v>640</v>
      </c>
      <c r="C471" s="336" t="s">
        <v>1411</v>
      </c>
      <c r="D471" s="307" t="s">
        <v>730</v>
      </c>
      <c r="E471" s="271" t="s">
        <v>1349</v>
      </c>
      <c r="F471" s="976"/>
      <c r="G471" s="977" t="s">
        <v>1331</v>
      </c>
      <c r="H471" s="977" t="s">
        <v>1331</v>
      </c>
      <c r="I471" s="978"/>
      <c r="J471" s="353" t="s">
        <v>1783</v>
      </c>
      <c r="K471" s="353" t="s">
        <v>769</v>
      </c>
      <c r="N471" s="258" t="s">
        <v>1657</v>
      </c>
      <c r="O471" s="272" t="s">
        <v>1657</v>
      </c>
      <c r="R471" s="273">
        <v>0</v>
      </c>
      <c r="AU471" s="208" t="s">
        <v>1657</v>
      </c>
      <c r="AW471" s="208" t="s">
        <v>581</v>
      </c>
      <c r="AZ471" s="286">
        <v>82</v>
      </c>
      <c r="BA471" s="286">
        <v>2</v>
      </c>
      <c r="BC471" s="258">
        <v>1</v>
      </c>
      <c r="BD471" s="208">
        <v>7</v>
      </c>
      <c r="BE471" s="208">
        <v>286</v>
      </c>
      <c r="BF471" s="208">
        <v>1007286</v>
      </c>
      <c r="BG471" s="208">
        <v>344</v>
      </c>
    </row>
    <row r="472" spans="1:59" x14ac:dyDescent="0.25">
      <c r="A472" s="47" t="s">
        <v>46</v>
      </c>
      <c r="B472" s="69" t="s">
        <v>641</v>
      </c>
      <c r="C472" s="336" t="s">
        <v>1411</v>
      </c>
      <c r="D472" s="307" t="s">
        <v>731</v>
      </c>
      <c r="E472" s="271" t="s">
        <v>1349</v>
      </c>
      <c r="F472" s="976"/>
      <c r="G472" s="977" t="s">
        <v>1331</v>
      </c>
      <c r="H472" s="977" t="s">
        <v>1331</v>
      </c>
      <c r="I472" s="978"/>
      <c r="J472" s="353" t="s">
        <v>1783</v>
      </c>
      <c r="K472" s="353" t="s">
        <v>769</v>
      </c>
      <c r="N472" s="258" t="s">
        <v>1657</v>
      </c>
      <c r="O472" s="272" t="s">
        <v>1657</v>
      </c>
      <c r="R472" s="273">
        <v>0</v>
      </c>
      <c r="AU472" s="208" t="s">
        <v>1657</v>
      </c>
      <c r="AW472" s="208" t="s">
        <v>581</v>
      </c>
      <c r="AZ472" s="286">
        <v>82</v>
      </c>
      <c r="BA472" s="286">
        <v>3</v>
      </c>
      <c r="BC472" s="258">
        <v>1</v>
      </c>
      <c r="BD472" s="208">
        <v>7</v>
      </c>
      <c r="BE472" s="208">
        <v>287</v>
      </c>
      <c r="BF472" s="208">
        <v>1007287</v>
      </c>
      <c r="BG472" s="208">
        <v>345</v>
      </c>
    </row>
    <row r="473" spans="1:59" ht="20" x14ac:dyDescent="0.25">
      <c r="A473" s="47" t="s">
        <v>46</v>
      </c>
      <c r="B473" s="69" t="s">
        <v>1253</v>
      </c>
      <c r="C473" s="336" t="s">
        <v>1345</v>
      </c>
      <c r="D473" s="307" t="s">
        <v>959</v>
      </c>
      <c r="E473" s="271" t="s">
        <v>1349</v>
      </c>
      <c r="F473" s="976"/>
      <c r="G473" s="977"/>
      <c r="H473" s="977"/>
      <c r="I473" s="978" t="s">
        <v>1331</v>
      </c>
      <c r="J473" s="353" t="s">
        <v>1332</v>
      </c>
      <c r="K473" s="353" t="s">
        <v>211</v>
      </c>
      <c r="L473" s="208" t="s">
        <v>1254</v>
      </c>
      <c r="N473" s="258" t="s">
        <v>1657</v>
      </c>
      <c r="O473" s="272" t="s">
        <v>1657</v>
      </c>
      <c r="R473" s="273">
        <v>0</v>
      </c>
      <c r="AU473" s="208" t="s">
        <v>1657</v>
      </c>
      <c r="AW473" s="208" t="s">
        <v>580</v>
      </c>
      <c r="AZ473" s="286">
        <v>80</v>
      </c>
      <c r="BA473" s="286">
        <v>2</v>
      </c>
      <c r="BC473" s="258">
        <v>1</v>
      </c>
      <c r="BD473" s="208">
        <v>7</v>
      </c>
      <c r="BE473" s="208">
        <v>276</v>
      </c>
      <c r="BF473" s="208">
        <v>1007276</v>
      </c>
      <c r="BG473" s="208">
        <v>337</v>
      </c>
    </row>
    <row r="474" spans="1:59" ht="20" x14ac:dyDescent="0.25">
      <c r="A474" s="47" t="s">
        <v>46</v>
      </c>
      <c r="B474" s="69" t="s">
        <v>1606</v>
      </c>
      <c r="C474" s="336" t="s">
        <v>1814</v>
      </c>
      <c r="D474" s="307" t="s">
        <v>934</v>
      </c>
      <c r="E474" s="271" t="s">
        <v>536</v>
      </c>
      <c r="F474" s="976"/>
      <c r="G474" s="977"/>
      <c r="H474" s="977"/>
      <c r="I474" s="978"/>
      <c r="J474" s="353" t="s">
        <v>979</v>
      </c>
      <c r="K474" s="353" t="s">
        <v>211</v>
      </c>
      <c r="L474" s="208" t="s">
        <v>1607</v>
      </c>
      <c r="N474" s="258" t="s">
        <v>1657</v>
      </c>
      <c r="O474" s="272" t="s">
        <v>1657</v>
      </c>
      <c r="R474" s="273">
        <v>0</v>
      </c>
      <c r="AU474" s="208" t="s">
        <v>1657</v>
      </c>
      <c r="AW474" s="208">
        <v>0</v>
      </c>
      <c r="AZ474" s="286">
        <v>251</v>
      </c>
      <c r="BA474" s="286">
        <v>1</v>
      </c>
      <c r="BC474" s="258">
        <v>1</v>
      </c>
      <c r="BD474" s="208">
        <v>10</v>
      </c>
      <c r="BE474" s="208">
        <v>518</v>
      </c>
      <c r="BF474" s="208">
        <v>1010518</v>
      </c>
      <c r="BG474" s="208">
        <v>520</v>
      </c>
    </row>
    <row r="475" spans="1:59" ht="62.5" x14ac:dyDescent="0.25">
      <c r="A475" s="47" t="s">
        <v>46</v>
      </c>
      <c r="B475" s="68" t="str">
        <f t="shared" ref="B475:B481" si="257">TEXT(AZ475,"000")&amp;"-"&amp;TEXT(BA475,"00")</f>
        <v>134-06</v>
      </c>
      <c r="C475" s="247" t="str">
        <f>Removed!C483</f>
        <v>Referrals, Assessments and Packages of Care (RAP)</v>
      </c>
      <c r="D475" s="944" t="s">
        <v>171</v>
      </c>
      <c r="E475" s="271" t="str">
        <f>Removed!E483</f>
        <v>DH/HSCIC</v>
      </c>
      <c r="F475" s="947"/>
      <c r="G475" s="956" t="s">
        <v>1331</v>
      </c>
      <c r="H475" s="956"/>
      <c r="I475" s="948"/>
      <c r="J475" s="300" t="str">
        <f>Removed!J483</f>
        <v>annual</v>
      </c>
      <c r="K475" s="300" t="str">
        <f>Removed!K483</f>
        <v>Upper tier &amp; single tier</v>
      </c>
      <c r="M475" s="259" t="s">
        <v>1589</v>
      </c>
      <c r="N475" s="258" t="str">
        <f t="shared" ref="N475:N481" si="258">IF(OR($A475&lt;&gt;"C",P475=""),"",HYPERLINK(P475,"Collection"))</f>
        <v/>
      </c>
      <c r="O475" s="272" t="str">
        <f t="shared" ref="O475:O481" si="259">IF(OR($A475&lt;&gt;"C",Q475=""),"",HYPERLINK(Q475,"Data"))</f>
        <v/>
      </c>
      <c r="R475" s="46" t="str">
        <f>Removed!R483</f>
        <v>Y</v>
      </c>
      <c r="T475" s="262"/>
      <c r="U475" s="263"/>
      <c r="V475" s="263"/>
      <c r="W475" s="263"/>
      <c r="X475" s="263"/>
      <c r="Y475" s="263"/>
      <c r="Z475" s="263"/>
      <c r="AA475" s="263"/>
      <c r="AB475" s="263"/>
      <c r="AC475" s="263"/>
      <c r="AD475" s="263"/>
      <c r="AE475" s="263"/>
      <c r="AF475" s="263"/>
      <c r="AG475" s="263"/>
      <c r="AH475" s="263"/>
      <c r="AI475" s="263"/>
      <c r="AJ475" s="263"/>
      <c r="AK475" s="263"/>
      <c r="AL475" s="263"/>
      <c r="AM475" s="263"/>
      <c r="AN475" s="263"/>
      <c r="AO475" s="263"/>
      <c r="AP475" s="264"/>
      <c r="AQ475" s="29"/>
      <c r="AR475" s="265"/>
      <c r="AU475" s="208" t="str">
        <f>IF($A475="C",COUNTIF(C$475:C$475,C475)-1,"")</f>
        <v/>
      </c>
      <c r="AW475" s="271">
        <f>Removed!AW483</f>
        <v>0</v>
      </c>
      <c r="AX475" s="265"/>
      <c r="AZ475" s="267">
        <v>134</v>
      </c>
      <c r="BA475" s="268">
        <v>6</v>
      </c>
      <c r="BC475" s="269">
        <f t="shared" ref="BC475:BC486" si="260">IF(A475="D",1,0)</f>
        <v>1</v>
      </c>
      <c r="BD475" s="270" t="e">
        <f t="shared" ref="BD475:BD486" si="261">MATCH(E475,DeptAbbr,0)</f>
        <v>#N/A</v>
      </c>
      <c r="BE475" s="208">
        <f t="shared" ref="BE475:BE481" si="262">ROW()-1</f>
        <v>474</v>
      </c>
      <c r="BF475" s="208" t="e">
        <f t="shared" ref="BF475:BF481" si="263">(BC475*1000000)+(BD475*1000)+BE475</f>
        <v>#N/A</v>
      </c>
      <c r="BG475" s="208" t="e">
        <f>RANK(BF475,BF$475:BF$475,1)</f>
        <v>#N/A</v>
      </c>
    </row>
    <row r="476" spans="1:59" ht="75" x14ac:dyDescent="0.25">
      <c r="A476" s="47" t="s">
        <v>46</v>
      </c>
      <c r="B476" s="68" t="str">
        <f t="shared" si="257"/>
        <v>136-04</v>
      </c>
      <c r="C476" s="247" t="str">
        <f>Removed!C320</f>
        <v>Adult Social Care Combined Activity Return (ASC-CAR)</v>
      </c>
      <c r="D476" s="944" t="s">
        <v>976</v>
      </c>
      <c r="E476" s="271" t="str">
        <f>Removed!E320</f>
        <v>DH/HSCIC</v>
      </c>
      <c r="F476" s="947"/>
      <c r="G476" s="956" t="s">
        <v>1331</v>
      </c>
      <c r="H476" s="956"/>
      <c r="I476" s="948"/>
      <c r="J476" s="300" t="str">
        <f>Removed!J320</f>
        <v>annual</v>
      </c>
      <c r="K476" s="300" t="str">
        <f>Removed!K320</f>
        <v>Upper tier &amp; single tier</v>
      </c>
      <c r="N476" s="258" t="str">
        <f t="shared" si="258"/>
        <v/>
      </c>
      <c r="O476" s="272" t="str">
        <f t="shared" si="259"/>
        <v/>
      </c>
      <c r="R476" s="46" t="str">
        <f>Removed!R320</f>
        <v>Y</v>
      </c>
      <c r="T476" s="262"/>
      <c r="U476" s="263"/>
      <c r="V476" s="263"/>
      <c r="W476" s="263"/>
      <c r="X476" s="263"/>
      <c r="Y476" s="263"/>
      <c r="Z476" s="263"/>
      <c r="AA476" s="263"/>
      <c r="AB476" s="263"/>
      <c r="AC476" s="263"/>
      <c r="AD476" s="263"/>
      <c r="AE476" s="263"/>
      <c r="AF476" s="263"/>
      <c r="AG476" s="263"/>
      <c r="AH476" s="263"/>
      <c r="AI476" s="263"/>
      <c r="AJ476" s="263"/>
      <c r="AK476" s="263"/>
      <c r="AL476" s="263"/>
      <c r="AM476" s="263"/>
      <c r="AN476" s="263"/>
      <c r="AO476" s="263"/>
      <c r="AP476" s="264"/>
      <c r="AQ476" s="29"/>
      <c r="AR476" s="265"/>
      <c r="AU476" s="208" t="str">
        <f>IF($A476="C",COUNTIF(C$476:C$476,C476)-1,"")</f>
        <v/>
      </c>
      <c r="AW476" s="271">
        <f>Removed!AW320</f>
        <v>0</v>
      </c>
      <c r="AX476" s="265"/>
      <c r="AZ476" s="267">
        <v>136</v>
      </c>
      <c r="BA476" s="268">
        <v>4</v>
      </c>
      <c r="BC476" s="269">
        <f t="shared" si="260"/>
        <v>1</v>
      </c>
      <c r="BD476" s="270" t="e">
        <f t="shared" si="261"/>
        <v>#N/A</v>
      </c>
      <c r="BE476" s="208">
        <f t="shared" si="262"/>
        <v>475</v>
      </c>
      <c r="BF476" s="208" t="e">
        <f t="shared" si="263"/>
        <v>#N/A</v>
      </c>
      <c r="BG476" s="208" t="e">
        <f>RANK(BF476,BF$476:BF$476,1)</f>
        <v>#N/A</v>
      </c>
    </row>
    <row r="477" spans="1:59" x14ac:dyDescent="0.25">
      <c r="A477" s="47" t="s">
        <v>46</v>
      </c>
      <c r="B477" s="68" t="str">
        <f t="shared" si="257"/>
        <v>042-01</v>
      </c>
      <c r="C477" s="247" t="str">
        <f>DetailList!C84</f>
        <v>Council Tax Requirement (CTR1/CTR2/CTR3/CTR4)</v>
      </c>
      <c r="D477" s="944" t="s">
        <v>1388</v>
      </c>
      <c r="E477" s="271" t="str">
        <f>DetailList!E84</f>
        <v>DLUHC</v>
      </c>
      <c r="F477" s="947"/>
      <c r="G477" s="558" t="s">
        <v>118</v>
      </c>
      <c r="H477" s="558"/>
      <c r="I477" s="948" t="s">
        <v>1331</v>
      </c>
      <c r="J477" s="300" t="str">
        <f>DetailList!J84</f>
        <v>annual</v>
      </c>
      <c r="K477" s="300" t="str">
        <f>DetailList!K84</f>
        <v>All local authorities, fire, police &amp; GLA</v>
      </c>
      <c r="N477" s="258" t="str">
        <f t="shared" si="258"/>
        <v/>
      </c>
      <c r="O477" s="272" t="str">
        <f t="shared" si="259"/>
        <v/>
      </c>
      <c r="R477" s="46">
        <f>DetailList!R84</f>
        <v>0</v>
      </c>
      <c r="T477" s="262"/>
      <c r="U477" s="263"/>
      <c r="V477" s="263"/>
      <c r="W477" s="263"/>
      <c r="X477" s="263"/>
      <c r="Y477" s="263"/>
      <c r="Z477" s="263"/>
      <c r="AA477" s="263"/>
      <c r="AB477" s="263"/>
      <c r="AC477" s="263"/>
      <c r="AD477" s="263"/>
      <c r="AE477" s="263"/>
      <c r="AF477" s="263"/>
      <c r="AG477" s="263"/>
      <c r="AH477" s="263"/>
      <c r="AI477" s="263"/>
      <c r="AJ477" s="263"/>
      <c r="AK477" s="263"/>
      <c r="AL477" s="263"/>
      <c r="AM477" s="263"/>
      <c r="AN477" s="263"/>
      <c r="AO477" s="263"/>
      <c r="AP477" s="264"/>
      <c r="AQ477" s="29"/>
      <c r="AR477" s="265"/>
      <c r="AU477" s="208" t="str">
        <f>IF($A477="C",COUNTIF(C$477:C$477,C477)-1,"")</f>
        <v/>
      </c>
      <c r="AW477" s="271" t="str">
        <f>DetailList!AW84</f>
        <v>Local government</v>
      </c>
      <c r="AX477" s="265"/>
      <c r="AZ477" s="267">
        <v>42</v>
      </c>
      <c r="BA477" s="268">
        <v>1</v>
      </c>
      <c r="BC477" s="269">
        <f t="shared" si="260"/>
        <v>1</v>
      </c>
      <c r="BD477" s="270">
        <f t="shared" si="261"/>
        <v>14</v>
      </c>
      <c r="BE477" s="208">
        <f t="shared" si="262"/>
        <v>476</v>
      </c>
      <c r="BF477" s="208">
        <f t="shared" si="263"/>
        <v>1014476</v>
      </c>
      <c r="BG477" s="208">
        <f>RANK(BF477,BF$477:BF$477,1)</f>
        <v>1</v>
      </c>
    </row>
    <row r="478" spans="1:59" ht="25" x14ac:dyDescent="0.25">
      <c r="A478" s="47" t="s">
        <v>46</v>
      </c>
      <c r="B478" s="68" t="str">
        <f t="shared" si="257"/>
        <v>122-03</v>
      </c>
      <c r="C478" s="247" t="str">
        <f>DetailList!C355</f>
        <v>Local bus punctuality</v>
      </c>
      <c r="D478" s="944" t="s">
        <v>66</v>
      </c>
      <c r="E478" s="271" t="str">
        <f>DetailList!E355</f>
        <v>DfT</v>
      </c>
      <c r="F478" s="947" t="s">
        <v>1331</v>
      </c>
      <c r="G478" s="558" t="s">
        <v>118</v>
      </c>
      <c r="H478" s="558"/>
      <c r="I478" s="948"/>
      <c r="J478" s="300" t="str">
        <f>DetailList!J355</f>
        <v>annual</v>
      </c>
      <c r="K478" s="300" t="str">
        <f>DetailList!K355</f>
        <v>Upper tier &amp; single tier</v>
      </c>
      <c r="N478" s="258" t="str">
        <f t="shared" si="258"/>
        <v/>
      </c>
      <c r="O478" s="272" t="str">
        <f t="shared" si="259"/>
        <v/>
      </c>
      <c r="R478" s="46">
        <f>DetailList!R355</f>
        <v>0</v>
      </c>
      <c r="T478" s="262"/>
      <c r="U478" s="263"/>
      <c r="V478" s="263"/>
      <c r="W478" s="263"/>
      <c r="X478" s="263"/>
      <c r="Y478" s="263"/>
      <c r="Z478" s="263"/>
      <c r="AA478" s="263"/>
      <c r="AB478" s="263"/>
      <c r="AC478" s="263"/>
      <c r="AD478" s="263"/>
      <c r="AE478" s="263"/>
      <c r="AF478" s="263"/>
      <c r="AG478" s="263"/>
      <c r="AH478" s="263"/>
      <c r="AI478" s="263"/>
      <c r="AJ478" s="263"/>
      <c r="AK478" s="263"/>
      <c r="AL478" s="263"/>
      <c r="AM478" s="263"/>
      <c r="AN478" s="263"/>
      <c r="AO478" s="263"/>
      <c r="AP478" s="264"/>
      <c r="AQ478" s="29"/>
      <c r="AR478" s="265"/>
      <c r="AU478" s="208" t="str">
        <f>IF($A478="C",COUNTIF(C$478:C$478,C478)-1,"")</f>
        <v/>
      </c>
      <c r="AW478" s="271">
        <f>DetailList!AW355</f>
        <v>0</v>
      </c>
      <c r="AX478" s="265"/>
      <c r="AZ478" s="267">
        <v>122</v>
      </c>
      <c r="BA478" s="268">
        <v>3</v>
      </c>
      <c r="BC478" s="269">
        <f t="shared" si="260"/>
        <v>1</v>
      </c>
      <c r="BD478" s="270">
        <f t="shared" si="261"/>
        <v>11</v>
      </c>
      <c r="BE478" s="208">
        <f t="shared" si="262"/>
        <v>477</v>
      </c>
      <c r="BF478" s="208">
        <f t="shared" si="263"/>
        <v>1011477</v>
      </c>
      <c r="BG478" s="208">
        <f>RANK(BF478,BF$478:BF$478,1)</f>
        <v>1</v>
      </c>
    </row>
    <row r="479" spans="1:59" x14ac:dyDescent="0.25">
      <c r="A479" s="47" t="s">
        <v>46</v>
      </c>
      <c r="B479" s="68" t="str">
        <f t="shared" si="257"/>
        <v>127-02</v>
      </c>
      <c r="C479" s="247" t="str">
        <f>Removed!C497</f>
        <v>Blue Badge Parking Survey</v>
      </c>
      <c r="D479" s="944" t="s">
        <v>1500</v>
      </c>
      <c r="E479" s="271" t="str">
        <f>Removed!E497</f>
        <v>DfT</v>
      </c>
      <c r="F479" s="947"/>
      <c r="G479" s="558" t="s">
        <v>1331</v>
      </c>
      <c r="H479" s="558"/>
      <c r="I479" s="948"/>
      <c r="J479" s="300" t="str">
        <f>Removed!J497</f>
        <v>annual</v>
      </c>
      <c r="K479" s="300" t="str">
        <f>Removed!K497</f>
        <v>Upper tier &amp; single tier</v>
      </c>
      <c r="N479" s="258" t="str">
        <f t="shared" si="258"/>
        <v/>
      </c>
      <c r="O479" s="272" t="str">
        <f t="shared" si="259"/>
        <v/>
      </c>
      <c r="R479" s="46">
        <f>Removed!R497</f>
        <v>0</v>
      </c>
      <c r="T479" s="262"/>
      <c r="U479" s="263"/>
      <c r="V479" s="263"/>
      <c r="W479" s="263"/>
      <c r="X479" s="263"/>
      <c r="Y479" s="263"/>
      <c r="Z479" s="263"/>
      <c r="AA479" s="263"/>
      <c r="AB479" s="263"/>
      <c r="AC479" s="263"/>
      <c r="AD479" s="263"/>
      <c r="AE479" s="263"/>
      <c r="AF479" s="263"/>
      <c r="AG479" s="263"/>
      <c r="AH479" s="263"/>
      <c r="AI479" s="263"/>
      <c r="AJ479" s="263"/>
      <c r="AK479" s="263"/>
      <c r="AL479" s="263"/>
      <c r="AM479" s="263"/>
      <c r="AN479" s="263"/>
      <c r="AO479" s="263"/>
      <c r="AP479" s="264"/>
      <c r="AQ479" s="29"/>
      <c r="AR479" s="265"/>
      <c r="AU479" s="208" t="str">
        <f>IF($A479="C",COUNTIF(C$479:C$480,C479)-1,"")</f>
        <v/>
      </c>
      <c r="AW479" s="271">
        <f>Removed!AW497</f>
        <v>0</v>
      </c>
      <c r="AX479" s="265"/>
      <c r="AZ479" s="267">
        <v>127</v>
      </c>
      <c r="BA479" s="268">
        <v>2</v>
      </c>
      <c r="BC479" s="269">
        <f t="shared" si="260"/>
        <v>1</v>
      </c>
      <c r="BD479" s="270">
        <f t="shared" si="261"/>
        <v>11</v>
      </c>
      <c r="BE479" s="208">
        <f t="shared" si="262"/>
        <v>478</v>
      </c>
      <c r="BF479" s="208">
        <f t="shared" si="263"/>
        <v>1011478</v>
      </c>
      <c r="BG479" s="208">
        <f>RANK(BF479,BF$479:BF$480,1)</f>
        <v>1</v>
      </c>
    </row>
    <row r="480" spans="1:59" x14ac:dyDescent="0.25">
      <c r="A480" s="47" t="s">
        <v>46</v>
      </c>
      <c r="B480" s="68" t="str">
        <f t="shared" si="257"/>
        <v>127-03</v>
      </c>
      <c r="C480" s="247" t="str">
        <f>C479</f>
        <v>Blue Badge Parking Survey</v>
      </c>
      <c r="D480" s="944" t="s">
        <v>1501</v>
      </c>
      <c r="E480" s="271" t="str">
        <f>E479</f>
        <v>DfT</v>
      </c>
      <c r="F480" s="947"/>
      <c r="G480" s="558" t="s">
        <v>1331</v>
      </c>
      <c r="H480" s="558"/>
      <c r="I480" s="948"/>
      <c r="J480" s="300" t="str">
        <f>J479</f>
        <v>annual</v>
      </c>
      <c r="K480" s="300" t="str">
        <f>K479</f>
        <v>Upper tier &amp; single tier</v>
      </c>
      <c r="N480" s="258" t="str">
        <f t="shared" si="258"/>
        <v/>
      </c>
      <c r="O480" s="272" t="str">
        <f t="shared" si="259"/>
        <v/>
      </c>
      <c r="R480" s="46">
        <f>R479</f>
        <v>0</v>
      </c>
      <c r="T480" s="262"/>
      <c r="U480" s="263"/>
      <c r="V480" s="263"/>
      <c r="W480" s="263"/>
      <c r="X480" s="263"/>
      <c r="Y480" s="263"/>
      <c r="Z480" s="263"/>
      <c r="AA480" s="263"/>
      <c r="AB480" s="263"/>
      <c r="AC480" s="263"/>
      <c r="AD480" s="263"/>
      <c r="AE480" s="263"/>
      <c r="AF480" s="263"/>
      <c r="AG480" s="263"/>
      <c r="AH480" s="263"/>
      <c r="AI480" s="263"/>
      <c r="AJ480" s="263"/>
      <c r="AK480" s="263"/>
      <c r="AL480" s="263"/>
      <c r="AM480" s="263"/>
      <c r="AN480" s="263"/>
      <c r="AO480" s="263"/>
      <c r="AP480" s="264"/>
      <c r="AQ480" s="29"/>
      <c r="AR480" s="265"/>
      <c r="AU480" s="208" t="str">
        <f>IF($A480="C",COUNTIF(C$479:C$480,C480)-1,"")</f>
        <v/>
      </c>
      <c r="AW480" s="271">
        <f>AW479</f>
        <v>0</v>
      </c>
      <c r="AX480" s="265"/>
      <c r="AZ480" s="267">
        <v>127</v>
      </c>
      <c r="BA480" s="268">
        <v>3</v>
      </c>
      <c r="BC480" s="269">
        <f t="shared" si="260"/>
        <v>1</v>
      </c>
      <c r="BD480" s="270">
        <f t="shared" si="261"/>
        <v>11</v>
      </c>
      <c r="BE480" s="208">
        <f t="shared" si="262"/>
        <v>479</v>
      </c>
      <c r="BF480" s="208">
        <f t="shared" si="263"/>
        <v>1011479</v>
      </c>
      <c r="BG480" s="208">
        <f>RANK(BF480,BF$479:BF$480,1)</f>
        <v>2</v>
      </c>
    </row>
    <row r="481" spans="1:59" x14ac:dyDescent="0.25">
      <c r="A481" s="47" t="s">
        <v>46</v>
      </c>
      <c r="B481" s="68" t="str">
        <f t="shared" si="257"/>
        <v>127-05</v>
      </c>
      <c r="C481" s="247" t="str">
        <f>DetailList!C365</f>
        <v>Blue Badge Parking Survey</v>
      </c>
      <c r="D481" s="944" t="s">
        <v>921</v>
      </c>
      <c r="E481" s="271" t="str">
        <f>DetailList!E365</f>
        <v>DfT</v>
      </c>
      <c r="F481" s="947"/>
      <c r="G481" s="558" t="s">
        <v>1331</v>
      </c>
      <c r="H481" s="558"/>
      <c r="I481" s="948"/>
      <c r="J481" s="300" t="str">
        <f>DetailList!J365</f>
        <v>as required</v>
      </c>
      <c r="K481" s="300" t="str">
        <f>DetailList!K365</f>
        <v>Upper tier &amp; single tier</v>
      </c>
      <c r="N481" s="258" t="str">
        <f t="shared" si="258"/>
        <v/>
      </c>
      <c r="O481" s="272" t="str">
        <f t="shared" si="259"/>
        <v/>
      </c>
      <c r="R481" s="46">
        <f>DetailList!R365</f>
        <v>0</v>
      </c>
      <c r="T481" s="262"/>
      <c r="U481" s="263"/>
      <c r="V481" s="263"/>
      <c r="W481" s="263"/>
      <c r="X481" s="263"/>
      <c r="Y481" s="263"/>
      <c r="Z481" s="263"/>
      <c r="AA481" s="263"/>
      <c r="AB481" s="263"/>
      <c r="AC481" s="263"/>
      <c r="AD481" s="263"/>
      <c r="AE481" s="263"/>
      <c r="AF481" s="263"/>
      <c r="AG481" s="263"/>
      <c r="AH481" s="263"/>
      <c r="AI481" s="263"/>
      <c r="AJ481" s="263"/>
      <c r="AK481" s="263"/>
      <c r="AL481" s="263"/>
      <c r="AM481" s="263"/>
      <c r="AN481" s="263"/>
      <c r="AO481" s="263"/>
      <c r="AP481" s="264"/>
      <c r="AQ481" s="29"/>
      <c r="AR481" s="265"/>
      <c r="AU481" s="208" t="str">
        <f>IF($A481="C",COUNTIF(C$481:C$481,C481)-1,"")</f>
        <v/>
      </c>
      <c r="AW481" s="271">
        <f>DetailList!AW365</f>
        <v>0</v>
      </c>
      <c r="AX481" s="265"/>
      <c r="AZ481" s="267">
        <v>127</v>
      </c>
      <c r="BA481" s="268">
        <v>5</v>
      </c>
      <c r="BC481" s="269">
        <f t="shared" si="260"/>
        <v>1</v>
      </c>
      <c r="BD481" s="270">
        <f t="shared" si="261"/>
        <v>11</v>
      </c>
      <c r="BE481" s="208">
        <f t="shared" si="262"/>
        <v>480</v>
      </c>
      <c r="BF481" s="208">
        <f t="shared" si="263"/>
        <v>1011480</v>
      </c>
      <c r="BG481" s="208">
        <f>RANK(BF481,BF$481:BF$481,1)</f>
        <v>1</v>
      </c>
    </row>
    <row r="482" spans="1:59" ht="62.5" x14ac:dyDescent="0.25">
      <c r="A482" s="47" t="s">
        <v>46</v>
      </c>
      <c r="B482" s="68" t="str">
        <f>TEXT(AZ482,"000")&amp;"-"&amp;TEXT(BA482,"00")</f>
        <v>136-05</v>
      </c>
      <c r="C482" s="247" t="str">
        <f>Removed!C320</f>
        <v>Adult Social Care Combined Activity Return (ASC-CAR)</v>
      </c>
      <c r="D482" s="944" t="s">
        <v>1524</v>
      </c>
      <c r="E482" s="271" t="str">
        <f>Removed!E320</f>
        <v>DH/HSCIC</v>
      </c>
      <c r="F482" s="947"/>
      <c r="G482" s="956" t="s">
        <v>1331</v>
      </c>
      <c r="H482" s="956"/>
      <c r="I482" s="948"/>
      <c r="J482" s="300" t="str">
        <f>Removed!J320</f>
        <v>annual</v>
      </c>
      <c r="K482" s="300" t="str">
        <f>Removed!K320</f>
        <v>Upper tier &amp; single tier</v>
      </c>
      <c r="N482" s="258" t="str">
        <f t="shared" ref="N482:N495" si="264">IF(OR($A482&lt;&gt;"C",P482=""),"",HYPERLINK(P482,"Collection"))</f>
        <v/>
      </c>
      <c r="O482" s="272" t="str">
        <f t="shared" ref="O482:O495" si="265">IF(OR($A482&lt;&gt;"C",Q482=""),"",HYPERLINK(Q482,"Data"))</f>
        <v/>
      </c>
      <c r="R482" s="46" t="str">
        <f>Removed!R320</f>
        <v>Y</v>
      </c>
      <c r="T482" s="262"/>
      <c r="U482" s="263"/>
      <c r="V482" s="263"/>
      <c r="W482" s="263"/>
      <c r="X482" s="263"/>
      <c r="Y482" s="263"/>
      <c r="Z482" s="263"/>
      <c r="AA482" s="263"/>
      <c r="AB482" s="263"/>
      <c r="AC482" s="263"/>
      <c r="AD482" s="263"/>
      <c r="AE482" s="263"/>
      <c r="AF482" s="263"/>
      <c r="AG482" s="263"/>
      <c r="AH482" s="263"/>
      <c r="AI482" s="263"/>
      <c r="AJ482" s="263"/>
      <c r="AK482" s="263"/>
      <c r="AL482" s="263"/>
      <c r="AM482" s="263"/>
      <c r="AN482" s="263"/>
      <c r="AO482" s="263"/>
      <c r="AP482" s="264"/>
      <c r="AQ482" s="29"/>
      <c r="AR482" s="265"/>
      <c r="AU482" s="208" t="str">
        <f>IF($A482="C",COUNTIF(C$482:C$482,C482)-1,"")</f>
        <v/>
      </c>
      <c r="AW482" s="271">
        <f>[4]Removed!AX235</f>
        <v>0</v>
      </c>
      <c r="AX482" s="265"/>
      <c r="AZ482" s="267">
        <v>136</v>
      </c>
      <c r="BA482" s="268">
        <v>5</v>
      </c>
      <c r="BC482" s="269">
        <f t="shared" si="260"/>
        <v>1</v>
      </c>
      <c r="BD482" s="270" t="e">
        <f t="shared" si="261"/>
        <v>#N/A</v>
      </c>
      <c r="BE482" s="208">
        <f>ROW()-1</f>
        <v>481</v>
      </c>
      <c r="BF482" s="208" t="e">
        <f>(BC482*1000000)+(BD482*1000)+BE482</f>
        <v>#N/A</v>
      </c>
      <c r="BG482" s="208" t="e">
        <f>RANK(BF482,BF$482:BF$482,1)</f>
        <v>#N/A</v>
      </c>
    </row>
    <row r="483" spans="1:59" ht="75" x14ac:dyDescent="0.25">
      <c r="A483" s="47" t="s">
        <v>46</v>
      </c>
      <c r="B483" s="68" t="str">
        <f>TEXT(AZ483,"000")&amp;"-"&amp;TEXT(BA483,"00")</f>
        <v>134-05</v>
      </c>
      <c r="C483" s="247" t="str">
        <f>Removed!C304</f>
        <v>Referrals, Assessments and Packages of Care (RAP)</v>
      </c>
      <c r="D483" s="944" t="s">
        <v>1277</v>
      </c>
      <c r="E483" s="271" t="str">
        <f>Removed!E304</f>
        <v>DH/HSCIC</v>
      </c>
      <c r="F483" s="947"/>
      <c r="G483" s="956" t="s">
        <v>1331</v>
      </c>
      <c r="H483" s="956"/>
      <c r="I483" s="948"/>
      <c r="J483" s="300" t="str">
        <f>Removed!J304</f>
        <v>annual</v>
      </c>
      <c r="K483" s="300" t="str">
        <f>Removed!K304</f>
        <v>Upper tier &amp; single tier</v>
      </c>
      <c r="N483" s="258" t="str">
        <f t="shared" si="264"/>
        <v/>
      </c>
      <c r="O483" s="272" t="str">
        <f t="shared" si="265"/>
        <v/>
      </c>
      <c r="R483" s="46" t="str">
        <f>Removed!R304</f>
        <v>Y</v>
      </c>
      <c r="T483" s="262"/>
      <c r="U483" s="263"/>
      <c r="V483" s="263"/>
      <c r="W483" s="263"/>
      <c r="X483" s="263"/>
      <c r="Y483" s="263"/>
      <c r="Z483" s="263"/>
      <c r="AA483" s="263"/>
      <c r="AB483" s="263"/>
      <c r="AC483" s="263"/>
      <c r="AD483" s="263"/>
      <c r="AE483" s="263"/>
      <c r="AF483" s="263"/>
      <c r="AG483" s="263"/>
      <c r="AH483" s="263"/>
      <c r="AI483" s="263"/>
      <c r="AJ483" s="263"/>
      <c r="AK483" s="263"/>
      <c r="AL483" s="263"/>
      <c r="AM483" s="263"/>
      <c r="AN483" s="263"/>
      <c r="AO483" s="263"/>
      <c r="AP483" s="264"/>
      <c r="AQ483" s="29"/>
      <c r="AR483" s="265"/>
      <c r="AU483" s="208" t="str">
        <f>IF($A483="C",COUNTIF(C$483:C$483,C483)-1,"")</f>
        <v/>
      </c>
      <c r="AW483" s="271">
        <f>Removed!AW304</f>
        <v>0</v>
      </c>
      <c r="AX483" s="265"/>
      <c r="AZ483" s="267">
        <v>134</v>
      </c>
      <c r="BA483" s="268">
        <v>5</v>
      </c>
      <c r="BC483" s="269">
        <f t="shared" si="260"/>
        <v>1</v>
      </c>
      <c r="BD483" s="270" t="e">
        <f t="shared" si="261"/>
        <v>#N/A</v>
      </c>
      <c r="BE483" s="208">
        <f>ROW()-1</f>
        <v>482</v>
      </c>
      <c r="BF483" s="208" t="e">
        <f>(BC483*1000000)+(BD483*1000)+BE483</f>
        <v>#N/A</v>
      </c>
      <c r="BG483" s="208" t="e">
        <f>RANK(BF483,BF$483:BF$483,1)</f>
        <v>#N/A</v>
      </c>
    </row>
    <row r="484" spans="1:59" ht="62.5" x14ac:dyDescent="0.25">
      <c r="A484" s="47" t="s">
        <v>46</v>
      </c>
      <c r="B484" s="68" t="str">
        <f>TEXT(AZ484,"000")&amp;"-"&amp;TEXT(BA484,"00")</f>
        <v>134-07</v>
      </c>
      <c r="C484" s="247" t="str">
        <f>Removed!C483</f>
        <v>Referrals, Assessments and Packages of Care (RAP)</v>
      </c>
      <c r="D484" s="944" t="s">
        <v>1128</v>
      </c>
      <c r="E484" s="271" t="str">
        <f>Removed!E483</f>
        <v>DH/HSCIC</v>
      </c>
      <c r="F484" s="947"/>
      <c r="G484" s="956" t="s">
        <v>1331</v>
      </c>
      <c r="H484" s="956"/>
      <c r="I484" s="948"/>
      <c r="J484" s="300" t="str">
        <f>Removed!J483</f>
        <v>annual</v>
      </c>
      <c r="K484" s="300" t="str">
        <f>Removed!K483</f>
        <v>Upper tier &amp; single tier</v>
      </c>
      <c r="N484" s="258" t="str">
        <f t="shared" si="264"/>
        <v/>
      </c>
      <c r="O484" s="272" t="str">
        <f t="shared" si="265"/>
        <v/>
      </c>
      <c r="R484" s="46" t="str">
        <f>Removed!R483</f>
        <v>Y</v>
      </c>
      <c r="T484" s="262"/>
      <c r="U484" s="263"/>
      <c r="V484" s="263"/>
      <c r="W484" s="263"/>
      <c r="X484" s="263"/>
      <c r="Y484" s="263"/>
      <c r="Z484" s="263"/>
      <c r="AA484" s="263"/>
      <c r="AB484" s="263"/>
      <c r="AC484" s="263"/>
      <c r="AD484" s="263"/>
      <c r="AE484" s="263"/>
      <c r="AF484" s="263"/>
      <c r="AG484" s="263"/>
      <c r="AH484" s="263"/>
      <c r="AI484" s="263"/>
      <c r="AJ484" s="263"/>
      <c r="AK484" s="263"/>
      <c r="AL484" s="263"/>
      <c r="AM484" s="263"/>
      <c r="AN484" s="263"/>
      <c r="AO484" s="263"/>
      <c r="AP484" s="264"/>
      <c r="AQ484" s="29"/>
      <c r="AR484" s="265"/>
      <c r="AU484" s="208" t="str">
        <f>IF($A484="C",COUNTIF(C$484:C$484,C484)-1,"")</f>
        <v/>
      </c>
      <c r="AW484" s="271">
        <f>[4]Removed!AX234</f>
        <v>0</v>
      </c>
      <c r="AX484" s="265"/>
      <c r="AZ484" s="267">
        <v>134</v>
      </c>
      <c r="BA484" s="268">
        <v>7</v>
      </c>
      <c r="BC484" s="269">
        <f t="shared" si="260"/>
        <v>1</v>
      </c>
      <c r="BD484" s="270" t="e">
        <f t="shared" si="261"/>
        <v>#N/A</v>
      </c>
      <c r="BE484" s="208">
        <f>ROW()-1</f>
        <v>483</v>
      </c>
      <c r="BF484" s="208" t="e">
        <f>(BC484*1000000)+(BD484*1000)+BE484</f>
        <v>#N/A</v>
      </c>
      <c r="BG484" s="208" t="e">
        <f>RANK(BF484,BF$484:BF$484,1)</f>
        <v>#N/A</v>
      </c>
    </row>
    <row r="485" spans="1:59" x14ac:dyDescent="0.25">
      <c r="A485" s="47" t="s">
        <v>46</v>
      </c>
      <c r="B485" s="68" t="str">
        <f>TEXT(AZ485,"000")&amp;"-"&amp;TEXT(BA485,"00")</f>
        <v>146-07</v>
      </c>
      <c r="C485" s="247" t="str">
        <f>DetailList!C446</f>
        <v>Single Housing Benefit Extract (SHBE)</v>
      </c>
      <c r="D485" s="944" t="s">
        <v>1663</v>
      </c>
      <c r="E485" s="271" t="str">
        <f>DetailList!E446</f>
        <v>DWP</v>
      </c>
      <c r="F485" s="947"/>
      <c r="G485" s="558"/>
      <c r="H485" s="558"/>
      <c r="I485" s="948"/>
      <c r="J485" s="300" t="str">
        <f>DetailList!J446</f>
        <v>monthly</v>
      </c>
      <c r="K485" s="300" t="str">
        <f>DetailList!K446</f>
        <v>Single tier &amp; lower tier</v>
      </c>
      <c r="L485" s="265"/>
      <c r="N485" s="258" t="str">
        <f t="shared" si="264"/>
        <v/>
      </c>
      <c r="O485" s="272" t="str">
        <f t="shared" si="265"/>
        <v/>
      </c>
      <c r="R485" s="46">
        <f>DetailList!R446</f>
        <v>0</v>
      </c>
      <c r="T485" s="262"/>
      <c r="U485" s="263"/>
      <c r="V485" s="263"/>
      <c r="W485" s="263"/>
      <c r="X485" s="263"/>
      <c r="Y485" s="263"/>
      <c r="Z485" s="263"/>
      <c r="AA485" s="263"/>
      <c r="AB485" s="263"/>
      <c r="AC485" s="263"/>
      <c r="AD485" s="263"/>
      <c r="AE485" s="263"/>
      <c r="AF485" s="263"/>
      <c r="AG485" s="263"/>
      <c r="AH485" s="263"/>
      <c r="AI485" s="263"/>
      <c r="AJ485" s="263"/>
      <c r="AK485" s="263"/>
      <c r="AL485" s="263"/>
      <c r="AM485" s="263"/>
      <c r="AN485" s="263"/>
      <c r="AO485" s="263"/>
      <c r="AP485" s="264"/>
      <c r="AQ485" s="29"/>
      <c r="AR485" s="265"/>
      <c r="AU485" s="208" t="str">
        <f>IF($A485="C",COUNTIF(C$485:C$485,C485)-1,"")</f>
        <v/>
      </c>
      <c r="AW485" s="271">
        <f>DetailList!AW446</f>
        <v>0</v>
      </c>
      <c r="AX485" s="265"/>
      <c r="AZ485" s="267">
        <v>146</v>
      </c>
      <c r="BA485" s="268">
        <v>7</v>
      </c>
      <c r="BC485" s="269">
        <f t="shared" si="260"/>
        <v>1</v>
      </c>
      <c r="BD485" s="270">
        <f t="shared" si="261"/>
        <v>15</v>
      </c>
      <c r="BE485" s="208">
        <f>ROW()-1</f>
        <v>484</v>
      </c>
      <c r="BF485" s="208">
        <f>(BC485*1000000)+(BD485*1000)+BE485</f>
        <v>1015484</v>
      </c>
      <c r="BG485" s="208">
        <f>RANK(BF485,BF$485:BF$485,1)</f>
        <v>1</v>
      </c>
    </row>
    <row r="486" spans="1:59" ht="20" x14ac:dyDescent="0.25">
      <c r="A486" s="47" t="s">
        <v>46</v>
      </c>
      <c r="B486" s="68" t="str">
        <f>TEXT(AZ486,"000")&amp;"-"&amp;TEXT(BA486,"00")</f>
        <v>042-02</v>
      </c>
      <c r="C486" s="247" t="str">
        <f>Removed!C477</f>
        <v>Council Tax Requirement (CTR1/CTR2/CTR3/CTR4)</v>
      </c>
      <c r="D486" s="944" t="s">
        <v>1466</v>
      </c>
      <c r="E486" s="271" t="str">
        <f>Removed!E477</f>
        <v>DLUHC</v>
      </c>
      <c r="F486" s="947"/>
      <c r="G486" s="558" t="s">
        <v>118</v>
      </c>
      <c r="H486" s="558"/>
      <c r="I486" s="948" t="s">
        <v>1331</v>
      </c>
      <c r="J486" s="300" t="str">
        <f>Removed!J477</f>
        <v>annual</v>
      </c>
      <c r="K486" s="353" t="str">
        <f>Removed!K477</f>
        <v>All local authorities, fire, police &amp; GLA</v>
      </c>
      <c r="L486" s="265"/>
      <c r="N486" s="258" t="str">
        <f t="shared" si="264"/>
        <v/>
      </c>
      <c r="O486" s="272" t="str">
        <f t="shared" si="265"/>
        <v/>
      </c>
      <c r="R486" s="46">
        <f>Removed!R477</f>
        <v>0</v>
      </c>
      <c r="T486" s="262"/>
      <c r="U486" s="263"/>
      <c r="V486" s="263"/>
      <c r="W486" s="263"/>
      <c r="X486" s="263"/>
      <c r="Y486" s="263"/>
      <c r="Z486" s="263"/>
      <c r="AA486" s="263"/>
      <c r="AB486" s="263"/>
      <c r="AC486" s="263"/>
      <c r="AD486" s="263"/>
      <c r="AE486" s="263"/>
      <c r="AF486" s="263"/>
      <c r="AG486" s="263"/>
      <c r="AH486" s="263"/>
      <c r="AI486" s="263"/>
      <c r="AJ486" s="263"/>
      <c r="AK486" s="263"/>
      <c r="AL486" s="263"/>
      <c r="AM486" s="263"/>
      <c r="AN486" s="263"/>
      <c r="AO486" s="263"/>
      <c r="AP486" s="264"/>
      <c r="AQ486" s="29"/>
      <c r="AR486" s="265"/>
      <c r="AU486" s="208" t="str">
        <f>IF($A486="C",COUNTIF(C$486:C$486,C486)-1,"")</f>
        <v/>
      </c>
      <c r="AW486" s="271" t="str">
        <f>Removed!AW477</f>
        <v>Local government</v>
      </c>
      <c r="AX486" s="265"/>
      <c r="AZ486" s="267">
        <v>42</v>
      </c>
      <c r="BA486" s="268">
        <v>2</v>
      </c>
      <c r="BC486" s="269">
        <f t="shared" si="260"/>
        <v>1</v>
      </c>
      <c r="BD486" s="270">
        <f t="shared" si="261"/>
        <v>14</v>
      </c>
      <c r="BE486" s="208">
        <f>ROW()-1</f>
        <v>485</v>
      </c>
      <c r="BF486" s="208">
        <f>(BC486*1000000)+(BD486*1000)+BE486</f>
        <v>1014485</v>
      </c>
      <c r="BG486" s="208">
        <f>RANK(BF486,BF$486:BF$486,1)</f>
        <v>1</v>
      </c>
    </row>
    <row r="487" spans="1:59" ht="37.5" x14ac:dyDescent="0.25">
      <c r="A487" s="309" t="s">
        <v>46</v>
      </c>
      <c r="B487" s="299" t="s">
        <v>1951</v>
      </c>
      <c r="C487" s="308" t="s">
        <v>306</v>
      </c>
      <c r="D487" s="944" t="s">
        <v>1712</v>
      </c>
      <c r="E487" s="307" t="s">
        <v>1477</v>
      </c>
      <c r="F487" s="947"/>
      <c r="G487" s="558"/>
      <c r="H487" s="956" t="s">
        <v>1331</v>
      </c>
      <c r="I487" s="948"/>
      <c r="J487" s="353" t="s">
        <v>1332</v>
      </c>
      <c r="K487" s="353" t="s">
        <v>211</v>
      </c>
      <c r="L487" s="300"/>
      <c r="M487" s="296"/>
      <c r="N487" s="285" t="str">
        <f t="shared" si="264"/>
        <v/>
      </c>
      <c r="O487" s="301" t="str">
        <f t="shared" si="265"/>
        <v/>
      </c>
      <c r="P487" s="300"/>
      <c r="Q487" s="300"/>
      <c r="R487" s="306" t="s">
        <v>1331</v>
      </c>
      <c r="S487" s="296"/>
      <c r="T487" s="302"/>
      <c r="U487" s="303"/>
      <c r="V487" s="303"/>
      <c r="W487" s="303"/>
      <c r="X487" s="303"/>
      <c r="Y487" s="303"/>
      <c r="Z487" s="303"/>
      <c r="AA487" s="303"/>
      <c r="AB487" s="303"/>
      <c r="AC487" s="303"/>
      <c r="AD487" s="303"/>
      <c r="AE487" s="303"/>
      <c r="AF487" s="303"/>
      <c r="AG487" s="303"/>
      <c r="AH487" s="303"/>
      <c r="AI487" s="303"/>
      <c r="AJ487" s="303"/>
      <c r="AK487" s="303"/>
      <c r="AL487" s="303"/>
      <c r="AM487" s="303"/>
      <c r="AN487" s="303"/>
      <c r="AO487" s="303"/>
      <c r="AP487" s="304"/>
      <c r="AQ487" s="296"/>
      <c r="AR487" s="296"/>
      <c r="AS487" s="296"/>
      <c r="AT487" s="296"/>
      <c r="AU487" s="208" t="s">
        <v>1657</v>
      </c>
      <c r="AW487" s="271">
        <v>0</v>
      </c>
      <c r="AZ487" s="267">
        <v>196</v>
      </c>
      <c r="BA487" s="268">
        <v>8</v>
      </c>
      <c r="BC487" s="269">
        <v>1</v>
      </c>
      <c r="BD487" s="270">
        <v>43</v>
      </c>
      <c r="BE487" s="208">
        <v>706</v>
      </c>
      <c r="BF487" s="208">
        <v>1043706</v>
      </c>
      <c r="BG487" s="208">
        <v>719</v>
      </c>
    </row>
    <row r="488" spans="1:59" ht="37.5" x14ac:dyDescent="0.25">
      <c r="A488" s="309" t="s">
        <v>46</v>
      </c>
      <c r="B488" s="299" t="s">
        <v>1952</v>
      </c>
      <c r="C488" s="308" t="s">
        <v>306</v>
      </c>
      <c r="D488" s="944" t="s">
        <v>1664</v>
      </c>
      <c r="E488" s="307" t="s">
        <v>1477</v>
      </c>
      <c r="F488" s="947"/>
      <c r="G488" s="558"/>
      <c r="H488" s="956" t="s">
        <v>1331</v>
      </c>
      <c r="I488" s="948"/>
      <c r="J488" s="353" t="s">
        <v>1332</v>
      </c>
      <c r="K488" s="353" t="s">
        <v>211</v>
      </c>
      <c r="L488" s="300"/>
      <c r="M488" s="296"/>
      <c r="N488" s="285" t="str">
        <f t="shared" si="264"/>
        <v/>
      </c>
      <c r="O488" s="301" t="str">
        <f t="shared" si="265"/>
        <v/>
      </c>
      <c r="P488" s="300"/>
      <c r="Q488" s="300"/>
      <c r="R488" s="306" t="s">
        <v>1331</v>
      </c>
      <c r="S488" s="296"/>
      <c r="T488" s="302"/>
      <c r="U488" s="303"/>
      <c r="V488" s="303"/>
      <c r="W488" s="303"/>
      <c r="X488" s="303"/>
      <c r="Y488" s="303"/>
      <c r="Z488" s="303"/>
      <c r="AA488" s="303"/>
      <c r="AB488" s="303"/>
      <c r="AC488" s="303"/>
      <c r="AD488" s="303"/>
      <c r="AE488" s="303"/>
      <c r="AF488" s="303"/>
      <c r="AG488" s="303"/>
      <c r="AH488" s="303"/>
      <c r="AI488" s="303"/>
      <c r="AJ488" s="303"/>
      <c r="AK488" s="303"/>
      <c r="AL488" s="303"/>
      <c r="AM488" s="303"/>
      <c r="AN488" s="303"/>
      <c r="AO488" s="303"/>
      <c r="AP488" s="304"/>
      <c r="AQ488" s="296"/>
      <c r="AR488" s="296"/>
      <c r="AS488" s="296"/>
      <c r="AT488" s="296"/>
      <c r="AU488" s="208" t="s">
        <v>1657</v>
      </c>
      <c r="AW488" s="271">
        <v>0</v>
      </c>
      <c r="AZ488" s="267">
        <v>196</v>
      </c>
      <c r="BA488" s="268">
        <v>9</v>
      </c>
      <c r="BC488" s="269">
        <v>1</v>
      </c>
      <c r="BD488" s="270">
        <v>43</v>
      </c>
      <c r="BE488" s="208">
        <v>707</v>
      </c>
      <c r="BF488" s="208">
        <v>1043707</v>
      </c>
      <c r="BG488" s="208">
        <v>720</v>
      </c>
    </row>
    <row r="489" spans="1:59" ht="37.5" x14ac:dyDescent="0.25">
      <c r="A489" s="309" t="s">
        <v>46</v>
      </c>
      <c r="B489" s="299" t="s">
        <v>1953</v>
      </c>
      <c r="C489" s="308" t="s">
        <v>306</v>
      </c>
      <c r="D489" s="944" t="s">
        <v>747</v>
      </c>
      <c r="E489" s="307" t="s">
        <v>1477</v>
      </c>
      <c r="F489" s="947"/>
      <c r="G489" s="558"/>
      <c r="H489" s="956" t="s">
        <v>1331</v>
      </c>
      <c r="I489" s="948"/>
      <c r="J489" s="353" t="s">
        <v>1332</v>
      </c>
      <c r="K489" s="353" t="s">
        <v>211</v>
      </c>
      <c r="L489" s="300"/>
      <c r="M489" s="296"/>
      <c r="N489" s="285" t="str">
        <f t="shared" si="264"/>
        <v/>
      </c>
      <c r="O489" s="301" t="str">
        <f t="shared" si="265"/>
        <v/>
      </c>
      <c r="P489" s="300"/>
      <c r="Q489" s="300"/>
      <c r="R489" s="306" t="s">
        <v>1331</v>
      </c>
      <c r="S489" s="296"/>
      <c r="T489" s="302"/>
      <c r="U489" s="303"/>
      <c r="V489" s="303"/>
      <c r="W489" s="303"/>
      <c r="X489" s="303"/>
      <c r="Y489" s="303"/>
      <c r="Z489" s="303"/>
      <c r="AA489" s="303"/>
      <c r="AB489" s="303"/>
      <c r="AC489" s="303"/>
      <c r="AD489" s="303"/>
      <c r="AE489" s="303"/>
      <c r="AF489" s="303"/>
      <c r="AG489" s="303"/>
      <c r="AH489" s="303"/>
      <c r="AI489" s="303"/>
      <c r="AJ489" s="303"/>
      <c r="AK489" s="303"/>
      <c r="AL489" s="303"/>
      <c r="AM489" s="303"/>
      <c r="AN489" s="303"/>
      <c r="AO489" s="303"/>
      <c r="AP489" s="304"/>
      <c r="AQ489" s="296"/>
      <c r="AR489" s="296"/>
      <c r="AS489" s="296"/>
      <c r="AT489" s="296"/>
      <c r="AU489" s="208" t="s">
        <v>1657</v>
      </c>
      <c r="AW489" s="271">
        <v>0</v>
      </c>
      <c r="AZ489" s="267">
        <v>196</v>
      </c>
      <c r="BA489" s="268">
        <v>10</v>
      </c>
      <c r="BC489" s="269">
        <v>1</v>
      </c>
      <c r="BD489" s="270">
        <v>43</v>
      </c>
      <c r="BE489" s="208">
        <v>708</v>
      </c>
      <c r="BF489" s="208">
        <v>1043708</v>
      </c>
      <c r="BG489" s="208">
        <v>721</v>
      </c>
    </row>
    <row r="490" spans="1:59" ht="37.5" x14ac:dyDescent="0.25">
      <c r="A490" s="309" t="s">
        <v>46</v>
      </c>
      <c r="B490" s="299" t="s">
        <v>1954</v>
      </c>
      <c r="C490" s="308" t="s">
        <v>306</v>
      </c>
      <c r="D490" s="944" t="s">
        <v>748</v>
      </c>
      <c r="E490" s="307" t="s">
        <v>1477</v>
      </c>
      <c r="F490" s="947"/>
      <c r="G490" s="558"/>
      <c r="H490" s="956" t="s">
        <v>1331</v>
      </c>
      <c r="I490" s="948"/>
      <c r="J490" s="353" t="s">
        <v>1332</v>
      </c>
      <c r="K490" s="353" t="s">
        <v>211</v>
      </c>
      <c r="L490" s="300"/>
      <c r="M490" s="296"/>
      <c r="N490" s="285" t="str">
        <f t="shared" si="264"/>
        <v/>
      </c>
      <c r="O490" s="301" t="str">
        <f t="shared" si="265"/>
        <v/>
      </c>
      <c r="P490" s="300"/>
      <c r="Q490" s="300"/>
      <c r="R490" s="306" t="s">
        <v>1331</v>
      </c>
      <c r="S490" s="296"/>
      <c r="T490" s="302"/>
      <c r="U490" s="303"/>
      <c r="V490" s="303"/>
      <c r="W490" s="303"/>
      <c r="X490" s="303"/>
      <c r="Y490" s="303"/>
      <c r="Z490" s="303"/>
      <c r="AA490" s="303"/>
      <c r="AB490" s="303"/>
      <c r="AC490" s="303"/>
      <c r="AD490" s="303"/>
      <c r="AE490" s="303"/>
      <c r="AF490" s="303"/>
      <c r="AG490" s="303"/>
      <c r="AH490" s="303"/>
      <c r="AI490" s="303"/>
      <c r="AJ490" s="303"/>
      <c r="AK490" s="303"/>
      <c r="AL490" s="303"/>
      <c r="AM490" s="303"/>
      <c r="AN490" s="303"/>
      <c r="AO490" s="303"/>
      <c r="AP490" s="304"/>
      <c r="AQ490" s="296"/>
      <c r="AR490" s="296"/>
      <c r="AS490" s="296"/>
      <c r="AT490" s="296"/>
      <c r="AU490" s="208" t="s">
        <v>1657</v>
      </c>
      <c r="AW490" s="271">
        <v>0</v>
      </c>
      <c r="AZ490" s="267">
        <v>196</v>
      </c>
      <c r="BA490" s="268">
        <v>11</v>
      </c>
      <c r="BC490" s="269">
        <v>1</v>
      </c>
      <c r="BD490" s="270">
        <v>43</v>
      </c>
      <c r="BE490" s="208">
        <v>709</v>
      </c>
      <c r="BF490" s="208">
        <v>1043709</v>
      </c>
      <c r="BG490" s="208">
        <v>722</v>
      </c>
    </row>
    <row r="491" spans="1:59" ht="37.5" x14ac:dyDescent="0.25">
      <c r="A491" s="309" t="s">
        <v>46</v>
      </c>
      <c r="B491" s="299" t="s">
        <v>1955</v>
      </c>
      <c r="C491" s="308" t="s">
        <v>306</v>
      </c>
      <c r="D491" s="944" t="s">
        <v>749</v>
      </c>
      <c r="E491" s="307" t="s">
        <v>1477</v>
      </c>
      <c r="F491" s="947"/>
      <c r="G491" s="558"/>
      <c r="H491" s="956" t="s">
        <v>1331</v>
      </c>
      <c r="I491" s="948"/>
      <c r="J491" s="353" t="s">
        <v>1332</v>
      </c>
      <c r="K491" s="353" t="s">
        <v>211</v>
      </c>
      <c r="L491" s="300"/>
      <c r="M491" s="296"/>
      <c r="N491" s="285" t="str">
        <f t="shared" si="264"/>
        <v/>
      </c>
      <c r="O491" s="301" t="str">
        <f t="shared" si="265"/>
        <v/>
      </c>
      <c r="P491" s="300"/>
      <c r="Q491" s="300"/>
      <c r="R491" s="306" t="s">
        <v>1331</v>
      </c>
      <c r="S491" s="296"/>
      <c r="T491" s="302"/>
      <c r="U491" s="303"/>
      <c r="V491" s="303"/>
      <c r="W491" s="303"/>
      <c r="X491" s="303"/>
      <c r="Y491" s="303"/>
      <c r="Z491" s="303"/>
      <c r="AA491" s="303"/>
      <c r="AB491" s="303"/>
      <c r="AC491" s="303"/>
      <c r="AD491" s="303"/>
      <c r="AE491" s="303"/>
      <c r="AF491" s="303"/>
      <c r="AG491" s="303"/>
      <c r="AH491" s="303"/>
      <c r="AI491" s="303"/>
      <c r="AJ491" s="303"/>
      <c r="AK491" s="303"/>
      <c r="AL491" s="303"/>
      <c r="AM491" s="303"/>
      <c r="AN491" s="303"/>
      <c r="AO491" s="303"/>
      <c r="AP491" s="304"/>
      <c r="AQ491" s="296"/>
      <c r="AR491" s="296"/>
      <c r="AS491" s="296"/>
      <c r="AT491" s="296"/>
      <c r="AU491" s="208" t="s">
        <v>1657</v>
      </c>
      <c r="AW491" s="271">
        <v>0</v>
      </c>
      <c r="AZ491" s="267">
        <v>196</v>
      </c>
      <c r="BA491" s="268">
        <v>12</v>
      </c>
      <c r="BC491" s="269">
        <v>1</v>
      </c>
      <c r="BD491" s="270">
        <v>43</v>
      </c>
      <c r="BE491" s="208">
        <v>710</v>
      </c>
      <c r="BF491" s="208">
        <v>1043710</v>
      </c>
      <c r="BG491" s="208">
        <v>723</v>
      </c>
    </row>
    <row r="492" spans="1:59" ht="37.5" x14ac:dyDescent="0.25">
      <c r="A492" s="309" t="s">
        <v>46</v>
      </c>
      <c r="B492" s="299" t="s">
        <v>1956</v>
      </c>
      <c r="C492" s="308" t="s">
        <v>306</v>
      </c>
      <c r="D492" s="944" t="s">
        <v>750</v>
      </c>
      <c r="E492" s="307" t="s">
        <v>1477</v>
      </c>
      <c r="F492" s="947"/>
      <c r="G492" s="558"/>
      <c r="H492" s="956" t="s">
        <v>1331</v>
      </c>
      <c r="I492" s="948"/>
      <c r="J492" s="353" t="s">
        <v>1332</v>
      </c>
      <c r="K492" s="353" t="s">
        <v>211</v>
      </c>
      <c r="L492" s="300"/>
      <c r="M492" s="296"/>
      <c r="N492" s="285" t="str">
        <f t="shared" si="264"/>
        <v/>
      </c>
      <c r="O492" s="301" t="str">
        <f t="shared" si="265"/>
        <v/>
      </c>
      <c r="P492" s="300"/>
      <c r="Q492" s="300"/>
      <c r="R492" s="306" t="s">
        <v>1331</v>
      </c>
      <c r="S492" s="296"/>
      <c r="T492" s="302"/>
      <c r="U492" s="303"/>
      <c r="V492" s="303"/>
      <c r="W492" s="303"/>
      <c r="X492" s="303"/>
      <c r="Y492" s="303"/>
      <c r="Z492" s="303"/>
      <c r="AA492" s="303"/>
      <c r="AB492" s="303"/>
      <c r="AC492" s="303"/>
      <c r="AD492" s="303"/>
      <c r="AE492" s="303"/>
      <c r="AF492" s="303"/>
      <c r="AG492" s="303"/>
      <c r="AH492" s="303"/>
      <c r="AI492" s="303"/>
      <c r="AJ492" s="303"/>
      <c r="AK492" s="303"/>
      <c r="AL492" s="303"/>
      <c r="AM492" s="303"/>
      <c r="AN492" s="303"/>
      <c r="AO492" s="303"/>
      <c r="AP492" s="304"/>
      <c r="AQ492" s="296"/>
      <c r="AR492" s="296"/>
      <c r="AS492" s="296"/>
      <c r="AT492" s="296"/>
      <c r="AU492" s="208" t="s">
        <v>1657</v>
      </c>
      <c r="AW492" s="271">
        <v>0</v>
      </c>
      <c r="AZ492" s="267">
        <v>196</v>
      </c>
      <c r="BA492" s="268">
        <v>13</v>
      </c>
      <c r="BC492" s="269">
        <v>1</v>
      </c>
      <c r="BD492" s="270">
        <v>43</v>
      </c>
      <c r="BE492" s="208">
        <v>711</v>
      </c>
      <c r="BF492" s="208">
        <v>1043711</v>
      </c>
      <c r="BG492" s="208">
        <v>724</v>
      </c>
    </row>
    <row r="493" spans="1:59" ht="37.5" x14ac:dyDescent="0.25">
      <c r="A493" s="309" t="s">
        <v>46</v>
      </c>
      <c r="B493" s="299" t="s">
        <v>1957</v>
      </c>
      <c r="C493" s="308" t="s">
        <v>306</v>
      </c>
      <c r="D493" s="944" t="s">
        <v>420</v>
      </c>
      <c r="E493" s="307" t="s">
        <v>1477</v>
      </c>
      <c r="F493" s="947"/>
      <c r="G493" s="558"/>
      <c r="H493" s="956" t="s">
        <v>1331</v>
      </c>
      <c r="I493" s="948"/>
      <c r="J493" s="353" t="s">
        <v>1332</v>
      </c>
      <c r="K493" s="353" t="s">
        <v>211</v>
      </c>
      <c r="L493" s="300"/>
      <c r="M493" s="296"/>
      <c r="N493" s="285" t="str">
        <f t="shared" si="264"/>
        <v/>
      </c>
      <c r="O493" s="301" t="str">
        <f t="shared" si="265"/>
        <v/>
      </c>
      <c r="P493" s="300"/>
      <c r="Q493" s="300"/>
      <c r="R493" s="306" t="s">
        <v>1331</v>
      </c>
      <c r="S493" s="296"/>
      <c r="T493" s="302"/>
      <c r="U493" s="303"/>
      <c r="V493" s="303"/>
      <c r="W493" s="303"/>
      <c r="X493" s="303"/>
      <c r="Y493" s="303"/>
      <c r="Z493" s="303"/>
      <c r="AA493" s="303"/>
      <c r="AB493" s="303"/>
      <c r="AC493" s="303"/>
      <c r="AD493" s="303"/>
      <c r="AE493" s="303"/>
      <c r="AF493" s="303"/>
      <c r="AG493" s="303"/>
      <c r="AH493" s="303"/>
      <c r="AI493" s="303"/>
      <c r="AJ493" s="303"/>
      <c r="AK493" s="303"/>
      <c r="AL493" s="303"/>
      <c r="AM493" s="303"/>
      <c r="AN493" s="303"/>
      <c r="AO493" s="303"/>
      <c r="AP493" s="304"/>
      <c r="AQ493" s="296"/>
      <c r="AR493" s="296"/>
      <c r="AS493" s="296"/>
      <c r="AT493" s="296"/>
      <c r="AU493" s="208" t="s">
        <v>1657</v>
      </c>
      <c r="AW493" s="271">
        <v>0</v>
      </c>
      <c r="AZ493" s="267">
        <v>196</v>
      </c>
      <c r="BA493" s="268">
        <v>14</v>
      </c>
      <c r="BC493" s="269">
        <v>1</v>
      </c>
      <c r="BD493" s="270">
        <v>43</v>
      </c>
      <c r="BE493" s="208">
        <v>712</v>
      </c>
      <c r="BF493" s="208">
        <v>1043712</v>
      </c>
      <c r="BG493" s="208">
        <v>725</v>
      </c>
    </row>
    <row r="494" spans="1:59" ht="50" x14ac:dyDescent="0.25">
      <c r="A494" s="309" t="s">
        <v>46</v>
      </c>
      <c r="B494" s="299" t="s">
        <v>1958</v>
      </c>
      <c r="C494" s="308" t="s">
        <v>306</v>
      </c>
      <c r="D494" s="944" t="s">
        <v>421</v>
      </c>
      <c r="E494" s="307" t="s">
        <v>1477</v>
      </c>
      <c r="F494" s="947"/>
      <c r="G494" s="558"/>
      <c r="H494" s="956" t="s">
        <v>1331</v>
      </c>
      <c r="I494" s="948"/>
      <c r="J494" s="353" t="s">
        <v>1332</v>
      </c>
      <c r="K494" s="353" t="s">
        <v>211</v>
      </c>
      <c r="L494" s="300"/>
      <c r="M494" s="296"/>
      <c r="N494" s="285" t="str">
        <f t="shared" si="264"/>
        <v/>
      </c>
      <c r="O494" s="301" t="str">
        <f t="shared" si="265"/>
        <v/>
      </c>
      <c r="P494" s="300"/>
      <c r="Q494" s="300"/>
      <c r="R494" s="306" t="s">
        <v>1331</v>
      </c>
      <c r="S494" s="296"/>
      <c r="T494" s="302"/>
      <c r="U494" s="303"/>
      <c r="V494" s="303"/>
      <c r="W494" s="303"/>
      <c r="X494" s="303"/>
      <c r="Y494" s="303"/>
      <c r="Z494" s="303"/>
      <c r="AA494" s="303"/>
      <c r="AB494" s="303"/>
      <c r="AC494" s="303"/>
      <c r="AD494" s="303"/>
      <c r="AE494" s="303"/>
      <c r="AF494" s="303"/>
      <c r="AG494" s="303"/>
      <c r="AH494" s="303"/>
      <c r="AI494" s="303"/>
      <c r="AJ494" s="303"/>
      <c r="AK494" s="303"/>
      <c r="AL494" s="303"/>
      <c r="AM494" s="303"/>
      <c r="AN494" s="303"/>
      <c r="AO494" s="303"/>
      <c r="AP494" s="304"/>
      <c r="AQ494" s="296"/>
      <c r="AR494" s="296"/>
      <c r="AS494" s="296"/>
      <c r="AT494" s="296"/>
      <c r="AU494" s="208" t="s">
        <v>1657</v>
      </c>
      <c r="AW494" s="271">
        <v>0</v>
      </c>
      <c r="AZ494" s="267">
        <v>196</v>
      </c>
      <c r="BA494" s="268">
        <v>15</v>
      </c>
      <c r="BC494" s="269">
        <v>1</v>
      </c>
      <c r="BD494" s="270">
        <v>43</v>
      </c>
      <c r="BE494" s="208">
        <v>713</v>
      </c>
      <c r="BF494" s="208">
        <v>1043713</v>
      </c>
      <c r="BG494" s="208">
        <v>726</v>
      </c>
    </row>
    <row r="495" spans="1:59" ht="37.5" x14ac:dyDescent="0.25">
      <c r="A495" s="309" t="s">
        <v>46</v>
      </c>
      <c r="B495" s="299" t="s">
        <v>1959</v>
      </c>
      <c r="C495" s="308" t="s">
        <v>306</v>
      </c>
      <c r="D495" s="944" t="s">
        <v>1283</v>
      </c>
      <c r="E495" s="307" t="s">
        <v>1477</v>
      </c>
      <c r="F495" s="947"/>
      <c r="G495" s="558"/>
      <c r="H495" s="956" t="s">
        <v>1331</v>
      </c>
      <c r="I495" s="948"/>
      <c r="J495" s="353" t="s">
        <v>1332</v>
      </c>
      <c r="K495" s="353" t="s">
        <v>211</v>
      </c>
      <c r="L495" s="300"/>
      <c r="M495" s="296"/>
      <c r="N495" s="285" t="str">
        <f t="shared" si="264"/>
        <v/>
      </c>
      <c r="O495" s="301" t="str">
        <f t="shared" si="265"/>
        <v/>
      </c>
      <c r="P495" s="300"/>
      <c r="Q495" s="300"/>
      <c r="R495" s="306" t="s">
        <v>1331</v>
      </c>
      <c r="S495" s="296"/>
      <c r="T495" s="302"/>
      <c r="U495" s="303"/>
      <c r="V495" s="303"/>
      <c r="W495" s="303"/>
      <c r="X495" s="303"/>
      <c r="Y495" s="303"/>
      <c r="Z495" s="303"/>
      <c r="AA495" s="303"/>
      <c r="AB495" s="303"/>
      <c r="AC495" s="303"/>
      <c r="AD495" s="303"/>
      <c r="AE495" s="303"/>
      <c r="AF495" s="303"/>
      <c r="AG495" s="303"/>
      <c r="AH495" s="303"/>
      <c r="AI495" s="303"/>
      <c r="AJ495" s="303"/>
      <c r="AK495" s="303"/>
      <c r="AL495" s="303"/>
      <c r="AM495" s="303"/>
      <c r="AN495" s="303"/>
      <c r="AO495" s="303"/>
      <c r="AP495" s="304"/>
      <c r="AQ495" s="296"/>
      <c r="AR495" s="296"/>
      <c r="AS495" s="296"/>
      <c r="AT495" s="296"/>
      <c r="AU495" s="208" t="s">
        <v>1657</v>
      </c>
      <c r="AW495" s="271">
        <v>0</v>
      </c>
      <c r="AZ495" s="267">
        <v>196</v>
      </c>
      <c r="BA495" s="268">
        <v>16</v>
      </c>
      <c r="BC495" s="269">
        <v>1</v>
      </c>
      <c r="BD495" s="270">
        <v>43</v>
      </c>
      <c r="BE495" s="208">
        <v>714</v>
      </c>
      <c r="BF495" s="208">
        <v>1043714</v>
      </c>
      <c r="BG495" s="208">
        <v>727</v>
      </c>
    </row>
    <row r="496" spans="1:59" ht="25" x14ac:dyDescent="0.25">
      <c r="A496" s="309" t="s">
        <v>46</v>
      </c>
      <c r="B496" s="68" t="str">
        <f>TEXT(AZ496,"000")&amp;"-"&amp;TEXT(BA496,"00")</f>
        <v>245-01</v>
      </c>
      <c r="C496" s="247" t="str">
        <f>DetailList!C223</f>
        <v>Strategic Overview of Flood and Coastal Erosion risk</v>
      </c>
      <c r="D496" s="944" t="s">
        <v>1723</v>
      </c>
      <c r="E496" s="271" t="str">
        <f>DetailList!E223</f>
        <v>DEFRA/EA</v>
      </c>
      <c r="F496" s="947"/>
      <c r="G496" s="956"/>
      <c r="H496" s="956"/>
      <c r="I496" s="949"/>
      <c r="J496" s="353" t="str">
        <f>DetailList!J223</f>
        <v>annual</v>
      </c>
      <c r="K496" s="353" t="str">
        <f>DetailList!K223</f>
        <v>Upper tier &amp; single tier</v>
      </c>
      <c r="L496" s="265"/>
      <c r="N496" s="258" t="str">
        <f t="shared" ref="N496:N532" si="266">IF(OR($A496&lt;&gt;"C",P496=""),"",HYPERLINK(P496,"Collection"))</f>
        <v/>
      </c>
      <c r="O496" s="272" t="str">
        <f t="shared" ref="O496:O532" si="267">IF(OR($A496&lt;&gt;"C",Q496=""),"",HYPERLINK(Q496,"Data"))</f>
        <v/>
      </c>
      <c r="P496" s="265"/>
      <c r="Q496" s="265"/>
      <c r="R496" s="46" t="str">
        <f>DetailList!R223</f>
        <v>Y</v>
      </c>
      <c r="AU496" s="208" t="str">
        <f>IF($A496="C",COUNTIF(C$496:C$496,C496)-1,"")</f>
        <v/>
      </c>
      <c r="AW496" s="271">
        <f>DetailList!AW223</f>
        <v>0</v>
      </c>
      <c r="AZ496" s="267">
        <v>245</v>
      </c>
      <c r="BA496" s="268">
        <v>1</v>
      </c>
      <c r="BC496" s="269">
        <f t="shared" ref="BC496:BC532" si="268">IF(A496="D",1,0)</f>
        <v>1</v>
      </c>
      <c r="BD496" s="270">
        <f t="shared" ref="BD496:BD532" si="269">MATCH(E496,DeptAbbr,0)</f>
        <v>32</v>
      </c>
      <c r="BE496" s="208">
        <f t="shared" ref="BE496:BE532" si="270">ROW()-1</f>
        <v>495</v>
      </c>
      <c r="BF496" s="208">
        <f t="shared" ref="BF496:BF532" si="271">(BC496*1000000)+(BD496*1000)+BE496</f>
        <v>1032495</v>
      </c>
      <c r="BG496" s="208">
        <f>RANK(BF496,BF$496:BF$496,1)</f>
        <v>1</v>
      </c>
    </row>
    <row r="497" spans="1:59" ht="20" x14ac:dyDescent="0.25">
      <c r="A497" s="309" t="s">
        <v>46</v>
      </c>
      <c r="B497" s="68" t="str">
        <f>TEXT(AZ497,"000")&amp;"-"&amp;TEXT(BA497,"00")</f>
        <v>127-01</v>
      </c>
      <c r="C497" s="247" t="str">
        <f>DetailList!C364</f>
        <v>Blue Badge Parking Survey</v>
      </c>
      <c r="D497" s="944" t="s">
        <v>1708</v>
      </c>
      <c r="E497" s="271" t="str">
        <f>DetailList!E364</f>
        <v>DfT</v>
      </c>
      <c r="F497" s="947"/>
      <c r="G497" s="558" t="s">
        <v>1331</v>
      </c>
      <c r="H497" s="558"/>
      <c r="I497" s="948"/>
      <c r="J497" s="300" t="str">
        <f>DetailList!J364</f>
        <v>annual</v>
      </c>
      <c r="K497" s="353" t="str">
        <f>DetailList!K364</f>
        <v>Upper tier &amp; single tier</v>
      </c>
      <c r="L497" s="265"/>
      <c r="N497" s="258" t="str">
        <f t="shared" si="266"/>
        <v/>
      </c>
      <c r="O497" s="272" t="str">
        <f t="shared" si="267"/>
        <v/>
      </c>
      <c r="P497" s="265"/>
      <c r="Q497" s="265"/>
      <c r="R497" s="46">
        <f>DetailList!R364</f>
        <v>0</v>
      </c>
      <c r="T497" s="262"/>
      <c r="U497" s="263"/>
      <c r="V497" s="263"/>
      <c r="W497" s="263"/>
      <c r="X497" s="263"/>
      <c r="Y497" s="263"/>
      <c r="Z497" s="263"/>
      <c r="AA497" s="263"/>
      <c r="AB497" s="263"/>
      <c r="AC497" s="263"/>
      <c r="AD497" s="263"/>
      <c r="AE497" s="263"/>
      <c r="AF497" s="263"/>
      <c r="AG497" s="263"/>
      <c r="AH497" s="263"/>
      <c r="AI497" s="263"/>
      <c r="AJ497" s="263"/>
      <c r="AK497" s="263"/>
      <c r="AL497" s="263"/>
      <c r="AM497" s="263"/>
      <c r="AN497" s="263"/>
      <c r="AO497" s="263"/>
      <c r="AP497" s="264"/>
      <c r="AQ497" s="29"/>
      <c r="AR497" s="265"/>
      <c r="AU497" s="208" t="str">
        <f>IF($A497="C",COUNTIF(C$497:C$497,C497)-1,"")</f>
        <v/>
      </c>
      <c r="AW497" s="271">
        <f>DetailList!AW364</f>
        <v>0</v>
      </c>
      <c r="AX497" s="265"/>
      <c r="AZ497" s="267">
        <v>127</v>
      </c>
      <c r="BA497" s="268">
        <v>1</v>
      </c>
      <c r="BC497" s="269">
        <f t="shared" si="268"/>
        <v>1</v>
      </c>
      <c r="BD497" s="270">
        <f t="shared" si="269"/>
        <v>11</v>
      </c>
      <c r="BE497" s="208">
        <f t="shared" si="270"/>
        <v>496</v>
      </c>
      <c r="BF497" s="208">
        <f t="shared" si="271"/>
        <v>1011496</v>
      </c>
      <c r="BG497" s="208">
        <f>RANK(BF497,BF$497:BF$497,1)</f>
        <v>1</v>
      </c>
    </row>
    <row r="498" spans="1:59" s="296" customFormat="1" ht="159" customHeight="1" x14ac:dyDescent="0.25">
      <c r="A498" s="309" t="s">
        <v>46</v>
      </c>
      <c r="B498" s="299" t="s">
        <v>1915</v>
      </c>
      <c r="C498" s="247" t="s">
        <v>1426</v>
      </c>
      <c r="D498" s="944" t="s">
        <v>1319</v>
      </c>
      <c r="E498" s="271" t="s">
        <v>1477</v>
      </c>
      <c r="F498" s="947"/>
      <c r="G498" s="558"/>
      <c r="H498" s="956" t="s">
        <v>1331</v>
      </c>
      <c r="I498" s="948"/>
      <c r="J498" s="353" t="s">
        <v>1332</v>
      </c>
      <c r="K498" s="353" t="s">
        <v>212</v>
      </c>
      <c r="L498" s="300"/>
      <c r="M498" s="333" t="s">
        <v>2039</v>
      </c>
      <c r="N498" s="285" t="str">
        <f t="shared" si="266"/>
        <v/>
      </c>
      <c r="O498" s="301" t="str">
        <f t="shared" si="267"/>
        <v/>
      </c>
      <c r="P498" s="300"/>
      <c r="Q498" s="300"/>
      <c r="R498" s="46" t="s">
        <v>1331</v>
      </c>
      <c r="T498" s="302"/>
      <c r="U498" s="303"/>
      <c r="V498" s="303"/>
      <c r="W498" s="303"/>
      <c r="X498" s="303"/>
      <c r="Y498" s="303"/>
      <c r="Z498" s="303"/>
      <c r="AA498" s="303"/>
      <c r="AB498" s="303"/>
      <c r="AC498" s="303"/>
      <c r="AD498" s="303"/>
      <c r="AE498" s="303"/>
      <c r="AF498" s="303"/>
      <c r="AG498" s="303"/>
      <c r="AH498" s="303"/>
      <c r="AI498" s="303"/>
      <c r="AJ498" s="303"/>
      <c r="AK498" s="303"/>
      <c r="AL498" s="303"/>
      <c r="AM498" s="303"/>
      <c r="AN498" s="303"/>
      <c r="AO498" s="303"/>
      <c r="AP498" s="304"/>
      <c r="AU498" s="296" t="s">
        <v>1657</v>
      </c>
      <c r="AW498" s="271">
        <v>0</v>
      </c>
      <c r="AZ498" s="297">
        <v>190</v>
      </c>
      <c r="BA498" s="298">
        <v>28</v>
      </c>
      <c r="BC498" s="269">
        <f t="shared" si="268"/>
        <v>1</v>
      </c>
      <c r="BD498" s="270">
        <f t="shared" si="269"/>
        <v>49</v>
      </c>
      <c r="BE498" s="208">
        <f t="shared" si="270"/>
        <v>497</v>
      </c>
      <c r="BF498" s="208">
        <f t="shared" si="271"/>
        <v>1049497</v>
      </c>
      <c r="BG498" s="208">
        <f t="shared" ref="BG498:BG504" si="272">RANK(BF498,BF$498:BF$504,1)</f>
        <v>1</v>
      </c>
    </row>
    <row r="499" spans="1:59" s="296" customFormat="1" ht="25" x14ac:dyDescent="0.25">
      <c r="A499" s="309" t="s">
        <v>46</v>
      </c>
      <c r="B499" s="299" t="s">
        <v>1916</v>
      </c>
      <c r="C499" s="247" t="s">
        <v>1426</v>
      </c>
      <c r="D499" s="944" t="s">
        <v>477</v>
      </c>
      <c r="E499" s="271" t="s">
        <v>1477</v>
      </c>
      <c r="F499" s="947"/>
      <c r="G499" s="558"/>
      <c r="H499" s="956" t="s">
        <v>1331</v>
      </c>
      <c r="I499" s="948"/>
      <c r="J499" s="353" t="s">
        <v>1332</v>
      </c>
      <c r="K499" s="353" t="s">
        <v>212</v>
      </c>
      <c r="L499" s="300"/>
      <c r="M499" s="300" t="s">
        <v>1960</v>
      </c>
      <c r="N499" s="285" t="str">
        <f t="shared" si="266"/>
        <v/>
      </c>
      <c r="O499" s="301" t="str">
        <f t="shared" si="267"/>
        <v/>
      </c>
      <c r="P499" s="300"/>
      <c r="Q499" s="300"/>
      <c r="R499" s="46" t="s">
        <v>1331</v>
      </c>
      <c r="T499" s="302"/>
      <c r="U499" s="303"/>
      <c r="V499" s="303"/>
      <c r="W499" s="303"/>
      <c r="X499" s="303"/>
      <c r="Y499" s="303"/>
      <c r="Z499" s="303"/>
      <c r="AA499" s="303"/>
      <c r="AB499" s="303"/>
      <c r="AC499" s="303"/>
      <c r="AD499" s="303"/>
      <c r="AE499" s="303"/>
      <c r="AF499" s="303"/>
      <c r="AG499" s="303"/>
      <c r="AH499" s="303"/>
      <c r="AI499" s="303"/>
      <c r="AJ499" s="303"/>
      <c r="AK499" s="303"/>
      <c r="AL499" s="303"/>
      <c r="AM499" s="303"/>
      <c r="AN499" s="303"/>
      <c r="AO499" s="303"/>
      <c r="AP499" s="304"/>
      <c r="AU499" s="296" t="s">
        <v>1657</v>
      </c>
      <c r="AW499" s="271">
        <v>0</v>
      </c>
      <c r="AZ499" s="297">
        <v>190</v>
      </c>
      <c r="BA499" s="298">
        <v>29</v>
      </c>
      <c r="BC499" s="269">
        <f t="shared" si="268"/>
        <v>1</v>
      </c>
      <c r="BD499" s="270">
        <f t="shared" si="269"/>
        <v>49</v>
      </c>
      <c r="BE499" s="208">
        <f t="shared" si="270"/>
        <v>498</v>
      </c>
      <c r="BF499" s="208">
        <f t="shared" si="271"/>
        <v>1049498</v>
      </c>
      <c r="BG499" s="208">
        <f t="shared" si="272"/>
        <v>2</v>
      </c>
    </row>
    <row r="500" spans="1:59" s="296" customFormat="1" ht="25" x14ac:dyDescent="0.25">
      <c r="A500" s="309" t="s">
        <v>46</v>
      </c>
      <c r="B500" s="299" t="s">
        <v>1917</v>
      </c>
      <c r="C500" s="247" t="s">
        <v>1426</v>
      </c>
      <c r="D500" s="944" t="s">
        <v>781</v>
      </c>
      <c r="E500" s="271" t="s">
        <v>1477</v>
      </c>
      <c r="F500" s="947"/>
      <c r="G500" s="558"/>
      <c r="H500" s="956" t="s">
        <v>1331</v>
      </c>
      <c r="I500" s="948"/>
      <c r="J500" s="353" t="s">
        <v>1332</v>
      </c>
      <c r="K500" s="353" t="s">
        <v>212</v>
      </c>
      <c r="L500" s="300"/>
      <c r="M500" s="300" t="s">
        <v>1960</v>
      </c>
      <c r="N500" s="285" t="str">
        <f t="shared" si="266"/>
        <v/>
      </c>
      <c r="O500" s="301" t="str">
        <f t="shared" si="267"/>
        <v/>
      </c>
      <c r="P500" s="300"/>
      <c r="Q500" s="300"/>
      <c r="R500" s="46" t="s">
        <v>1331</v>
      </c>
      <c r="T500" s="302"/>
      <c r="U500" s="303"/>
      <c r="V500" s="303"/>
      <c r="W500" s="303"/>
      <c r="X500" s="303"/>
      <c r="Y500" s="303"/>
      <c r="Z500" s="303"/>
      <c r="AA500" s="303"/>
      <c r="AB500" s="303"/>
      <c r="AC500" s="303"/>
      <c r="AD500" s="303"/>
      <c r="AE500" s="303"/>
      <c r="AF500" s="303"/>
      <c r="AG500" s="303"/>
      <c r="AH500" s="303"/>
      <c r="AI500" s="303"/>
      <c r="AJ500" s="303"/>
      <c r="AK500" s="303"/>
      <c r="AL500" s="303"/>
      <c r="AM500" s="303"/>
      <c r="AN500" s="303"/>
      <c r="AO500" s="303"/>
      <c r="AP500" s="304"/>
      <c r="AU500" s="296" t="s">
        <v>1657</v>
      </c>
      <c r="AW500" s="271">
        <v>0</v>
      </c>
      <c r="AZ500" s="297">
        <v>190</v>
      </c>
      <c r="BA500" s="298">
        <v>30</v>
      </c>
      <c r="BC500" s="269">
        <f t="shared" si="268"/>
        <v>1</v>
      </c>
      <c r="BD500" s="270">
        <f t="shared" si="269"/>
        <v>49</v>
      </c>
      <c r="BE500" s="208">
        <f t="shared" si="270"/>
        <v>499</v>
      </c>
      <c r="BF500" s="208">
        <f t="shared" si="271"/>
        <v>1049499</v>
      </c>
      <c r="BG500" s="208">
        <f t="shared" si="272"/>
        <v>3</v>
      </c>
    </row>
    <row r="501" spans="1:59" ht="25" x14ac:dyDescent="0.25">
      <c r="A501" s="309" t="s">
        <v>46</v>
      </c>
      <c r="B501" s="299" t="s">
        <v>1918</v>
      </c>
      <c r="C501" s="247" t="s">
        <v>1426</v>
      </c>
      <c r="D501" s="944" t="s">
        <v>546</v>
      </c>
      <c r="E501" s="271" t="s">
        <v>1477</v>
      </c>
      <c r="F501" s="947"/>
      <c r="G501" s="558"/>
      <c r="H501" s="956" t="s">
        <v>1331</v>
      </c>
      <c r="I501" s="948"/>
      <c r="J501" s="353" t="s">
        <v>1332</v>
      </c>
      <c r="K501" s="353" t="s">
        <v>212</v>
      </c>
      <c r="L501" s="300"/>
      <c r="M501" s="300" t="s">
        <v>1960</v>
      </c>
      <c r="N501" s="285" t="str">
        <f t="shared" si="266"/>
        <v/>
      </c>
      <c r="O501" s="301" t="str">
        <f t="shared" si="267"/>
        <v/>
      </c>
      <c r="P501" s="300"/>
      <c r="Q501" s="300"/>
      <c r="R501" s="46" t="s">
        <v>1331</v>
      </c>
      <c r="S501" s="296"/>
      <c r="T501" s="302"/>
      <c r="U501" s="303"/>
      <c r="V501" s="303"/>
      <c r="W501" s="303"/>
      <c r="X501" s="303"/>
      <c r="Y501" s="303"/>
      <c r="Z501" s="303"/>
      <c r="AA501" s="303"/>
      <c r="AB501" s="303"/>
      <c r="AC501" s="303"/>
      <c r="AD501" s="303"/>
      <c r="AE501" s="303"/>
      <c r="AF501" s="303"/>
      <c r="AG501" s="303"/>
      <c r="AH501" s="303"/>
      <c r="AI501" s="303"/>
      <c r="AJ501" s="303"/>
      <c r="AK501" s="303"/>
      <c r="AL501" s="303"/>
      <c r="AM501" s="303"/>
      <c r="AN501" s="303"/>
      <c r="AO501" s="303"/>
      <c r="AP501" s="304"/>
      <c r="AQ501" s="296"/>
      <c r="AR501" s="296"/>
      <c r="AS501" s="296"/>
      <c r="AT501" s="296"/>
      <c r="AU501" s="208" t="s">
        <v>1657</v>
      </c>
      <c r="AW501" s="271">
        <v>0</v>
      </c>
      <c r="AZ501" s="267">
        <v>190</v>
      </c>
      <c r="BA501" s="268">
        <v>31</v>
      </c>
      <c r="BC501" s="269">
        <f t="shared" si="268"/>
        <v>1</v>
      </c>
      <c r="BD501" s="270">
        <f t="shared" si="269"/>
        <v>49</v>
      </c>
      <c r="BE501" s="208">
        <f t="shared" si="270"/>
        <v>500</v>
      </c>
      <c r="BF501" s="208">
        <f t="shared" si="271"/>
        <v>1049500</v>
      </c>
      <c r="BG501" s="208">
        <f t="shared" si="272"/>
        <v>4</v>
      </c>
    </row>
    <row r="502" spans="1:59" ht="25" x14ac:dyDescent="0.25">
      <c r="A502" s="309" t="s">
        <v>46</v>
      </c>
      <c r="B502" s="299" t="s">
        <v>1919</v>
      </c>
      <c r="C502" s="247" t="s">
        <v>1426</v>
      </c>
      <c r="D502" s="944" t="s">
        <v>1727</v>
      </c>
      <c r="E502" s="271" t="s">
        <v>1477</v>
      </c>
      <c r="F502" s="947"/>
      <c r="G502" s="558"/>
      <c r="H502" s="956" t="s">
        <v>1331</v>
      </c>
      <c r="I502" s="948"/>
      <c r="J502" s="353" t="s">
        <v>1332</v>
      </c>
      <c r="K502" s="353" t="s">
        <v>212</v>
      </c>
      <c r="L502" s="300"/>
      <c r="M502" s="300" t="s">
        <v>1960</v>
      </c>
      <c r="N502" s="285" t="str">
        <f t="shared" si="266"/>
        <v/>
      </c>
      <c r="O502" s="301" t="str">
        <f t="shared" si="267"/>
        <v/>
      </c>
      <c r="P502" s="300"/>
      <c r="Q502" s="300"/>
      <c r="R502" s="46" t="s">
        <v>1331</v>
      </c>
      <c r="S502" s="296"/>
      <c r="T502" s="302"/>
      <c r="U502" s="303"/>
      <c r="V502" s="303"/>
      <c r="W502" s="303"/>
      <c r="X502" s="303"/>
      <c r="Y502" s="303"/>
      <c r="Z502" s="303"/>
      <c r="AA502" s="303"/>
      <c r="AB502" s="303"/>
      <c r="AC502" s="303"/>
      <c r="AD502" s="303"/>
      <c r="AE502" s="303"/>
      <c r="AF502" s="303"/>
      <c r="AG502" s="303"/>
      <c r="AH502" s="303"/>
      <c r="AI502" s="303"/>
      <c r="AJ502" s="303"/>
      <c r="AK502" s="303"/>
      <c r="AL502" s="303"/>
      <c r="AM502" s="303"/>
      <c r="AN502" s="303"/>
      <c r="AO502" s="303"/>
      <c r="AP502" s="304"/>
      <c r="AQ502" s="296"/>
      <c r="AR502" s="296"/>
      <c r="AS502" s="296"/>
      <c r="AT502" s="296"/>
      <c r="AU502" s="208" t="s">
        <v>1657</v>
      </c>
      <c r="AW502" s="271">
        <v>0</v>
      </c>
      <c r="AZ502" s="267">
        <v>190</v>
      </c>
      <c r="BA502" s="268">
        <v>32</v>
      </c>
      <c r="BC502" s="269">
        <f t="shared" si="268"/>
        <v>1</v>
      </c>
      <c r="BD502" s="270">
        <f t="shared" si="269"/>
        <v>49</v>
      </c>
      <c r="BE502" s="208">
        <f t="shared" si="270"/>
        <v>501</v>
      </c>
      <c r="BF502" s="208">
        <f t="shared" si="271"/>
        <v>1049501</v>
      </c>
      <c r="BG502" s="208">
        <f t="shared" si="272"/>
        <v>5</v>
      </c>
    </row>
    <row r="503" spans="1:59" ht="25" x14ac:dyDescent="0.25">
      <c r="A503" s="309" t="s">
        <v>46</v>
      </c>
      <c r="B503" s="299" t="s">
        <v>1920</v>
      </c>
      <c r="C503" s="247" t="s">
        <v>1426</v>
      </c>
      <c r="D503" s="944" t="s">
        <v>1728</v>
      </c>
      <c r="E503" s="271" t="s">
        <v>1477</v>
      </c>
      <c r="F503" s="947"/>
      <c r="G503" s="558"/>
      <c r="H503" s="956" t="s">
        <v>1331</v>
      </c>
      <c r="I503" s="948"/>
      <c r="J503" s="353" t="s">
        <v>1332</v>
      </c>
      <c r="K503" s="353" t="s">
        <v>212</v>
      </c>
      <c r="L503" s="300"/>
      <c r="M503" s="300" t="s">
        <v>1960</v>
      </c>
      <c r="N503" s="285" t="str">
        <f t="shared" si="266"/>
        <v/>
      </c>
      <c r="O503" s="301" t="str">
        <f t="shared" si="267"/>
        <v/>
      </c>
      <c r="P503" s="300"/>
      <c r="Q503" s="300"/>
      <c r="R503" s="46" t="s">
        <v>1331</v>
      </c>
      <c r="S503" s="296"/>
      <c r="T503" s="302"/>
      <c r="U503" s="303"/>
      <c r="V503" s="303"/>
      <c r="W503" s="303"/>
      <c r="X503" s="303"/>
      <c r="Y503" s="303"/>
      <c r="Z503" s="303"/>
      <c r="AA503" s="303"/>
      <c r="AB503" s="303"/>
      <c r="AC503" s="303"/>
      <c r="AD503" s="303"/>
      <c r="AE503" s="303"/>
      <c r="AF503" s="303"/>
      <c r="AG503" s="303"/>
      <c r="AH503" s="303"/>
      <c r="AI503" s="303"/>
      <c r="AJ503" s="303"/>
      <c r="AK503" s="303"/>
      <c r="AL503" s="303"/>
      <c r="AM503" s="303"/>
      <c r="AN503" s="303"/>
      <c r="AO503" s="303"/>
      <c r="AP503" s="304"/>
      <c r="AQ503" s="296"/>
      <c r="AR503" s="296"/>
      <c r="AS503" s="296"/>
      <c r="AT503" s="296"/>
      <c r="AU503" s="208" t="s">
        <v>1657</v>
      </c>
      <c r="AW503" s="271">
        <v>0</v>
      </c>
      <c r="AZ503" s="267">
        <v>190</v>
      </c>
      <c r="BA503" s="268">
        <v>33</v>
      </c>
      <c r="BC503" s="269">
        <f t="shared" si="268"/>
        <v>1</v>
      </c>
      <c r="BD503" s="270">
        <f t="shared" si="269"/>
        <v>49</v>
      </c>
      <c r="BE503" s="208">
        <f t="shared" si="270"/>
        <v>502</v>
      </c>
      <c r="BF503" s="208">
        <f t="shared" si="271"/>
        <v>1049502</v>
      </c>
      <c r="BG503" s="208">
        <f t="shared" si="272"/>
        <v>6</v>
      </c>
    </row>
    <row r="504" spans="1:59" ht="25" x14ac:dyDescent="0.25">
      <c r="A504" s="309" t="s">
        <v>46</v>
      </c>
      <c r="B504" s="299" t="s">
        <v>1921</v>
      </c>
      <c r="C504" s="247" t="s">
        <v>1426</v>
      </c>
      <c r="D504" s="944" t="s">
        <v>1729</v>
      </c>
      <c r="E504" s="271" t="s">
        <v>1477</v>
      </c>
      <c r="F504" s="947"/>
      <c r="G504" s="558"/>
      <c r="H504" s="956" t="s">
        <v>1331</v>
      </c>
      <c r="I504" s="948"/>
      <c r="J504" s="353" t="s">
        <v>1332</v>
      </c>
      <c r="K504" s="353" t="s">
        <v>212</v>
      </c>
      <c r="L504" s="300"/>
      <c r="M504" s="300" t="s">
        <v>1960</v>
      </c>
      <c r="N504" s="285" t="str">
        <f t="shared" si="266"/>
        <v/>
      </c>
      <c r="O504" s="301" t="str">
        <f t="shared" si="267"/>
        <v/>
      </c>
      <c r="P504" s="300"/>
      <c r="Q504" s="300"/>
      <c r="R504" s="46" t="s">
        <v>1331</v>
      </c>
      <c r="S504" s="296"/>
      <c r="T504" s="302"/>
      <c r="U504" s="303"/>
      <c r="V504" s="303"/>
      <c r="W504" s="303"/>
      <c r="X504" s="303"/>
      <c r="Y504" s="303"/>
      <c r="Z504" s="303"/>
      <c r="AA504" s="303"/>
      <c r="AB504" s="303"/>
      <c r="AC504" s="303"/>
      <c r="AD504" s="303"/>
      <c r="AE504" s="303"/>
      <c r="AF504" s="303"/>
      <c r="AG504" s="303"/>
      <c r="AH504" s="303"/>
      <c r="AI504" s="303"/>
      <c r="AJ504" s="303"/>
      <c r="AK504" s="303"/>
      <c r="AL504" s="303"/>
      <c r="AM504" s="303"/>
      <c r="AN504" s="303"/>
      <c r="AO504" s="303"/>
      <c r="AP504" s="304"/>
      <c r="AQ504" s="296"/>
      <c r="AR504" s="296"/>
      <c r="AS504" s="296"/>
      <c r="AT504" s="296"/>
      <c r="AU504" s="208" t="s">
        <v>1657</v>
      </c>
      <c r="AW504" s="271">
        <v>0</v>
      </c>
      <c r="AZ504" s="267">
        <v>190</v>
      </c>
      <c r="BA504" s="268">
        <v>34</v>
      </c>
      <c r="BC504" s="269">
        <f t="shared" si="268"/>
        <v>1</v>
      </c>
      <c r="BD504" s="270">
        <f t="shared" si="269"/>
        <v>49</v>
      </c>
      <c r="BE504" s="208">
        <f t="shared" si="270"/>
        <v>503</v>
      </c>
      <c r="BF504" s="208">
        <f t="shared" si="271"/>
        <v>1049503</v>
      </c>
      <c r="BG504" s="208">
        <f t="shared" si="272"/>
        <v>7</v>
      </c>
    </row>
    <row r="505" spans="1:59" ht="25" x14ac:dyDescent="0.25">
      <c r="A505" s="309" t="s">
        <v>46</v>
      </c>
      <c r="B505" s="299" t="s">
        <v>1922</v>
      </c>
      <c r="C505" s="247" t="s">
        <v>1426</v>
      </c>
      <c r="D505" s="944" t="s">
        <v>1117</v>
      </c>
      <c r="E505" s="271" t="s">
        <v>1477</v>
      </c>
      <c r="F505" s="947"/>
      <c r="G505" s="558"/>
      <c r="H505" s="956" t="s">
        <v>1331</v>
      </c>
      <c r="I505" s="948"/>
      <c r="J505" s="353" t="s">
        <v>1332</v>
      </c>
      <c r="K505" s="353" t="s">
        <v>212</v>
      </c>
      <c r="L505" s="300"/>
      <c r="M505" s="300" t="s">
        <v>1960</v>
      </c>
      <c r="N505" s="285" t="str">
        <f t="shared" si="266"/>
        <v/>
      </c>
      <c r="O505" s="301" t="str">
        <f t="shared" si="267"/>
        <v/>
      </c>
      <c r="P505" s="300"/>
      <c r="Q505" s="300"/>
      <c r="R505" s="46" t="s">
        <v>1331</v>
      </c>
      <c r="S505" s="296"/>
      <c r="T505" s="302"/>
      <c r="U505" s="303"/>
      <c r="V505" s="303"/>
      <c r="W505" s="303"/>
      <c r="X505" s="303"/>
      <c r="Y505" s="303"/>
      <c r="Z505" s="303"/>
      <c r="AA505" s="303"/>
      <c r="AB505" s="303"/>
      <c r="AC505" s="303"/>
      <c r="AD505" s="303"/>
      <c r="AE505" s="303"/>
      <c r="AF505" s="303"/>
      <c r="AG505" s="303"/>
      <c r="AH505" s="303"/>
      <c r="AI505" s="303"/>
      <c r="AJ505" s="303"/>
      <c r="AK505" s="303"/>
      <c r="AL505" s="303"/>
      <c r="AM505" s="303"/>
      <c r="AN505" s="303"/>
      <c r="AO505" s="303"/>
      <c r="AP505" s="304"/>
      <c r="AQ505" s="296"/>
      <c r="AR505" s="296"/>
      <c r="AS505" s="296"/>
      <c r="AT505" s="296"/>
      <c r="AU505" s="208" t="s">
        <v>1657</v>
      </c>
      <c r="AW505" s="271">
        <v>0</v>
      </c>
      <c r="AZ505" s="267">
        <v>190</v>
      </c>
      <c r="BA505" s="268">
        <v>39</v>
      </c>
      <c r="BC505" s="269">
        <f t="shared" si="268"/>
        <v>1</v>
      </c>
      <c r="BD505" s="270">
        <f t="shared" si="269"/>
        <v>49</v>
      </c>
      <c r="BE505" s="208">
        <f t="shared" si="270"/>
        <v>504</v>
      </c>
      <c r="BF505" s="208">
        <f t="shared" si="271"/>
        <v>1049504</v>
      </c>
      <c r="BG505" s="208">
        <f>RANK(BF505,BF$505:BF$506,1)</f>
        <v>1</v>
      </c>
    </row>
    <row r="506" spans="1:59" ht="25" x14ac:dyDescent="0.25">
      <c r="A506" s="309" t="s">
        <v>46</v>
      </c>
      <c r="B506" s="299" t="s">
        <v>1923</v>
      </c>
      <c r="C506" s="247" t="s">
        <v>1426</v>
      </c>
      <c r="D506" s="944" t="s">
        <v>1118</v>
      </c>
      <c r="E506" s="271" t="s">
        <v>1477</v>
      </c>
      <c r="F506" s="947"/>
      <c r="G506" s="558"/>
      <c r="H506" s="956" t="s">
        <v>1331</v>
      </c>
      <c r="I506" s="948"/>
      <c r="J506" s="353" t="s">
        <v>1332</v>
      </c>
      <c r="K506" s="353" t="s">
        <v>212</v>
      </c>
      <c r="L506" s="300"/>
      <c r="M506" s="300" t="s">
        <v>1960</v>
      </c>
      <c r="N506" s="285" t="str">
        <f t="shared" si="266"/>
        <v/>
      </c>
      <c r="O506" s="301" t="str">
        <f t="shared" si="267"/>
        <v/>
      </c>
      <c r="P506" s="300"/>
      <c r="Q506" s="300"/>
      <c r="R506" s="46" t="s">
        <v>1331</v>
      </c>
      <c r="S506" s="296"/>
      <c r="T506" s="302"/>
      <c r="U506" s="303"/>
      <c r="V506" s="303"/>
      <c r="W506" s="303"/>
      <c r="X506" s="303"/>
      <c r="Y506" s="303"/>
      <c r="Z506" s="303"/>
      <c r="AA506" s="303"/>
      <c r="AB506" s="303"/>
      <c r="AC506" s="303"/>
      <c r="AD506" s="303"/>
      <c r="AE506" s="303"/>
      <c r="AF506" s="303"/>
      <c r="AG506" s="303"/>
      <c r="AH506" s="303"/>
      <c r="AI506" s="303"/>
      <c r="AJ506" s="303"/>
      <c r="AK506" s="303"/>
      <c r="AL506" s="303"/>
      <c r="AM506" s="303"/>
      <c r="AN506" s="303"/>
      <c r="AO506" s="303"/>
      <c r="AP506" s="304"/>
      <c r="AQ506" s="296"/>
      <c r="AR506" s="296"/>
      <c r="AS506" s="296"/>
      <c r="AT506" s="296"/>
      <c r="AU506" s="208" t="s">
        <v>1657</v>
      </c>
      <c r="AW506" s="271">
        <v>0</v>
      </c>
      <c r="AZ506" s="267">
        <v>190</v>
      </c>
      <c r="BA506" s="268">
        <v>40</v>
      </c>
      <c r="BC506" s="269">
        <f t="shared" si="268"/>
        <v>1</v>
      </c>
      <c r="BD506" s="270">
        <f t="shared" si="269"/>
        <v>49</v>
      </c>
      <c r="BE506" s="208">
        <f t="shared" si="270"/>
        <v>505</v>
      </c>
      <c r="BF506" s="208">
        <f t="shared" si="271"/>
        <v>1049505</v>
      </c>
      <c r="BG506" s="208">
        <f>RANK(BF506,BF$505:BF$506,1)</f>
        <v>2</v>
      </c>
    </row>
    <row r="507" spans="1:59" ht="25" x14ac:dyDescent="0.25">
      <c r="A507" s="309" t="s">
        <v>46</v>
      </c>
      <c r="B507" s="299" t="s">
        <v>1924</v>
      </c>
      <c r="C507" s="247" t="s">
        <v>1426</v>
      </c>
      <c r="D507" s="944" t="s">
        <v>894</v>
      </c>
      <c r="E507" s="271" t="s">
        <v>1477</v>
      </c>
      <c r="F507" s="947"/>
      <c r="G507" s="558"/>
      <c r="H507" s="956" t="s">
        <v>1331</v>
      </c>
      <c r="I507" s="948"/>
      <c r="J507" s="353" t="s">
        <v>1332</v>
      </c>
      <c r="K507" s="353" t="s">
        <v>212</v>
      </c>
      <c r="L507" s="300"/>
      <c r="M507" s="300" t="s">
        <v>1960</v>
      </c>
      <c r="N507" s="285" t="str">
        <f t="shared" si="266"/>
        <v/>
      </c>
      <c r="O507" s="301" t="str">
        <f t="shared" si="267"/>
        <v/>
      </c>
      <c r="P507" s="300"/>
      <c r="Q507" s="300"/>
      <c r="R507" s="46" t="s">
        <v>1331</v>
      </c>
      <c r="S507" s="296"/>
      <c r="T507" s="302"/>
      <c r="U507" s="303"/>
      <c r="V507" s="303"/>
      <c r="W507" s="303"/>
      <c r="X507" s="303"/>
      <c r="Y507" s="303"/>
      <c r="Z507" s="303"/>
      <c r="AA507" s="303"/>
      <c r="AB507" s="303"/>
      <c r="AC507" s="303"/>
      <c r="AD507" s="303"/>
      <c r="AE507" s="303"/>
      <c r="AF507" s="303"/>
      <c r="AG507" s="303"/>
      <c r="AH507" s="303"/>
      <c r="AI507" s="303"/>
      <c r="AJ507" s="303"/>
      <c r="AK507" s="303"/>
      <c r="AL507" s="303"/>
      <c r="AM507" s="303"/>
      <c r="AN507" s="303"/>
      <c r="AO507" s="303"/>
      <c r="AP507" s="304"/>
      <c r="AQ507" s="296"/>
      <c r="AR507" s="296"/>
      <c r="AS507" s="296"/>
      <c r="AT507" s="296"/>
      <c r="AU507" s="208" t="s">
        <v>1657</v>
      </c>
      <c r="AW507" s="271">
        <v>0</v>
      </c>
      <c r="AZ507" s="267">
        <v>190</v>
      </c>
      <c r="BA507" s="268">
        <v>43</v>
      </c>
      <c r="BC507" s="269">
        <f t="shared" si="268"/>
        <v>1</v>
      </c>
      <c r="BD507" s="270">
        <f t="shared" si="269"/>
        <v>49</v>
      </c>
      <c r="BE507" s="208">
        <f t="shared" si="270"/>
        <v>506</v>
      </c>
      <c r="BF507" s="208">
        <f t="shared" si="271"/>
        <v>1049506</v>
      </c>
      <c r="BG507" s="208">
        <f>RANK(BF507,BF$507:BF$507,1)</f>
        <v>1</v>
      </c>
    </row>
    <row r="508" spans="1:59" ht="25" x14ac:dyDescent="0.25">
      <c r="A508" s="309" t="s">
        <v>46</v>
      </c>
      <c r="B508" s="299" t="s">
        <v>1925</v>
      </c>
      <c r="C508" s="247" t="s">
        <v>1426</v>
      </c>
      <c r="D508" s="944" t="s">
        <v>221</v>
      </c>
      <c r="E508" s="271" t="s">
        <v>1477</v>
      </c>
      <c r="F508" s="947"/>
      <c r="G508" s="558"/>
      <c r="H508" s="956" t="s">
        <v>1331</v>
      </c>
      <c r="I508" s="948"/>
      <c r="J508" s="353" t="s">
        <v>1332</v>
      </c>
      <c r="K508" s="353" t="s">
        <v>212</v>
      </c>
      <c r="L508" s="300"/>
      <c r="M508" s="300" t="s">
        <v>1960</v>
      </c>
      <c r="N508" s="285" t="str">
        <f t="shared" si="266"/>
        <v/>
      </c>
      <c r="O508" s="301" t="str">
        <f t="shared" si="267"/>
        <v/>
      </c>
      <c r="P508" s="300"/>
      <c r="Q508" s="300"/>
      <c r="R508" s="46" t="s">
        <v>1331</v>
      </c>
      <c r="S508" s="296"/>
      <c r="T508" s="302"/>
      <c r="U508" s="303"/>
      <c r="V508" s="303"/>
      <c r="W508" s="303"/>
      <c r="X508" s="303"/>
      <c r="Y508" s="303"/>
      <c r="Z508" s="303"/>
      <c r="AA508" s="303"/>
      <c r="AB508" s="303"/>
      <c r="AC508" s="303"/>
      <c r="AD508" s="303"/>
      <c r="AE508" s="303"/>
      <c r="AF508" s="303"/>
      <c r="AG508" s="303"/>
      <c r="AH508" s="303"/>
      <c r="AI508" s="303"/>
      <c r="AJ508" s="303"/>
      <c r="AK508" s="303"/>
      <c r="AL508" s="303"/>
      <c r="AM508" s="303"/>
      <c r="AN508" s="303"/>
      <c r="AO508" s="303"/>
      <c r="AP508" s="304"/>
      <c r="AQ508" s="296"/>
      <c r="AR508" s="296"/>
      <c r="AS508" s="296"/>
      <c r="AT508" s="296"/>
      <c r="AU508" s="208" t="s">
        <v>1657</v>
      </c>
      <c r="AW508" s="271">
        <v>0</v>
      </c>
      <c r="AZ508" s="267">
        <v>190</v>
      </c>
      <c r="BA508" s="268">
        <v>46</v>
      </c>
      <c r="BC508" s="269">
        <f t="shared" si="268"/>
        <v>1</v>
      </c>
      <c r="BD508" s="270">
        <f t="shared" si="269"/>
        <v>49</v>
      </c>
      <c r="BE508" s="208">
        <f t="shared" si="270"/>
        <v>507</v>
      </c>
      <c r="BF508" s="208">
        <f t="shared" si="271"/>
        <v>1049507</v>
      </c>
      <c r="BG508" s="208">
        <f>RANK(BF508,BF$508:BF$508,1)</f>
        <v>1</v>
      </c>
    </row>
    <row r="509" spans="1:59" ht="25" x14ac:dyDescent="0.25">
      <c r="A509" s="309" t="s">
        <v>46</v>
      </c>
      <c r="B509" s="299" t="s">
        <v>1926</v>
      </c>
      <c r="C509" s="247" t="s">
        <v>1426</v>
      </c>
      <c r="D509" s="944" t="s">
        <v>1999</v>
      </c>
      <c r="E509" s="271" t="s">
        <v>1477</v>
      </c>
      <c r="F509" s="947"/>
      <c r="G509" s="558"/>
      <c r="H509" s="956" t="s">
        <v>1331</v>
      </c>
      <c r="I509" s="948"/>
      <c r="J509" s="353" t="s">
        <v>1332</v>
      </c>
      <c r="K509" s="353" t="s">
        <v>212</v>
      </c>
      <c r="L509" s="300"/>
      <c r="M509" s="300" t="s">
        <v>1960</v>
      </c>
      <c r="N509" s="285" t="str">
        <f t="shared" si="266"/>
        <v/>
      </c>
      <c r="O509" s="301" t="str">
        <f t="shared" si="267"/>
        <v/>
      </c>
      <c r="P509" s="300"/>
      <c r="Q509" s="300"/>
      <c r="R509" s="46" t="s">
        <v>1331</v>
      </c>
      <c r="S509" s="296"/>
      <c r="T509" s="302"/>
      <c r="U509" s="303"/>
      <c r="V509" s="303"/>
      <c r="W509" s="303"/>
      <c r="X509" s="303"/>
      <c r="Y509" s="303"/>
      <c r="Z509" s="303"/>
      <c r="AA509" s="303"/>
      <c r="AB509" s="303"/>
      <c r="AC509" s="303"/>
      <c r="AD509" s="303"/>
      <c r="AE509" s="303"/>
      <c r="AF509" s="303"/>
      <c r="AG509" s="303"/>
      <c r="AH509" s="303"/>
      <c r="AI509" s="303"/>
      <c r="AJ509" s="303"/>
      <c r="AK509" s="303"/>
      <c r="AL509" s="303"/>
      <c r="AM509" s="303"/>
      <c r="AN509" s="303"/>
      <c r="AO509" s="303"/>
      <c r="AP509" s="304"/>
      <c r="AQ509" s="296"/>
      <c r="AR509" s="296"/>
      <c r="AS509" s="296"/>
      <c r="AT509" s="296"/>
      <c r="AU509" s="208" t="s">
        <v>1657</v>
      </c>
      <c r="AW509" s="271">
        <v>0</v>
      </c>
      <c r="AZ509" s="267">
        <v>190</v>
      </c>
      <c r="BA509" s="268">
        <v>49</v>
      </c>
      <c r="BC509" s="269">
        <f t="shared" si="268"/>
        <v>1</v>
      </c>
      <c r="BD509" s="270">
        <f t="shared" si="269"/>
        <v>49</v>
      </c>
      <c r="BE509" s="208">
        <f t="shared" si="270"/>
        <v>508</v>
      </c>
      <c r="BF509" s="208">
        <f t="shared" si="271"/>
        <v>1049508</v>
      </c>
      <c r="BG509" s="208">
        <f>RANK(BF509,BF$509:BF$509,1)</f>
        <v>1</v>
      </c>
    </row>
    <row r="510" spans="1:59" ht="25" x14ac:dyDescent="0.25">
      <c r="A510" s="309" t="s">
        <v>46</v>
      </c>
      <c r="B510" s="299" t="s">
        <v>1927</v>
      </c>
      <c r="C510" s="247" t="s">
        <v>1426</v>
      </c>
      <c r="D510" s="944" t="s">
        <v>412</v>
      </c>
      <c r="E510" s="271" t="s">
        <v>1477</v>
      </c>
      <c r="F510" s="947"/>
      <c r="G510" s="558"/>
      <c r="H510" s="956" t="s">
        <v>1331</v>
      </c>
      <c r="I510" s="948"/>
      <c r="J510" s="353" t="s">
        <v>1332</v>
      </c>
      <c r="K510" s="353" t="s">
        <v>212</v>
      </c>
      <c r="L510" s="300"/>
      <c r="M510" s="300" t="s">
        <v>1960</v>
      </c>
      <c r="N510" s="285" t="str">
        <f t="shared" si="266"/>
        <v/>
      </c>
      <c r="O510" s="301" t="str">
        <f t="shared" si="267"/>
        <v/>
      </c>
      <c r="P510" s="300"/>
      <c r="Q510" s="300"/>
      <c r="R510" s="46" t="s">
        <v>1331</v>
      </c>
      <c r="S510" s="296"/>
      <c r="T510" s="302"/>
      <c r="U510" s="303"/>
      <c r="V510" s="303"/>
      <c r="W510" s="303"/>
      <c r="X510" s="303"/>
      <c r="Y510" s="303"/>
      <c r="Z510" s="303"/>
      <c r="AA510" s="303"/>
      <c r="AB510" s="303"/>
      <c r="AC510" s="303"/>
      <c r="AD510" s="303"/>
      <c r="AE510" s="303"/>
      <c r="AF510" s="303"/>
      <c r="AG510" s="303"/>
      <c r="AH510" s="303"/>
      <c r="AI510" s="303"/>
      <c r="AJ510" s="303"/>
      <c r="AK510" s="303"/>
      <c r="AL510" s="303"/>
      <c r="AM510" s="303"/>
      <c r="AN510" s="303"/>
      <c r="AO510" s="303"/>
      <c r="AP510" s="304"/>
      <c r="AQ510" s="296"/>
      <c r="AR510" s="296"/>
      <c r="AS510" s="296"/>
      <c r="AT510" s="296"/>
      <c r="AU510" s="208" t="s">
        <v>1657</v>
      </c>
      <c r="AW510" s="271">
        <v>0</v>
      </c>
      <c r="AZ510" s="267">
        <v>190</v>
      </c>
      <c r="BA510" s="268">
        <v>52</v>
      </c>
      <c r="BC510" s="269">
        <f t="shared" si="268"/>
        <v>1</v>
      </c>
      <c r="BD510" s="270">
        <f t="shared" si="269"/>
        <v>49</v>
      </c>
      <c r="BE510" s="208">
        <f t="shared" si="270"/>
        <v>509</v>
      </c>
      <c r="BF510" s="208">
        <f t="shared" si="271"/>
        <v>1049509</v>
      </c>
      <c r="BG510" s="208">
        <f>RANK(BF510,BF$510:BF$510,1)</f>
        <v>1</v>
      </c>
    </row>
    <row r="511" spans="1:59" s="296" customFormat="1" ht="25" x14ac:dyDescent="0.25">
      <c r="A511" s="309" t="s">
        <v>46</v>
      </c>
      <c r="B511" s="299" t="s">
        <v>1928</v>
      </c>
      <c r="C511" s="247" t="s">
        <v>1426</v>
      </c>
      <c r="D511" s="944" t="s">
        <v>414</v>
      </c>
      <c r="E511" s="271" t="s">
        <v>1477</v>
      </c>
      <c r="F511" s="947"/>
      <c r="G511" s="558"/>
      <c r="H511" s="956" t="s">
        <v>1331</v>
      </c>
      <c r="I511" s="948"/>
      <c r="J511" s="353" t="s">
        <v>1332</v>
      </c>
      <c r="K511" s="353" t="s">
        <v>212</v>
      </c>
      <c r="L511" s="300"/>
      <c r="M511" s="300" t="s">
        <v>1960</v>
      </c>
      <c r="N511" s="285" t="str">
        <f t="shared" si="266"/>
        <v/>
      </c>
      <c r="O511" s="301" t="str">
        <f t="shared" si="267"/>
        <v/>
      </c>
      <c r="P511" s="300"/>
      <c r="Q511" s="300"/>
      <c r="R511" s="46" t="s">
        <v>1331</v>
      </c>
      <c r="T511" s="302"/>
      <c r="U511" s="303"/>
      <c r="V511" s="303"/>
      <c r="W511" s="303"/>
      <c r="X511" s="303"/>
      <c r="Y511" s="303"/>
      <c r="Z511" s="303"/>
      <c r="AA511" s="303"/>
      <c r="AB511" s="303"/>
      <c r="AC511" s="303"/>
      <c r="AD511" s="303"/>
      <c r="AE511" s="303"/>
      <c r="AF511" s="303"/>
      <c r="AG511" s="303"/>
      <c r="AH511" s="303"/>
      <c r="AI511" s="303"/>
      <c r="AJ511" s="303"/>
      <c r="AK511" s="303"/>
      <c r="AL511" s="303"/>
      <c r="AM511" s="303"/>
      <c r="AN511" s="303"/>
      <c r="AO511" s="303"/>
      <c r="AP511" s="304"/>
      <c r="AU511" s="296" t="s">
        <v>1657</v>
      </c>
      <c r="AW511" s="271">
        <v>0</v>
      </c>
      <c r="AZ511" s="297">
        <v>190</v>
      </c>
      <c r="BA511" s="298">
        <v>55</v>
      </c>
      <c r="BC511" s="269">
        <f t="shared" si="268"/>
        <v>1</v>
      </c>
      <c r="BD511" s="270">
        <f t="shared" si="269"/>
        <v>49</v>
      </c>
      <c r="BE511" s="208">
        <f t="shared" si="270"/>
        <v>510</v>
      </c>
      <c r="BF511" s="208">
        <f t="shared" si="271"/>
        <v>1049510</v>
      </c>
      <c r="BG511" s="208">
        <f>RANK(BF511,BF$511:BF$511,1)</f>
        <v>1</v>
      </c>
    </row>
    <row r="512" spans="1:59" ht="25" x14ac:dyDescent="0.25">
      <c r="A512" s="309" t="s">
        <v>46</v>
      </c>
      <c r="B512" s="68" t="s">
        <v>1929</v>
      </c>
      <c r="C512" s="247" t="s">
        <v>1426</v>
      </c>
      <c r="D512" s="944" t="s">
        <v>415</v>
      </c>
      <c r="E512" s="271" t="s">
        <v>1477</v>
      </c>
      <c r="F512" s="947"/>
      <c r="G512" s="558"/>
      <c r="H512" s="956" t="s">
        <v>1331</v>
      </c>
      <c r="I512" s="948"/>
      <c r="J512" s="353" t="s">
        <v>1332</v>
      </c>
      <c r="K512" s="353" t="s">
        <v>212</v>
      </c>
      <c r="L512" s="300"/>
      <c r="M512" s="300" t="s">
        <v>2040</v>
      </c>
      <c r="N512" s="258" t="str">
        <f t="shared" si="266"/>
        <v/>
      </c>
      <c r="O512" s="272" t="str">
        <f t="shared" si="267"/>
        <v/>
      </c>
      <c r="P512" s="265"/>
      <c r="Q512" s="265"/>
      <c r="R512" s="46" t="s">
        <v>1331</v>
      </c>
      <c r="S512" s="296"/>
      <c r="T512" s="302"/>
      <c r="U512" s="303"/>
      <c r="V512" s="303"/>
      <c r="W512" s="303"/>
      <c r="X512" s="303"/>
      <c r="Y512" s="303"/>
      <c r="Z512" s="303"/>
      <c r="AA512" s="303"/>
      <c r="AB512" s="303"/>
      <c r="AC512" s="303"/>
      <c r="AD512" s="303"/>
      <c r="AE512" s="303"/>
      <c r="AF512" s="303"/>
      <c r="AG512" s="303"/>
      <c r="AH512" s="303"/>
      <c r="AI512" s="303"/>
      <c r="AJ512" s="303"/>
      <c r="AK512" s="303"/>
      <c r="AL512" s="303"/>
      <c r="AM512" s="303"/>
      <c r="AN512" s="303"/>
      <c r="AO512" s="303"/>
      <c r="AP512" s="304"/>
      <c r="AS512" s="296"/>
      <c r="AT512" s="296"/>
      <c r="AU512" s="208" t="s">
        <v>1657</v>
      </c>
      <c r="AW512" s="271">
        <v>0</v>
      </c>
      <c r="AZ512" s="267">
        <v>190</v>
      </c>
      <c r="BA512" s="268">
        <v>56</v>
      </c>
      <c r="BC512" s="269">
        <f t="shared" si="268"/>
        <v>1</v>
      </c>
      <c r="BD512" s="270">
        <f t="shared" si="269"/>
        <v>49</v>
      </c>
      <c r="BE512" s="208">
        <f t="shared" si="270"/>
        <v>511</v>
      </c>
      <c r="BF512" s="208">
        <f t="shared" si="271"/>
        <v>1049511</v>
      </c>
      <c r="BG512" s="208">
        <f>RANK(BF512,BF$512:BF$512,1)</f>
        <v>1</v>
      </c>
    </row>
    <row r="513" spans="1:59" ht="50" x14ac:dyDescent="0.25">
      <c r="A513" s="309" t="s">
        <v>46</v>
      </c>
      <c r="B513" s="68" t="s">
        <v>1930</v>
      </c>
      <c r="C513" s="247" t="s">
        <v>1426</v>
      </c>
      <c r="D513" s="944" t="s">
        <v>417</v>
      </c>
      <c r="E513" s="271" t="s">
        <v>1477</v>
      </c>
      <c r="F513" s="947"/>
      <c r="G513" s="558"/>
      <c r="H513" s="956" t="s">
        <v>1331</v>
      </c>
      <c r="I513" s="948"/>
      <c r="J513" s="353" t="s">
        <v>1332</v>
      </c>
      <c r="K513" s="353" t="s">
        <v>212</v>
      </c>
      <c r="L513" s="300"/>
      <c r="M513" s="353" t="s">
        <v>2041</v>
      </c>
      <c r="N513" s="258" t="str">
        <f t="shared" si="266"/>
        <v/>
      </c>
      <c r="O513" s="272" t="str">
        <f t="shared" si="267"/>
        <v/>
      </c>
      <c r="P513" s="265"/>
      <c r="Q513" s="265"/>
      <c r="R513" s="46" t="s">
        <v>1331</v>
      </c>
      <c r="S513" s="296"/>
      <c r="T513" s="302"/>
      <c r="U513" s="303"/>
      <c r="V513" s="303"/>
      <c r="W513" s="303"/>
      <c r="X513" s="303"/>
      <c r="Y513" s="303"/>
      <c r="Z513" s="303"/>
      <c r="AA513" s="303"/>
      <c r="AB513" s="303"/>
      <c r="AC513" s="303"/>
      <c r="AD513" s="303"/>
      <c r="AE513" s="303"/>
      <c r="AF513" s="303"/>
      <c r="AG513" s="303"/>
      <c r="AH513" s="303"/>
      <c r="AI513" s="303"/>
      <c r="AJ513" s="303"/>
      <c r="AK513" s="303"/>
      <c r="AL513" s="303"/>
      <c r="AM513" s="303"/>
      <c r="AN513" s="303"/>
      <c r="AO513" s="303"/>
      <c r="AP513" s="304"/>
      <c r="AS513" s="296"/>
      <c r="AT513" s="296"/>
      <c r="AU513" s="208" t="s">
        <v>1657</v>
      </c>
      <c r="AW513" s="271">
        <v>0</v>
      </c>
      <c r="AZ513" s="267">
        <v>190</v>
      </c>
      <c r="BA513" s="268">
        <v>58</v>
      </c>
      <c r="BC513" s="269">
        <f t="shared" si="268"/>
        <v>1</v>
      </c>
      <c r="BD513" s="270">
        <f t="shared" si="269"/>
        <v>49</v>
      </c>
      <c r="BE513" s="208">
        <f t="shared" si="270"/>
        <v>512</v>
      </c>
      <c r="BF513" s="208">
        <f t="shared" si="271"/>
        <v>1049512</v>
      </c>
      <c r="BG513" s="208">
        <f>RANK(BF513,BF$513:BF$513,1)</f>
        <v>1</v>
      </c>
    </row>
    <row r="514" spans="1:59" ht="36" customHeight="1" x14ac:dyDescent="0.25">
      <c r="A514" s="309" t="s">
        <v>46</v>
      </c>
      <c r="B514" s="68" t="s">
        <v>1931</v>
      </c>
      <c r="C514" s="247" t="s">
        <v>1426</v>
      </c>
      <c r="D514" s="944" t="s">
        <v>446</v>
      </c>
      <c r="E514" s="271" t="s">
        <v>1477</v>
      </c>
      <c r="F514" s="947"/>
      <c r="G514" s="558"/>
      <c r="H514" s="956" t="s">
        <v>1331</v>
      </c>
      <c r="I514" s="948"/>
      <c r="J514" s="353" t="s">
        <v>1332</v>
      </c>
      <c r="K514" s="353" t="s">
        <v>212</v>
      </c>
      <c r="L514" s="300"/>
      <c r="M514" s="300" t="s">
        <v>2042</v>
      </c>
      <c r="N514" s="258" t="str">
        <f t="shared" si="266"/>
        <v/>
      </c>
      <c r="O514" s="272" t="str">
        <f t="shared" si="267"/>
        <v/>
      </c>
      <c r="P514" s="265"/>
      <c r="Q514" s="265"/>
      <c r="R514" s="46" t="s">
        <v>1331</v>
      </c>
      <c r="S514" s="296"/>
      <c r="T514" s="302"/>
      <c r="U514" s="303"/>
      <c r="V514" s="303"/>
      <c r="W514" s="303"/>
      <c r="X514" s="303"/>
      <c r="Y514" s="303"/>
      <c r="Z514" s="303"/>
      <c r="AA514" s="303"/>
      <c r="AB514" s="303"/>
      <c r="AC514" s="303"/>
      <c r="AD514" s="303"/>
      <c r="AE514" s="303"/>
      <c r="AF514" s="303"/>
      <c r="AG514" s="303"/>
      <c r="AH514" s="303"/>
      <c r="AI514" s="303"/>
      <c r="AJ514" s="303"/>
      <c r="AK514" s="303"/>
      <c r="AL514" s="303"/>
      <c r="AM514" s="303"/>
      <c r="AN514" s="303"/>
      <c r="AO514" s="303"/>
      <c r="AP514" s="304"/>
      <c r="AS514" s="296"/>
      <c r="AT514" s="296"/>
      <c r="AU514" s="208" t="s">
        <v>1657</v>
      </c>
      <c r="AW514" s="271">
        <v>0</v>
      </c>
      <c r="AZ514" s="267">
        <v>190</v>
      </c>
      <c r="BA514" s="268">
        <v>59</v>
      </c>
      <c r="BC514" s="269">
        <f t="shared" si="268"/>
        <v>1</v>
      </c>
      <c r="BD514" s="270">
        <f t="shared" si="269"/>
        <v>49</v>
      </c>
      <c r="BE514" s="208">
        <f t="shared" si="270"/>
        <v>513</v>
      </c>
      <c r="BF514" s="208">
        <f t="shared" si="271"/>
        <v>1049513</v>
      </c>
      <c r="BG514" s="208">
        <f>RANK(BF514,BF$514:BF$514,1)</f>
        <v>1</v>
      </c>
    </row>
    <row r="515" spans="1:59" ht="25" x14ac:dyDescent="0.25">
      <c r="A515" s="309" t="s">
        <v>46</v>
      </c>
      <c r="B515" s="299" t="s">
        <v>1933</v>
      </c>
      <c r="C515" s="247" t="s">
        <v>448</v>
      </c>
      <c r="D515" s="944" t="s">
        <v>1319</v>
      </c>
      <c r="E515" s="271" t="s">
        <v>1477</v>
      </c>
      <c r="F515" s="947"/>
      <c r="G515" s="558"/>
      <c r="H515" s="956" t="s">
        <v>1331</v>
      </c>
      <c r="I515" s="948"/>
      <c r="J515" s="353" t="s">
        <v>1332</v>
      </c>
      <c r="K515" s="353" t="s">
        <v>211</v>
      </c>
      <c r="L515" s="300"/>
      <c r="M515" s="300" t="s">
        <v>1960</v>
      </c>
      <c r="N515" s="285" t="str">
        <f t="shared" si="266"/>
        <v/>
      </c>
      <c r="O515" s="301" t="str">
        <f t="shared" si="267"/>
        <v/>
      </c>
      <c r="P515" s="300"/>
      <c r="Q515" s="300"/>
      <c r="R515" s="46" t="s">
        <v>1331</v>
      </c>
      <c r="S515" s="296"/>
      <c r="T515" s="302"/>
      <c r="U515" s="303"/>
      <c r="V515" s="303"/>
      <c r="W515" s="303"/>
      <c r="X515" s="303"/>
      <c r="Y515" s="303"/>
      <c r="Z515" s="303"/>
      <c r="AA515" s="303"/>
      <c r="AB515" s="303"/>
      <c r="AC515" s="303"/>
      <c r="AD515" s="303"/>
      <c r="AE515" s="303"/>
      <c r="AF515" s="303"/>
      <c r="AG515" s="303"/>
      <c r="AH515" s="303"/>
      <c r="AI515" s="303"/>
      <c r="AJ515" s="303"/>
      <c r="AK515" s="303"/>
      <c r="AL515" s="303"/>
      <c r="AM515" s="303"/>
      <c r="AN515" s="303"/>
      <c r="AO515" s="303"/>
      <c r="AP515" s="304"/>
      <c r="AQ515" s="296"/>
      <c r="AR515" s="296"/>
      <c r="AS515" s="296"/>
      <c r="AT515" s="296"/>
      <c r="AU515" s="208" t="s">
        <v>1657</v>
      </c>
      <c r="AW515" s="271">
        <v>0</v>
      </c>
      <c r="AZ515" s="267">
        <v>191</v>
      </c>
      <c r="BA515" s="268">
        <v>24</v>
      </c>
      <c r="BC515" s="269">
        <f t="shared" si="268"/>
        <v>1</v>
      </c>
      <c r="BD515" s="270">
        <f t="shared" si="269"/>
        <v>49</v>
      </c>
      <c r="BE515" s="208">
        <f t="shared" si="270"/>
        <v>514</v>
      </c>
      <c r="BF515" s="208">
        <f t="shared" si="271"/>
        <v>1049514</v>
      </c>
      <c r="BG515" s="208">
        <f t="shared" ref="BG515:BG521" si="273">RANK(BF515,BF$515:BF$521,1)</f>
        <v>1</v>
      </c>
    </row>
    <row r="516" spans="1:59" ht="25" x14ac:dyDescent="0.25">
      <c r="A516" s="309" t="s">
        <v>46</v>
      </c>
      <c r="B516" s="299" t="s">
        <v>1934</v>
      </c>
      <c r="C516" s="247" t="s">
        <v>448</v>
      </c>
      <c r="D516" s="944" t="s">
        <v>477</v>
      </c>
      <c r="E516" s="271" t="s">
        <v>1477</v>
      </c>
      <c r="F516" s="947"/>
      <c r="G516" s="558"/>
      <c r="H516" s="956" t="s">
        <v>1331</v>
      </c>
      <c r="I516" s="948"/>
      <c r="J516" s="353" t="s">
        <v>1332</v>
      </c>
      <c r="K516" s="353" t="s">
        <v>211</v>
      </c>
      <c r="L516" s="300"/>
      <c r="M516" s="300" t="s">
        <v>1960</v>
      </c>
      <c r="N516" s="285" t="str">
        <f t="shared" si="266"/>
        <v/>
      </c>
      <c r="O516" s="301" t="str">
        <f t="shared" si="267"/>
        <v/>
      </c>
      <c r="P516" s="300"/>
      <c r="Q516" s="300"/>
      <c r="R516" s="46" t="s">
        <v>1331</v>
      </c>
      <c r="S516" s="296"/>
      <c r="T516" s="302"/>
      <c r="U516" s="303"/>
      <c r="V516" s="303"/>
      <c r="W516" s="303"/>
      <c r="X516" s="303"/>
      <c r="Y516" s="303"/>
      <c r="Z516" s="303"/>
      <c r="AA516" s="303"/>
      <c r="AB516" s="303"/>
      <c r="AC516" s="303"/>
      <c r="AD516" s="303"/>
      <c r="AE516" s="303"/>
      <c r="AF516" s="303"/>
      <c r="AG516" s="303"/>
      <c r="AH516" s="303"/>
      <c r="AI516" s="303"/>
      <c r="AJ516" s="303"/>
      <c r="AK516" s="303"/>
      <c r="AL516" s="303"/>
      <c r="AM516" s="303"/>
      <c r="AN516" s="303"/>
      <c r="AO516" s="303"/>
      <c r="AP516" s="304"/>
      <c r="AQ516" s="296"/>
      <c r="AR516" s="296"/>
      <c r="AS516" s="296"/>
      <c r="AT516" s="296"/>
      <c r="AU516" s="208" t="s">
        <v>1657</v>
      </c>
      <c r="AW516" s="271">
        <v>0</v>
      </c>
      <c r="AZ516" s="267">
        <v>191</v>
      </c>
      <c r="BA516" s="268">
        <v>25</v>
      </c>
      <c r="BC516" s="269">
        <f t="shared" si="268"/>
        <v>1</v>
      </c>
      <c r="BD516" s="270">
        <f t="shared" si="269"/>
        <v>49</v>
      </c>
      <c r="BE516" s="208">
        <f t="shared" si="270"/>
        <v>515</v>
      </c>
      <c r="BF516" s="208">
        <f t="shared" si="271"/>
        <v>1049515</v>
      </c>
      <c r="BG516" s="208">
        <f t="shared" si="273"/>
        <v>2</v>
      </c>
    </row>
    <row r="517" spans="1:59" ht="25" x14ac:dyDescent="0.25">
      <c r="A517" s="309" t="s">
        <v>46</v>
      </c>
      <c r="B517" s="299" t="s">
        <v>1935</v>
      </c>
      <c r="C517" s="247" t="s">
        <v>448</v>
      </c>
      <c r="D517" s="944" t="s">
        <v>781</v>
      </c>
      <c r="E517" s="271" t="s">
        <v>1477</v>
      </c>
      <c r="F517" s="947"/>
      <c r="G517" s="558"/>
      <c r="H517" s="956" t="s">
        <v>1331</v>
      </c>
      <c r="I517" s="948"/>
      <c r="J517" s="353" t="s">
        <v>1332</v>
      </c>
      <c r="K517" s="353" t="s">
        <v>211</v>
      </c>
      <c r="L517" s="300"/>
      <c r="M517" s="300" t="s">
        <v>1960</v>
      </c>
      <c r="N517" s="285" t="str">
        <f t="shared" si="266"/>
        <v/>
      </c>
      <c r="O517" s="301" t="str">
        <f t="shared" si="267"/>
        <v/>
      </c>
      <c r="P517" s="300"/>
      <c r="Q517" s="300"/>
      <c r="R517" s="46" t="s">
        <v>1331</v>
      </c>
      <c r="S517" s="296"/>
      <c r="T517" s="302"/>
      <c r="U517" s="303"/>
      <c r="V517" s="303"/>
      <c r="W517" s="303"/>
      <c r="X517" s="303"/>
      <c r="Y517" s="303"/>
      <c r="Z517" s="303"/>
      <c r="AA517" s="303"/>
      <c r="AB517" s="303"/>
      <c r="AC517" s="303"/>
      <c r="AD517" s="303"/>
      <c r="AE517" s="303"/>
      <c r="AF517" s="303"/>
      <c r="AG517" s="303"/>
      <c r="AH517" s="303"/>
      <c r="AI517" s="303"/>
      <c r="AJ517" s="303"/>
      <c r="AK517" s="303"/>
      <c r="AL517" s="303"/>
      <c r="AM517" s="303"/>
      <c r="AN517" s="303"/>
      <c r="AO517" s="303"/>
      <c r="AP517" s="304"/>
      <c r="AQ517" s="296"/>
      <c r="AR517" s="296"/>
      <c r="AS517" s="296"/>
      <c r="AT517" s="296"/>
      <c r="AU517" s="208" t="s">
        <v>1657</v>
      </c>
      <c r="AW517" s="271">
        <v>0</v>
      </c>
      <c r="AZ517" s="267">
        <v>191</v>
      </c>
      <c r="BA517" s="268">
        <v>26</v>
      </c>
      <c r="BC517" s="269">
        <f t="shared" si="268"/>
        <v>1</v>
      </c>
      <c r="BD517" s="270">
        <f t="shared" si="269"/>
        <v>49</v>
      </c>
      <c r="BE517" s="208">
        <f t="shared" si="270"/>
        <v>516</v>
      </c>
      <c r="BF517" s="208">
        <f t="shared" si="271"/>
        <v>1049516</v>
      </c>
      <c r="BG517" s="208">
        <f t="shared" si="273"/>
        <v>3</v>
      </c>
    </row>
    <row r="518" spans="1:59" ht="25" x14ac:dyDescent="0.25">
      <c r="A518" s="309" t="s">
        <v>46</v>
      </c>
      <c r="B518" s="299" t="s">
        <v>1936</v>
      </c>
      <c r="C518" s="247" t="s">
        <v>448</v>
      </c>
      <c r="D518" s="944" t="s">
        <v>546</v>
      </c>
      <c r="E518" s="271" t="s">
        <v>1477</v>
      </c>
      <c r="F518" s="947"/>
      <c r="G518" s="558"/>
      <c r="H518" s="956" t="s">
        <v>1331</v>
      </c>
      <c r="I518" s="948"/>
      <c r="J518" s="353" t="s">
        <v>1332</v>
      </c>
      <c r="K518" s="353" t="s">
        <v>211</v>
      </c>
      <c r="L518" s="300"/>
      <c r="M518" s="300" t="s">
        <v>1960</v>
      </c>
      <c r="N518" s="285" t="str">
        <f t="shared" si="266"/>
        <v/>
      </c>
      <c r="O518" s="301" t="str">
        <f t="shared" si="267"/>
        <v/>
      </c>
      <c r="P518" s="300"/>
      <c r="Q518" s="300"/>
      <c r="R518" s="46" t="s">
        <v>1331</v>
      </c>
      <c r="S518" s="296"/>
      <c r="T518" s="302"/>
      <c r="U518" s="303"/>
      <c r="V518" s="303"/>
      <c r="W518" s="303"/>
      <c r="X518" s="303"/>
      <c r="Y518" s="303"/>
      <c r="Z518" s="303"/>
      <c r="AA518" s="303"/>
      <c r="AB518" s="303"/>
      <c r="AC518" s="303"/>
      <c r="AD518" s="303"/>
      <c r="AE518" s="303"/>
      <c r="AF518" s="303"/>
      <c r="AG518" s="303"/>
      <c r="AH518" s="303"/>
      <c r="AI518" s="303"/>
      <c r="AJ518" s="303"/>
      <c r="AK518" s="303"/>
      <c r="AL518" s="303"/>
      <c r="AM518" s="303"/>
      <c r="AN518" s="303"/>
      <c r="AO518" s="303"/>
      <c r="AP518" s="304"/>
      <c r="AQ518" s="296"/>
      <c r="AR518" s="296"/>
      <c r="AS518" s="296"/>
      <c r="AT518" s="296"/>
      <c r="AU518" s="208" t="s">
        <v>1657</v>
      </c>
      <c r="AW518" s="271">
        <v>0</v>
      </c>
      <c r="AZ518" s="267">
        <v>191</v>
      </c>
      <c r="BA518" s="268">
        <v>27</v>
      </c>
      <c r="BC518" s="269">
        <f t="shared" si="268"/>
        <v>1</v>
      </c>
      <c r="BD518" s="270">
        <f t="shared" si="269"/>
        <v>49</v>
      </c>
      <c r="BE518" s="208">
        <f t="shared" si="270"/>
        <v>517</v>
      </c>
      <c r="BF518" s="208">
        <f t="shared" si="271"/>
        <v>1049517</v>
      </c>
      <c r="BG518" s="208">
        <f t="shared" si="273"/>
        <v>4</v>
      </c>
    </row>
    <row r="519" spans="1:59" ht="25.5" customHeight="1" x14ac:dyDescent="0.25">
      <c r="A519" s="309" t="s">
        <v>46</v>
      </c>
      <c r="B519" s="299" t="s">
        <v>1937</v>
      </c>
      <c r="C519" s="247" t="s">
        <v>448</v>
      </c>
      <c r="D519" s="944" t="s">
        <v>1727</v>
      </c>
      <c r="E519" s="271" t="s">
        <v>1477</v>
      </c>
      <c r="F519" s="947"/>
      <c r="G519" s="558"/>
      <c r="H519" s="956" t="s">
        <v>1331</v>
      </c>
      <c r="I519" s="948"/>
      <c r="J519" s="353" t="s">
        <v>1332</v>
      </c>
      <c r="K519" s="353" t="s">
        <v>211</v>
      </c>
      <c r="L519" s="300"/>
      <c r="M519" s="300" t="s">
        <v>1960</v>
      </c>
      <c r="N519" s="285" t="str">
        <f t="shared" si="266"/>
        <v/>
      </c>
      <c r="O519" s="301" t="str">
        <f t="shared" si="267"/>
        <v/>
      </c>
      <c r="P519" s="300"/>
      <c r="Q519" s="300"/>
      <c r="R519" s="46" t="s">
        <v>1331</v>
      </c>
      <c r="S519" s="296"/>
      <c r="T519" s="302"/>
      <c r="U519" s="303"/>
      <c r="V519" s="303"/>
      <c r="W519" s="303"/>
      <c r="X519" s="303"/>
      <c r="Y519" s="303"/>
      <c r="Z519" s="303"/>
      <c r="AA519" s="303"/>
      <c r="AB519" s="303"/>
      <c r="AC519" s="303"/>
      <c r="AD519" s="303"/>
      <c r="AE519" s="303"/>
      <c r="AF519" s="303"/>
      <c r="AG519" s="303"/>
      <c r="AH519" s="303"/>
      <c r="AI519" s="303"/>
      <c r="AJ519" s="303"/>
      <c r="AK519" s="303"/>
      <c r="AL519" s="303"/>
      <c r="AM519" s="303"/>
      <c r="AN519" s="303"/>
      <c r="AO519" s="303"/>
      <c r="AP519" s="304"/>
      <c r="AQ519" s="296"/>
      <c r="AR519" s="296"/>
      <c r="AS519" s="296"/>
      <c r="AT519" s="296"/>
      <c r="AU519" s="208" t="s">
        <v>1657</v>
      </c>
      <c r="AW519" s="271">
        <v>0</v>
      </c>
      <c r="AZ519" s="267">
        <v>191</v>
      </c>
      <c r="BA519" s="268">
        <v>28</v>
      </c>
      <c r="BC519" s="269">
        <f t="shared" si="268"/>
        <v>1</v>
      </c>
      <c r="BD519" s="270">
        <f t="shared" si="269"/>
        <v>49</v>
      </c>
      <c r="BE519" s="208">
        <f t="shared" si="270"/>
        <v>518</v>
      </c>
      <c r="BF519" s="208">
        <f t="shared" si="271"/>
        <v>1049518</v>
      </c>
      <c r="BG519" s="208">
        <f t="shared" si="273"/>
        <v>5</v>
      </c>
    </row>
    <row r="520" spans="1:59" ht="25" x14ac:dyDescent="0.25">
      <c r="A520" s="309" t="s">
        <v>46</v>
      </c>
      <c r="B520" s="299" t="s">
        <v>1938</v>
      </c>
      <c r="C520" s="247" t="s">
        <v>448</v>
      </c>
      <c r="D520" s="944" t="s">
        <v>1728</v>
      </c>
      <c r="E520" s="271" t="s">
        <v>1477</v>
      </c>
      <c r="F520" s="947"/>
      <c r="G520" s="558"/>
      <c r="H520" s="956" t="s">
        <v>1331</v>
      </c>
      <c r="I520" s="948"/>
      <c r="J520" s="353" t="s">
        <v>1332</v>
      </c>
      <c r="K520" s="353" t="s">
        <v>211</v>
      </c>
      <c r="L520" s="300"/>
      <c r="M520" s="300" t="s">
        <v>1960</v>
      </c>
      <c r="N520" s="285" t="str">
        <f t="shared" si="266"/>
        <v/>
      </c>
      <c r="O520" s="301" t="str">
        <f t="shared" si="267"/>
        <v/>
      </c>
      <c r="P520" s="300"/>
      <c r="Q520" s="300"/>
      <c r="R520" s="46" t="s">
        <v>1331</v>
      </c>
      <c r="S520" s="296"/>
      <c r="T520" s="302"/>
      <c r="U520" s="303"/>
      <c r="V520" s="303"/>
      <c r="W520" s="303"/>
      <c r="X520" s="303"/>
      <c r="Y520" s="303"/>
      <c r="Z520" s="303"/>
      <c r="AA520" s="303"/>
      <c r="AB520" s="303"/>
      <c r="AC520" s="303"/>
      <c r="AD520" s="303"/>
      <c r="AE520" s="303"/>
      <c r="AF520" s="303"/>
      <c r="AG520" s="303"/>
      <c r="AH520" s="303"/>
      <c r="AI520" s="303"/>
      <c r="AJ520" s="303"/>
      <c r="AK520" s="303"/>
      <c r="AL520" s="303"/>
      <c r="AM520" s="303"/>
      <c r="AN520" s="303"/>
      <c r="AO520" s="303"/>
      <c r="AP520" s="304"/>
      <c r="AQ520" s="296"/>
      <c r="AR520" s="296"/>
      <c r="AS520" s="296"/>
      <c r="AT520" s="296"/>
      <c r="AU520" s="208" t="s">
        <v>1657</v>
      </c>
      <c r="AW520" s="271">
        <v>0</v>
      </c>
      <c r="AZ520" s="267">
        <v>191</v>
      </c>
      <c r="BA520" s="268">
        <v>29</v>
      </c>
      <c r="BC520" s="269">
        <f t="shared" si="268"/>
        <v>1</v>
      </c>
      <c r="BD520" s="270">
        <f t="shared" si="269"/>
        <v>49</v>
      </c>
      <c r="BE520" s="208">
        <f t="shared" si="270"/>
        <v>519</v>
      </c>
      <c r="BF520" s="208">
        <f t="shared" si="271"/>
        <v>1049519</v>
      </c>
      <c r="BG520" s="208">
        <f t="shared" si="273"/>
        <v>6</v>
      </c>
    </row>
    <row r="521" spans="1:59" ht="25" x14ac:dyDescent="0.25">
      <c r="A521" s="309" t="s">
        <v>46</v>
      </c>
      <c r="B521" s="299" t="s">
        <v>1939</v>
      </c>
      <c r="C521" s="247" t="s">
        <v>448</v>
      </c>
      <c r="D521" s="944" t="s">
        <v>1729</v>
      </c>
      <c r="E521" s="271" t="s">
        <v>1477</v>
      </c>
      <c r="F521" s="947"/>
      <c r="G521" s="558"/>
      <c r="H521" s="956" t="s">
        <v>1331</v>
      </c>
      <c r="I521" s="948"/>
      <c r="J521" s="353" t="s">
        <v>1332</v>
      </c>
      <c r="K521" s="353" t="s">
        <v>211</v>
      </c>
      <c r="L521" s="300"/>
      <c r="M521" s="300" t="s">
        <v>1960</v>
      </c>
      <c r="N521" s="285" t="str">
        <f t="shared" si="266"/>
        <v/>
      </c>
      <c r="O521" s="301" t="str">
        <f t="shared" si="267"/>
        <v/>
      </c>
      <c r="P521" s="300"/>
      <c r="Q521" s="300"/>
      <c r="R521" s="46" t="s">
        <v>1331</v>
      </c>
      <c r="S521" s="296"/>
      <c r="T521" s="302"/>
      <c r="U521" s="303"/>
      <c r="V521" s="303"/>
      <c r="W521" s="303"/>
      <c r="X521" s="303"/>
      <c r="Y521" s="303"/>
      <c r="Z521" s="303"/>
      <c r="AA521" s="303"/>
      <c r="AB521" s="303"/>
      <c r="AC521" s="303"/>
      <c r="AD521" s="303"/>
      <c r="AE521" s="303"/>
      <c r="AF521" s="303"/>
      <c r="AG521" s="303"/>
      <c r="AH521" s="303"/>
      <c r="AI521" s="303"/>
      <c r="AJ521" s="303"/>
      <c r="AK521" s="303"/>
      <c r="AL521" s="303"/>
      <c r="AM521" s="303"/>
      <c r="AN521" s="303"/>
      <c r="AO521" s="303"/>
      <c r="AP521" s="304"/>
      <c r="AQ521" s="296"/>
      <c r="AR521" s="296"/>
      <c r="AS521" s="296"/>
      <c r="AT521" s="296"/>
      <c r="AU521" s="208" t="s">
        <v>1657</v>
      </c>
      <c r="AW521" s="271">
        <v>0</v>
      </c>
      <c r="AZ521" s="267">
        <v>191</v>
      </c>
      <c r="BA521" s="268">
        <v>30</v>
      </c>
      <c r="BC521" s="269">
        <f t="shared" si="268"/>
        <v>1</v>
      </c>
      <c r="BD521" s="270">
        <f t="shared" si="269"/>
        <v>49</v>
      </c>
      <c r="BE521" s="208">
        <f t="shared" si="270"/>
        <v>520</v>
      </c>
      <c r="BF521" s="208">
        <f t="shared" si="271"/>
        <v>1049520</v>
      </c>
      <c r="BG521" s="208">
        <f t="shared" si="273"/>
        <v>7</v>
      </c>
    </row>
    <row r="522" spans="1:59" ht="25" x14ac:dyDescent="0.25">
      <c r="A522" s="309" t="s">
        <v>46</v>
      </c>
      <c r="B522" s="68" t="s">
        <v>1940</v>
      </c>
      <c r="C522" s="247" t="s">
        <v>448</v>
      </c>
      <c r="D522" s="944" t="s">
        <v>1131</v>
      </c>
      <c r="E522" s="271" t="s">
        <v>1477</v>
      </c>
      <c r="F522" s="947"/>
      <c r="G522" s="558"/>
      <c r="H522" s="956" t="s">
        <v>1331</v>
      </c>
      <c r="I522" s="948"/>
      <c r="J522" s="353" t="s">
        <v>1332</v>
      </c>
      <c r="K522" s="353" t="s">
        <v>211</v>
      </c>
      <c r="L522" s="265"/>
      <c r="M522" s="265" t="s">
        <v>2040</v>
      </c>
      <c r="N522" s="258" t="str">
        <f t="shared" si="266"/>
        <v/>
      </c>
      <c r="O522" s="272" t="str">
        <f t="shared" si="267"/>
        <v/>
      </c>
      <c r="P522" s="265"/>
      <c r="Q522" s="265"/>
      <c r="R522" s="46" t="s">
        <v>1331</v>
      </c>
      <c r="AU522" s="208" t="s">
        <v>1657</v>
      </c>
      <c r="AW522" s="271">
        <v>0</v>
      </c>
      <c r="AZ522" s="267">
        <v>191</v>
      </c>
      <c r="BA522" s="268">
        <v>32</v>
      </c>
      <c r="BC522" s="269">
        <f t="shared" si="268"/>
        <v>1</v>
      </c>
      <c r="BD522" s="270">
        <f t="shared" si="269"/>
        <v>49</v>
      </c>
      <c r="BE522" s="208">
        <f t="shared" si="270"/>
        <v>521</v>
      </c>
      <c r="BF522" s="208">
        <f t="shared" si="271"/>
        <v>1049521</v>
      </c>
      <c r="BG522" s="208">
        <f>RANK(BF522,BF$522:BF$522,1)</f>
        <v>1</v>
      </c>
    </row>
    <row r="523" spans="1:59" ht="25" x14ac:dyDescent="0.25">
      <c r="A523" s="309" t="s">
        <v>46</v>
      </c>
      <c r="B523" s="68" t="s">
        <v>1941</v>
      </c>
      <c r="C523" s="247" t="s">
        <v>448</v>
      </c>
      <c r="D523" s="944" t="s">
        <v>954</v>
      </c>
      <c r="E523" s="271" t="s">
        <v>1477</v>
      </c>
      <c r="F523" s="947"/>
      <c r="G523" s="558"/>
      <c r="H523" s="956" t="s">
        <v>1331</v>
      </c>
      <c r="I523" s="948"/>
      <c r="J523" s="353" t="s">
        <v>1332</v>
      </c>
      <c r="K523" s="353" t="s">
        <v>211</v>
      </c>
      <c r="L523" s="265"/>
      <c r="M523" s="265" t="s">
        <v>2040</v>
      </c>
      <c r="N523" s="258" t="str">
        <f t="shared" si="266"/>
        <v/>
      </c>
      <c r="O523" s="272" t="str">
        <f t="shared" si="267"/>
        <v/>
      </c>
      <c r="P523" s="265"/>
      <c r="Q523" s="265"/>
      <c r="R523" s="46" t="s">
        <v>1331</v>
      </c>
      <c r="AU523" s="208" t="s">
        <v>1657</v>
      </c>
      <c r="AW523" s="271">
        <v>0</v>
      </c>
      <c r="AZ523" s="267">
        <v>191</v>
      </c>
      <c r="BA523" s="268">
        <v>33</v>
      </c>
      <c r="BC523" s="269">
        <f t="shared" si="268"/>
        <v>1</v>
      </c>
      <c r="BD523" s="270">
        <f t="shared" si="269"/>
        <v>49</v>
      </c>
      <c r="BE523" s="208">
        <f t="shared" si="270"/>
        <v>522</v>
      </c>
      <c r="BF523" s="208">
        <f t="shared" si="271"/>
        <v>1049522</v>
      </c>
      <c r="BG523" s="208">
        <f>RANK(BF523,BF$523:BF$523,1)</f>
        <v>1</v>
      </c>
    </row>
    <row r="524" spans="1:59" ht="25" x14ac:dyDescent="0.25">
      <c r="A524" s="309" t="s">
        <v>46</v>
      </c>
      <c r="B524" s="299" t="s">
        <v>1942</v>
      </c>
      <c r="C524" s="247" t="s">
        <v>448</v>
      </c>
      <c r="D524" s="944" t="s">
        <v>1117</v>
      </c>
      <c r="E524" s="271" t="s">
        <v>1477</v>
      </c>
      <c r="F524" s="947"/>
      <c r="G524" s="558"/>
      <c r="H524" s="956" t="s">
        <v>1331</v>
      </c>
      <c r="I524" s="948"/>
      <c r="J524" s="353" t="s">
        <v>1332</v>
      </c>
      <c r="K524" s="353" t="s">
        <v>211</v>
      </c>
      <c r="L524" s="300"/>
      <c r="M524" s="300" t="s">
        <v>1960</v>
      </c>
      <c r="N524" s="285" t="str">
        <f t="shared" si="266"/>
        <v/>
      </c>
      <c r="O524" s="301" t="str">
        <f t="shared" si="267"/>
        <v/>
      </c>
      <c r="P524" s="300"/>
      <c r="Q524" s="300"/>
      <c r="R524" s="46" t="s">
        <v>1331</v>
      </c>
      <c r="S524" s="296"/>
      <c r="T524" s="302"/>
      <c r="U524" s="303"/>
      <c r="V524" s="303"/>
      <c r="W524" s="303"/>
      <c r="X524" s="303"/>
      <c r="Y524" s="303"/>
      <c r="Z524" s="303"/>
      <c r="AA524" s="303"/>
      <c r="AB524" s="303"/>
      <c r="AC524" s="303"/>
      <c r="AD524" s="303"/>
      <c r="AE524" s="303"/>
      <c r="AF524" s="303"/>
      <c r="AG524" s="303"/>
      <c r="AH524" s="303"/>
      <c r="AI524" s="303"/>
      <c r="AJ524" s="303"/>
      <c r="AK524" s="303"/>
      <c r="AL524" s="303"/>
      <c r="AM524" s="303"/>
      <c r="AN524" s="303"/>
      <c r="AO524" s="303"/>
      <c r="AP524" s="304"/>
      <c r="AQ524" s="296"/>
      <c r="AR524" s="296"/>
      <c r="AS524" s="296"/>
      <c r="AT524" s="296"/>
      <c r="AU524" s="208" t="s">
        <v>1657</v>
      </c>
      <c r="AW524" s="271">
        <v>0</v>
      </c>
      <c r="AZ524" s="267">
        <v>191</v>
      </c>
      <c r="BA524" s="268">
        <v>36</v>
      </c>
      <c r="BC524" s="269">
        <f t="shared" si="268"/>
        <v>1</v>
      </c>
      <c r="BD524" s="270">
        <f t="shared" si="269"/>
        <v>49</v>
      </c>
      <c r="BE524" s="208">
        <f t="shared" si="270"/>
        <v>523</v>
      </c>
      <c r="BF524" s="208">
        <f t="shared" si="271"/>
        <v>1049523</v>
      </c>
      <c r="BG524" s="208">
        <f>RANK(BF524,BF$524:BF$525,1)</f>
        <v>1</v>
      </c>
    </row>
    <row r="525" spans="1:59" ht="25" x14ac:dyDescent="0.25">
      <c r="A525" s="309" t="s">
        <v>46</v>
      </c>
      <c r="B525" s="299" t="s">
        <v>1943</v>
      </c>
      <c r="C525" s="247" t="s">
        <v>448</v>
      </c>
      <c r="D525" s="944" t="s">
        <v>1118</v>
      </c>
      <c r="E525" s="271" t="s">
        <v>1477</v>
      </c>
      <c r="F525" s="947"/>
      <c r="G525" s="558"/>
      <c r="H525" s="956" t="s">
        <v>1331</v>
      </c>
      <c r="I525" s="948"/>
      <c r="J525" s="353" t="s">
        <v>1332</v>
      </c>
      <c r="K525" s="353" t="s">
        <v>211</v>
      </c>
      <c r="L525" s="300"/>
      <c r="M525" s="300" t="s">
        <v>1960</v>
      </c>
      <c r="N525" s="285" t="str">
        <f t="shared" si="266"/>
        <v/>
      </c>
      <c r="O525" s="301" t="str">
        <f t="shared" si="267"/>
        <v/>
      </c>
      <c r="P525" s="300"/>
      <c r="Q525" s="300"/>
      <c r="R525" s="46" t="s">
        <v>1331</v>
      </c>
      <c r="S525" s="296"/>
      <c r="T525" s="302"/>
      <c r="U525" s="303"/>
      <c r="V525" s="303"/>
      <c r="W525" s="303"/>
      <c r="X525" s="303"/>
      <c r="Y525" s="303"/>
      <c r="Z525" s="303"/>
      <c r="AA525" s="303"/>
      <c r="AB525" s="303"/>
      <c r="AC525" s="303"/>
      <c r="AD525" s="303"/>
      <c r="AE525" s="303"/>
      <c r="AF525" s="303"/>
      <c r="AG525" s="303"/>
      <c r="AH525" s="303"/>
      <c r="AI525" s="303"/>
      <c r="AJ525" s="303"/>
      <c r="AK525" s="303"/>
      <c r="AL525" s="303"/>
      <c r="AM525" s="303"/>
      <c r="AN525" s="303"/>
      <c r="AO525" s="303"/>
      <c r="AP525" s="304"/>
      <c r="AQ525" s="296"/>
      <c r="AR525" s="296"/>
      <c r="AS525" s="296"/>
      <c r="AT525" s="296"/>
      <c r="AU525" s="208" t="s">
        <v>1657</v>
      </c>
      <c r="AW525" s="271">
        <v>0</v>
      </c>
      <c r="AZ525" s="267">
        <v>191</v>
      </c>
      <c r="BA525" s="268">
        <v>37</v>
      </c>
      <c r="BC525" s="269">
        <f t="shared" si="268"/>
        <v>1</v>
      </c>
      <c r="BD525" s="270">
        <f t="shared" si="269"/>
        <v>49</v>
      </c>
      <c r="BE525" s="208">
        <f t="shared" si="270"/>
        <v>524</v>
      </c>
      <c r="BF525" s="208">
        <f t="shared" si="271"/>
        <v>1049524</v>
      </c>
      <c r="BG525" s="208">
        <f>RANK(BF525,BF$524:BF$525,1)</f>
        <v>2</v>
      </c>
    </row>
    <row r="526" spans="1:59" ht="25" x14ac:dyDescent="0.25">
      <c r="A526" s="309" t="s">
        <v>46</v>
      </c>
      <c r="B526" s="299" t="s">
        <v>1944</v>
      </c>
      <c r="C526" s="247" t="s">
        <v>448</v>
      </c>
      <c r="D526" s="944" t="s">
        <v>894</v>
      </c>
      <c r="E526" s="271" t="s">
        <v>1477</v>
      </c>
      <c r="F526" s="947"/>
      <c r="G526" s="558"/>
      <c r="H526" s="956" t="s">
        <v>1331</v>
      </c>
      <c r="I526" s="948"/>
      <c r="J526" s="353" t="s">
        <v>1332</v>
      </c>
      <c r="K526" s="353" t="s">
        <v>211</v>
      </c>
      <c r="L526" s="300"/>
      <c r="M526" s="300" t="s">
        <v>1960</v>
      </c>
      <c r="N526" s="285" t="str">
        <f t="shared" si="266"/>
        <v/>
      </c>
      <c r="O526" s="301" t="str">
        <f t="shared" si="267"/>
        <v/>
      </c>
      <c r="P526" s="300"/>
      <c r="Q526" s="300"/>
      <c r="R526" s="46" t="s">
        <v>1331</v>
      </c>
      <c r="S526" s="296"/>
      <c r="T526" s="302"/>
      <c r="U526" s="303"/>
      <c r="V526" s="303"/>
      <c r="W526" s="303"/>
      <c r="X526" s="303"/>
      <c r="Y526" s="303"/>
      <c r="Z526" s="303"/>
      <c r="AA526" s="303"/>
      <c r="AB526" s="303"/>
      <c r="AC526" s="303"/>
      <c r="AD526" s="303"/>
      <c r="AE526" s="303"/>
      <c r="AF526" s="303"/>
      <c r="AG526" s="303"/>
      <c r="AH526" s="303"/>
      <c r="AI526" s="303"/>
      <c r="AJ526" s="303"/>
      <c r="AK526" s="303"/>
      <c r="AL526" s="303"/>
      <c r="AM526" s="303"/>
      <c r="AN526" s="303"/>
      <c r="AO526" s="303"/>
      <c r="AP526" s="304"/>
      <c r="AQ526" s="296"/>
      <c r="AR526" s="296"/>
      <c r="AS526" s="296"/>
      <c r="AT526" s="296"/>
      <c r="AU526" s="208" t="s">
        <v>1657</v>
      </c>
      <c r="AW526" s="271">
        <v>0</v>
      </c>
      <c r="AZ526" s="267">
        <v>191</v>
      </c>
      <c r="BA526" s="268">
        <v>40</v>
      </c>
      <c r="BC526" s="269">
        <f t="shared" si="268"/>
        <v>1</v>
      </c>
      <c r="BD526" s="270">
        <f t="shared" si="269"/>
        <v>49</v>
      </c>
      <c r="BE526" s="208">
        <f t="shared" si="270"/>
        <v>525</v>
      </c>
      <c r="BF526" s="208">
        <f t="shared" si="271"/>
        <v>1049525</v>
      </c>
      <c r="BG526" s="208">
        <f>RANK(BF526,BF$526:BF$526,1)</f>
        <v>1</v>
      </c>
    </row>
    <row r="527" spans="1:59" ht="25" x14ac:dyDescent="0.25">
      <c r="A527" s="309" t="s">
        <v>46</v>
      </c>
      <c r="B527" s="299" t="s">
        <v>1945</v>
      </c>
      <c r="C527" s="247" t="s">
        <v>448</v>
      </c>
      <c r="D527" s="944" t="s">
        <v>221</v>
      </c>
      <c r="E527" s="271" t="s">
        <v>1477</v>
      </c>
      <c r="F527" s="947"/>
      <c r="G527" s="558"/>
      <c r="H527" s="956" t="s">
        <v>1331</v>
      </c>
      <c r="I527" s="948"/>
      <c r="J527" s="353" t="s">
        <v>1332</v>
      </c>
      <c r="K527" s="353" t="s">
        <v>211</v>
      </c>
      <c r="L527" s="300"/>
      <c r="M527" s="300" t="s">
        <v>1960</v>
      </c>
      <c r="N527" s="285" t="str">
        <f t="shared" si="266"/>
        <v/>
      </c>
      <c r="O527" s="301" t="str">
        <f t="shared" si="267"/>
        <v/>
      </c>
      <c r="P527" s="300"/>
      <c r="Q527" s="300"/>
      <c r="R527" s="46" t="s">
        <v>1331</v>
      </c>
      <c r="S527" s="296"/>
      <c r="T527" s="302"/>
      <c r="U527" s="303"/>
      <c r="V527" s="303"/>
      <c r="W527" s="303"/>
      <c r="X527" s="303"/>
      <c r="Y527" s="303"/>
      <c r="Z527" s="303"/>
      <c r="AA527" s="303"/>
      <c r="AB527" s="303"/>
      <c r="AC527" s="303"/>
      <c r="AD527" s="303"/>
      <c r="AE527" s="303"/>
      <c r="AF527" s="303"/>
      <c r="AG527" s="303"/>
      <c r="AH527" s="303"/>
      <c r="AI527" s="303"/>
      <c r="AJ527" s="303"/>
      <c r="AK527" s="303"/>
      <c r="AL527" s="303"/>
      <c r="AM527" s="303"/>
      <c r="AN527" s="303"/>
      <c r="AO527" s="303"/>
      <c r="AP527" s="304"/>
      <c r="AQ527" s="296"/>
      <c r="AR527" s="296"/>
      <c r="AS527" s="296"/>
      <c r="AT527" s="296"/>
      <c r="AU527" s="208" t="s">
        <v>1657</v>
      </c>
      <c r="AW527" s="271">
        <v>0</v>
      </c>
      <c r="AZ527" s="267">
        <v>191</v>
      </c>
      <c r="BA527" s="268">
        <v>43</v>
      </c>
      <c r="BC527" s="269">
        <f t="shared" si="268"/>
        <v>1</v>
      </c>
      <c r="BD527" s="270">
        <f t="shared" si="269"/>
        <v>49</v>
      </c>
      <c r="BE527" s="208">
        <f t="shared" si="270"/>
        <v>526</v>
      </c>
      <c r="BF527" s="208">
        <f t="shared" si="271"/>
        <v>1049526</v>
      </c>
      <c r="BG527" s="208">
        <f>RANK(BF527,BF$527:BF$527,1)</f>
        <v>1</v>
      </c>
    </row>
    <row r="528" spans="1:59" ht="25" x14ac:dyDescent="0.25">
      <c r="A528" s="309" t="s">
        <v>46</v>
      </c>
      <c r="B528" s="299" t="s">
        <v>1946</v>
      </c>
      <c r="C528" s="247" t="s">
        <v>448</v>
      </c>
      <c r="D528" s="944" t="s">
        <v>1999</v>
      </c>
      <c r="E528" s="271" t="s">
        <v>1477</v>
      </c>
      <c r="F528" s="947"/>
      <c r="G528" s="558"/>
      <c r="H528" s="956" t="s">
        <v>1331</v>
      </c>
      <c r="I528" s="948"/>
      <c r="J528" s="353" t="s">
        <v>1332</v>
      </c>
      <c r="K528" s="353" t="s">
        <v>211</v>
      </c>
      <c r="L528" s="300"/>
      <c r="M528" s="300" t="s">
        <v>1960</v>
      </c>
      <c r="N528" s="285" t="str">
        <f t="shared" si="266"/>
        <v/>
      </c>
      <c r="O528" s="301" t="str">
        <f t="shared" si="267"/>
        <v/>
      </c>
      <c r="P528" s="300"/>
      <c r="Q528" s="300"/>
      <c r="R528" s="46" t="s">
        <v>1331</v>
      </c>
      <c r="S528" s="296"/>
      <c r="T528" s="302"/>
      <c r="U528" s="303"/>
      <c r="V528" s="303"/>
      <c r="W528" s="303"/>
      <c r="X528" s="303"/>
      <c r="Y528" s="303"/>
      <c r="Z528" s="303"/>
      <c r="AA528" s="303"/>
      <c r="AB528" s="303"/>
      <c r="AC528" s="303"/>
      <c r="AD528" s="303"/>
      <c r="AE528" s="303"/>
      <c r="AF528" s="303"/>
      <c r="AG528" s="303"/>
      <c r="AH528" s="303"/>
      <c r="AI528" s="303"/>
      <c r="AJ528" s="303"/>
      <c r="AK528" s="303"/>
      <c r="AL528" s="303"/>
      <c r="AM528" s="303"/>
      <c r="AN528" s="303"/>
      <c r="AO528" s="303"/>
      <c r="AP528" s="304"/>
      <c r="AQ528" s="296"/>
      <c r="AR528" s="296"/>
      <c r="AS528" s="296"/>
      <c r="AT528" s="296"/>
      <c r="AU528" s="208" t="s">
        <v>1657</v>
      </c>
      <c r="AW528" s="271">
        <v>0</v>
      </c>
      <c r="AZ528" s="267">
        <v>191</v>
      </c>
      <c r="BA528" s="268">
        <v>46</v>
      </c>
      <c r="BC528" s="269">
        <f t="shared" si="268"/>
        <v>1</v>
      </c>
      <c r="BD528" s="270">
        <f t="shared" si="269"/>
        <v>49</v>
      </c>
      <c r="BE528" s="208">
        <f t="shared" si="270"/>
        <v>527</v>
      </c>
      <c r="BF528" s="208">
        <f t="shared" si="271"/>
        <v>1049527</v>
      </c>
      <c r="BG528" s="208">
        <f>RANK(BF528,BF$528:BF$528,1)</f>
        <v>1</v>
      </c>
    </row>
    <row r="529" spans="1:59" ht="25" x14ac:dyDescent="0.25">
      <c r="A529" s="309" t="s">
        <v>46</v>
      </c>
      <c r="B529" s="299" t="s">
        <v>1947</v>
      </c>
      <c r="C529" s="247" t="s">
        <v>448</v>
      </c>
      <c r="D529" s="944" t="s">
        <v>412</v>
      </c>
      <c r="E529" s="271" t="s">
        <v>1477</v>
      </c>
      <c r="F529" s="947"/>
      <c r="G529" s="558"/>
      <c r="H529" s="956" t="s">
        <v>1331</v>
      </c>
      <c r="I529" s="948"/>
      <c r="J529" s="353" t="s">
        <v>1332</v>
      </c>
      <c r="K529" s="353" t="s">
        <v>211</v>
      </c>
      <c r="L529" s="300"/>
      <c r="M529" s="300" t="s">
        <v>1960</v>
      </c>
      <c r="N529" s="285" t="str">
        <f t="shared" si="266"/>
        <v/>
      </c>
      <c r="O529" s="301" t="str">
        <f t="shared" si="267"/>
        <v/>
      </c>
      <c r="P529" s="300"/>
      <c r="Q529" s="300"/>
      <c r="R529" s="46" t="s">
        <v>1331</v>
      </c>
      <c r="S529" s="296"/>
      <c r="T529" s="302"/>
      <c r="U529" s="303"/>
      <c r="V529" s="303"/>
      <c r="W529" s="303"/>
      <c r="X529" s="303"/>
      <c r="Y529" s="303"/>
      <c r="Z529" s="303"/>
      <c r="AA529" s="303"/>
      <c r="AB529" s="303"/>
      <c r="AC529" s="303"/>
      <c r="AD529" s="303"/>
      <c r="AE529" s="303"/>
      <c r="AF529" s="303"/>
      <c r="AG529" s="303"/>
      <c r="AH529" s="303"/>
      <c r="AI529" s="303"/>
      <c r="AJ529" s="303"/>
      <c r="AK529" s="303"/>
      <c r="AL529" s="303"/>
      <c r="AM529" s="303"/>
      <c r="AN529" s="303"/>
      <c r="AO529" s="303"/>
      <c r="AP529" s="304"/>
      <c r="AQ529" s="296"/>
      <c r="AR529" s="296"/>
      <c r="AS529" s="296"/>
      <c r="AT529" s="296"/>
      <c r="AU529" s="208" t="s">
        <v>1657</v>
      </c>
      <c r="AW529" s="271">
        <v>0</v>
      </c>
      <c r="AZ529" s="267">
        <v>191</v>
      </c>
      <c r="BA529" s="268">
        <v>49</v>
      </c>
      <c r="BC529" s="269">
        <f t="shared" si="268"/>
        <v>1</v>
      </c>
      <c r="BD529" s="270">
        <f t="shared" si="269"/>
        <v>49</v>
      </c>
      <c r="BE529" s="208">
        <f t="shared" si="270"/>
        <v>528</v>
      </c>
      <c r="BF529" s="208">
        <f t="shared" si="271"/>
        <v>1049528</v>
      </c>
      <c r="BG529" s="208">
        <f>RANK(BF529,BF$529:BF$529,1)</f>
        <v>1</v>
      </c>
    </row>
    <row r="530" spans="1:59" ht="25" x14ac:dyDescent="0.25">
      <c r="A530" s="309" t="s">
        <v>46</v>
      </c>
      <c r="B530" s="299" t="s">
        <v>1948</v>
      </c>
      <c r="C530" s="247" t="s">
        <v>448</v>
      </c>
      <c r="D530" s="944" t="s">
        <v>414</v>
      </c>
      <c r="E530" s="271" t="s">
        <v>1477</v>
      </c>
      <c r="F530" s="947"/>
      <c r="G530" s="558"/>
      <c r="H530" s="956" t="s">
        <v>1331</v>
      </c>
      <c r="I530" s="948"/>
      <c r="J530" s="353" t="s">
        <v>1332</v>
      </c>
      <c r="K530" s="353" t="s">
        <v>211</v>
      </c>
      <c r="L530" s="300"/>
      <c r="M530" s="300" t="s">
        <v>1960</v>
      </c>
      <c r="N530" s="285" t="str">
        <f t="shared" si="266"/>
        <v/>
      </c>
      <c r="O530" s="301" t="str">
        <f t="shared" si="267"/>
        <v/>
      </c>
      <c r="P530" s="300"/>
      <c r="Q530" s="300"/>
      <c r="R530" s="46" t="s">
        <v>1331</v>
      </c>
      <c r="S530" s="296"/>
      <c r="T530" s="302"/>
      <c r="U530" s="303"/>
      <c r="V530" s="303"/>
      <c r="W530" s="303"/>
      <c r="X530" s="303"/>
      <c r="Y530" s="303"/>
      <c r="Z530" s="303"/>
      <c r="AA530" s="303"/>
      <c r="AB530" s="303"/>
      <c r="AC530" s="303"/>
      <c r="AD530" s="303"/>
      <c r="AE530" s="303"/>
      <c r="AF530" s="303"/>
      <c r="AG530" s="303"/>
      <c r="AH530" s="303"/>
      <c r="AI530" s="303"/>
      <c r="AJ530" s="303"/>
      <c r="AK530" s="303"/>
      <c r="AL530" s="303"/>
      <c r="AM530" s="303"/>
      <c r="AN530" s="303"/>
      <c r="AO530" s="303"/>
      <c r="AP530" s="304"/>
      <c r="AQ530" s="296"/>
      <c r="AR530" s="296"/>
      <c r="AS530" s="296"/>
      <c r="AT530" s="296"/>
      <c r="AU530" s="208" t="s">
        <v>1657</v>
      </c>
      <c r="AW530" s="271">
        <v>0</v>
      </c>
      <c r="AZ530" s="267">
        <v>191</v>
      </c>
      <c r="BA530" s="268">
        <v>52</v>
      </c>
      <c r="BC530" s="269">
        <f t="shared" si="268"/>
        <v>1</v>
      </c>
      <c r="BD530" s="270">
        <f t="shared" si="269"/>
        <v>49</v>
      </c>
      <c r="BE530" s="208">
        <f t="shared" si="270"/>
        <v>529</v>
      </c>
      <c r="BF530" s="208">
        <f t="shared" si="271"/>
        <v>1049529</v>
      </c>
      <c r="BG530" s="208">
        <f>RANK(BF530,BF$530:BF$530,1)</f>
        <v>1</v>
      </c>
    </row>
    <row r="531" spans="1:59" ht="25" x14ac:dyDescent="0.25">
      <c r="A531" s="309" t="s">
        <v>46</v>
      </c>
      <c r="B531" s="68" t="s">
        <v>1949</v>
      </c>
      <c r="C531" s="247" t="s">
        <v>448</v>
      </c>
      <c r="D531" s="944" t="s">
        <v>415</v>
      </c>
      <c r="E531" s="271" t="s">
        <v>1477</v>
      </c>
      <c r="F531" s="947"/>
      <c r="G531" s="558"/>
      <c r="H531" s="956" t="s">
        <v>1331</v>
      </c>
      <c r="I531" s="948"/>
      <c r="J531" s="353" t="s">
        <v>1332</v>
      </c>
      <c r="K531" s="353" t="s">
        <v>211</v>
      </c>
      <c r="L531" s="265"/>
      <c r="M531" s="265" t="s">
        <v>2040</v>
      </c>
      <c r="N531" s="258" t="str">
        <f t="shared" si="266"/>
        <v/>
      </c>
      <c r="O531" s="272" t="str">
        <f t="shared" si="267"/>
        <v/>
      </c>
      <c r="P531" s="265"/>
      <c r="Q531" s="265"/>
      <c r="R531" s="46" t="s">
        <v>1331</v>
      </c>
      <c r="AU531" s="208" t="s">
        <v>1657</v>
      </c>
      <c r="AW531" s="271">
        <v>0</v>
      </c>
      <c r="AZ531" s="267">
        <v>191</v>
      </c>
      <c r="BA531" s="268">
        <v>53</v>
      </c>
      <c r="BC531" s="269">
        <f t="shared" si="268"/>
        <v>1</v>
      </c>
      <c r="BD531" s="270">
        <f t="shared" si="269"/>
        <v>49</v>
      </c>
      <c r="BE531" s="208">
        <f t="shared" si="270"/>
        <v>530</v>
      </c>
      <c r="BF531" s="208">
        <f t="shared" si="271"/>
        <v>1049530</v>
      </c>
      <c r="BG531" s="208">
        <f>RANK(BF531,BF$531:BF$531,1)</f>
        <v>1</v>
      </c>
    </row>
    <row r="532" spans="1:59" ht="25" x14ac:dyDescent="0.25">
      <c r="A532" s="309" t="s">
        <v>46</v>
      </c>
      <c r="B532" s="68" t="s">
        <v>1950</v>
      </c>
      <c r="C532" s="247" t="s">
        <v>448</v>
      </c>
      <c r="D532" s="944" t="s">
        <v>417</v>
      </c>
      <c r="E532" s="271" t="s">
        <v>1477</v>
      </c>
      <c r="F532" s="947"/>
      <c r="G532" s="558"/>
      <c r="H532" s="956" t="s">
        <v>1331</v>
      </c>
      <c r="I532" s="948"/>
      <c r="J532" s="353" t="s">
        <v>1332</v>
      </c>
      <c r="K532" s="353" t="s">
        <v>211</v>
      </c>
      <c r="L532" s="265"/>
      <c r="M532" s="265" t="s">
        <v>2042</v>
      </c>
      <c r="N532" s="258" t="str">
        <f t="shared" si="266"/>
        <v/>
      </c>
      <c r="O532" s="272" t="str">
        <f t="shared" si="267"/>
        <v/>
      </c>
      <c r="P532" s="265"/>
      <c r="Q532" s="265"/>
      <c r="R532" s="46" t="s">
        <v>1331</v>
      </c>
      <c r="AU532" s="208" t="s">
        <v>1657</v>
      </c>
      <c r="AW532" s="271">
        <v>0</v>
      </c>
      <c r="AZ532" s="267">
        <v>191</v>
      </c>
      <c r="BA532" s="268">
        <v>55</v>
      </c>
      <c r="BC532" s="269">
        <f t="shared" si="268"/>
        <v>1</v>
      </c>
      <c r="BD532" s="270">
        <f t="shared" si="269"/>
        <v>49</v>
      </c>
      <c r="BE532" s="208">
        <f t="shared" si="270"/>
        <v>531</v>
      </c>
      <c r="BF532" s="208">
        <f t="shared" si="271"/>
        <v>1049531</v>
      </c>
      <c r="BG532" s="208">
        <f>RANK(BF532,BF$532:BF$532,1)</f>
        <v>1</v>
      </c>
    </row>
    <row r="533" spans="1:59" ht="25" x14ac:dyDescent="0.25">
      <c r="A533" s="309" t="s">
        <v>46</v>
      </c>
      <c r="B533" s="69" t="s">
        <v>2051</v>
      </c>
      <c r="C533" s="356" t="s">
        <v>2050</v>
      </c>
      <c r="D533" s="307" t="s">
        <v>969</v>
      </c>
      <c r="E533" s="271" t="s">
        <v>1782</v>
      </c>
      <c r="F533" s="976"/>
      <c r="G533" s="977" t="s">
        <v>1331</v>
      </c>
      <c r="H533" s="977"/>
      <c r="I533" s="978"/>
      <c r="J533" s="353" t="s">
        <v>1783</v>
      </c>
      <c r="K533" s="353" t="s">
        <v>212</v>
      </c>
      <c r="N533" s="258" t="s">
        <v>1657</v>
      </c>
      <c r="O533" s="272" t="s">
        <v>1657</v>
      </c>
      <c r="R533" s="273">
        <v>0</v>
      </c>
      <c r="AU533" s="208" t="s">
        <v>1657</v>
      </c>
      <c r="AW533" s="208" t="s">
        <v>168</v>
      </c>
      <c r="AZ533" s="286">
        <v>21</v>
      </c>
      <c r="BA533" s="286">
        <v>12</v>
      </c>
      <c r="BC533" s="258">
        <v>1</v>
      </c>
      <c r="BD533" s="208">
        <v>4</v>
      </c>
      <c r="BE533" s="208">
        <v>46</v>
      </c>
      <c r="BF533" s="208">
        <v>1004046</v>
      </c>
      <c r="BG533" s="208">
        <v>182</v>
      </c>
    </row>
    <row r="534" spans="1:59" ht="25" x14ac:dyDescent="0.25">
      <c r="A534" s="47" t="s">
        <v>46</v>
      </c>
      <c r="B534" s="68" t="str">
        <f>TEXT(AZ534,"000")&amp;"-"&amp;TEXT(BA534,"00")</f>
        <v>080-01</v>
      </c>
      <c r="C534" s="247" t="str">
        <f>DetailList!C203</f>
        <v>Flood and coastal erosion risk management and sustainable drainage systems</v>
      </c>
      <c r="D534" s="944" t="s">
        <v>958</v>
      </c>
      <c r="E534" s="271" t="str">
        <f>DetailList!E203</f>
        <v>DEFRA</v>
      </c>
      <c r="F534" s="947"/>
      <c r="G534" s="558"/>
      <c r="H534" s="558"/>
      <c r="I534" s="948" t="s">
        <v>1331</v>
      </c>
      <c r="J534" s="300" t="str">
        <f>DetailList!J203</f>
        <v>annual</v>
      </c>
      <c r="K534" s="353" t="str">
        <f>DetailList!K203</f>
        <v>Upper tier &amp; single tier</v>
      </c>
      <c r="L534" s="265"/>
      <c r="M534" s="259"/>
      <c r="N534" s="258" t="str">
        <f>IF(OR($A534&lt;&gt;"C",P534=""),"",HYPERLINK(P534,"Collection"))</f>
        <v/>
      </c>
      <c r="O534" s="272" t="str">
        <f>IF(OR($A534&lt;&gt;"C",Q534=""),"",HYPERLINK(Q534,"Data"))</f>
        <v/>
      </c>
      <c r="P534" s="265"/>
      <c r="Q534" s="265"/>
      <c r="R534" s="46">
        <f>DetailList!R203</f>
        <v>0</v>
      </c>
      <c r="T534" s="262"/>
      <c r="U534" s="263"/>
      <c r="V534" s="263"/>
      <c r="W534" s="263"/>
      <c r="X534" s="263"/>
      <c r="Y534" s="263"/>
      <c r="Z534" s="263"/>
      <c r="AA534" s="263"/>
      <c r="AB534" s="263"/>
      <c r="AC534" s="263"/>
      <c r="AD534" s="263"/>
      <c r="AE534" s="263"/>
      <c r="AF534" s="263"/>
      <c r="AG534" s="263"/>
      <c r="AH534" s="263"/>
      <c r="AI534" s="263"/>
      <c r="AJ534" s="263"/>
      <c r="AK534" s="263"/>
      <c r="AL534" s="263"/>
      <c r="AM534" s="263"/>
      <c r="AN534" s="263"/>
      <c r="AO534" s="263"/>
      <c r="AP534" s="264"/>
      <c r="AQ534" s="29"/>
      <c r="AR534" s="265"/>
      <c r="AU534" s="208" t="str">
        <f>IF($A534="C",COUNTIF(C$534:C$534,C534)-1,"")</f>
        <v/>
      </c>
      <c r="AW534" s="271" t="str">
        <f>DetailList!AW203</f>
        <v>Flooding</v>
      </c>
      <c r="AX534" s="29"/>
      <c r="AZ534" s="267">
        <v>80</v>
      </c>
      <c r="BA534" s="268">
        <v>1</v>
      </c>
      <c r="BC534" s="269">
        <f>IF(A534="D",1,0)</f>
        <v>1</v>
      </c>
      <c r="BD534" s="270">
        <f>MATCH(E534,DeptAbbr,0)</f>
        <v>8</v>
      </c>
      <c r="BE534" s="208">
        <f>ROW()-1</f>
        <v>533</v>
      </c>
      <c r="BF534" s="208">
        <f>(BC534*1000000)+(BD534*1000)+BE534</f>
        <v>1008533</v>
      </c>
      <c r="BG534" s="208">
        <f>RANK(BF534,BF$534:BF$534,1)</f>
        <v>1</v>
      </c>
    </row>
    <row r="535" spans="1:59" ht="37.5" x14ac:dyDescent="0.25">
      <c r="A535" s="309" t="s">
        <v>46</v>
      </c>
      <c r="B535" s="68" t="str">
        <f t="shared" ref="B535:B540" si="274">TEXT(AZ535,"000")&amp;"-"&amp;TEXT(BA535,"00")</f>
        <v>080-06</v>
      </c>
      <c r="C535" s="247" t="str">
        <f>DetailList!C202</f>
        <v>Flood and coastal erosion risk management and sustainable drainage systems</v>
      </c>
      <c r="D535" s="944" t="s">
        <v>1315</v>
      </c>
      <c r="E535" s="271" t="str">
        <f>DetailList!E202</f>
        <v>DEFRA</v>
      </c>
      <c r="F535" s="947"/>
      <c r="G535" s="558"/>
      <c r="H535" s="558"/>
      <c r="I535" s="948" t="s">
        <v>1331</v>
      </c>
      <c r="J535" s="300" t="str">
        <f>DetailList!J202</f>
        <v>annual</v>
      </c>
      <c r="K535" s="353" t="str">
        <f>DetailList!K202</f>
        <v>Upper tier &amp; single tier</v>
      </c>
      <c r="L535" s="265"/>
      <c r="M535" s="259"/>
      <c r="N535" s="258" t="str">
        <f>IF(OR($A535&lt;&gt;"C",P535=""),"",HYPERLINK(P535,"Collection"))</f>
        <v/>
      </c>
      <c r="O535" s="272" t="str">
        <f>IF(OR($A535&lt;&gt;"C",Q535=""),"",HYPERLINK(Q535,"Data"))</f>
        <v/>
      </c>
      <c r="P535" s="265"/>
      <c r="Q535" s="265"/>
      <c r="R535" s="46">
        <f>DetailList!R202</f>
        <v>0</v>
      </c>
      <c r="T535" s="262"/>
      <c r="U535" s="263"/>
      <c r="V535" s="263"/>
      <c r="W535" s="263"/>
      <c r="X535" s="263"/>
      <c r="Y535" s="263"/>
      <c r="Z535" s="263"/>
      <c r="AA535" s="263"/>
      <c r="AB535" s="263"/>
      <c r="AC535" s="263"/>
      <c r="AD535" s="263"/>
      <c r="AE535" s="263"/>
      <c r="AF535" s="263"/>
      <c r="AG535" s="263"/>
      <c r="AH535" s="263"/>
      <c r="AI535" s="263"/>
      <c r="AJ535" s="263"/>
      <c r="AK535" s="263"/>
      <c r="AL535" s="263"/>
      <c r="AM535" s="263"/>
      <c r="AN535" s="263"/>
      <c r="AO535" s="263"/>
      <c r="AP535" s="264"/>
      <c r="AQ535" s="29"/>
      <c r="AR535" s="265"/>
      <c r="AU535" s="208" t="str">
        <f>IF($A535="C",COUNTIF(C$535:C$536,C535)-1,"")</f>
        <v/>
      </c>
      <c r="AW535" s="271" t="str">
        <f>DetailList!AW202</f>
        <v>Flooding</v>
      </c>
      <c r="AX535" s="265"/>
      <c r="AZ535" s="267">
        <v>80</v>
      </c>
      <c r="BA535" s="268">
        <v>6</v>
      </c>
      <c r="BC535" s="269">
        <f t="shared" ref="BC535:BC540" si="275">IF(A535="D",1,0)</f>
        <v>1</v>
      </c>
      <c r="BD535" s="270">
        <f t="shared" ref="BD535:BD540" si="276">MATCH(E535,DeptAbbr,0)</f>
        <v>8</v>
      </c>
      <c r="BE535" s="208">
        <f t="shared" ref="BE535:BE540" si="277">ROW()-1</f>
        <v>534</v>
      </c>
      <c r="BF535" s="208">
        <f t="shared" ref="BF535:BF540" si="278">(BC535*1000000)+(BD535*1000)+BE535</f>
        <v>1008534</v>
      </c>
      <c r="BG535" s="208">
        <f>RANK(BF535,BF$535:BF$536,1)</f>
        <v>1</v>
      </c>
    </row>
    <row r="536" spans="1:59" ht="50" x14ac:dyDescent="0.25">
      <c r="A536" s="309" t="s">
        <v>46</v>
      </c>
      <c r="B536" s="68" t="str">
        <f t="shared" si="274"/>
        <v>080-07</v>
      </c>
      <c r="C536" s="247" t="str">
        <f>C535</f>
        <v>Flood and coastal erosion risk management and sustainable drainage systems</v>
      </c>
      <c r="D536" s="944" t="s">
        <v>1316</v>
      </c>
      <c r="E536" s="271" t="str">
        <f>E535</f>
        <v>DEFRA</v>
      </c>
      <c r="F536" s="947"/>
      <c r="G536" s="558"/>
      <c r="H536" s="558"/>
      <c r="I536" s="948" t="s">
        <v>1331</v>
      </c>
      <c r="J536" s="300" t="str">
        <f>J535</f>
        <v>annual</v>
      </c>
      <c r="K536" s="353" t="str">
        <f>K535</f>
        <v>Upper tier &amp; single tier</v>
      </c>
      <c r="L536" s="265"/>
      <c r="M536" s="259"/>
      <c r="N536" s="258" t="str">
        <f>IF(OR($A536&lt;&gt;"C",P536=""),"",HYPERLINK(P536,"Collection"))</f>
        <v/>
      </c>
      <c r="O536" s="272" t="str">
        <f>IF(OR($A536&lt;&gt;"C",Q536=""),"",HYPERLINK(Q536,"Data"))</f>
        <v/>
      </c>
      <c r="P536" s="265"/>
      <c r="Q536" s="265"/>
      <c r="R536" s="46">
        <f>R535</f>
        <v>0</v>
      </c>
      <c r="T536" s="262"/>
      <c r="U536" s="263"/>
      <c r="V536" s="263"/>
      <c r="W536" s="263"/>
      <c r="X536" s="263"/>
      <c r="Y536" s="263"/>
      <c r="Z536" s="263"/>
      <c r="AA536" s="263"/>
      <c r="AB536" s="263"/>
      <c r="AC536" s="263"/>
      <c r="AD536" s="263"/>
      <c r="AE536" s="263"/>
      <c r="AF536" s="263"/>
      <c r="AG536" s="263"/>
      <c r="AH536" s="263"/>
      <c r="AI536" s="263"/>
      <c r="AJ536" s="263"/>
      <c r="AK536" s="263"/>
      <c r="AL536" s="263"/>
      <c r="AM536" s="263"/>
      <c r="AN536" s="263"/>
      <c r="AO536" s="263"/>
      <c r="AP536" s="264"/>
      <c r="AQ536" s="29"/>
      <c r="AR536" s="265"/>
      <c r="AU536" s="208" t="str">
        <f>IF($A536="C",COUNTIF(C$535:C$536,C536)-1,"")</f>
        <v/>
      </c>
      <c r="AW536" s="271" t="str">
        <f>AW535</f>
        <v>Flooding</v>
      </c>
      <c r="AX536" s="265"/>
      <c r="AZ536" s="267">
        <v>80</v>
      </c>
      <c r="BA536" s="268">
        <v>7</v>
      </c>
      <c r="BC536" s="269">
        <f t="shared" si="275"/>
        <v>1</v>
      </c>
      <c r="BD536" s="270">
        <f t="shared" si="276"/>
        <v>8</v>
      </c>
      <c r="BE536" s="208">
        <f t="shared" si="277"/>
        <v>535</v>
      </c>
      <c r="BF536" s="208">
        <f t="shared" si="278"/>
        <v>1008535</v>
      </c>
      <c r="BG536" s="208">
        <f>RANK(BF536,BF$535:BF$536,1)</f>
        <v>2</v>
      </c>
    </row>
    <row r="537" spans="1:59" s="352" customFormat="1" ht="75" x14ac:dyDescent="0.25">
      <c r="A537" s="309" t="s">
        <v>46</v>
      </c>
      <c r="B537" s="68" t="str">
        <f t="shared" si="274"/>
        <v>260-04</v>
      </c>
      <c r="C537" s="331" t="s">
        <v>1982</v>
      </c>
      <c r="D537" s="945" t="s">
        <v>1983</v>
      </c>
      <c r="E537" s="271" t="str">
        <f>DetailList!E411</f>
        <v>DHSC/NHSE</v>
      </c>
      <c r="F537" s="979"/>
      <c r="G537" s="558"/>
      <c r="H537" s="558"/>
      <c r="I537" s="980"/>
      <c r="J537" s="300" t="str">
        <f>DetailList!J411</f>
        <v>Annual</v>
      </c>
      <c r="K537" s="353" t="str">
        <f>DetailList!K411</f>
        <v>Upper tier &amp; single tier</v>
      </c>
      <c r="R537" s="46" t="str">
        <f>DetailList!R411</f>
        <v>Y</v>
      </c>
      <c r="AX537" s="357"/>
      <c r="AZ537" s="332">
        <v>260</v>
      </c>
      <c r="BA537" s="332">
        <v>4</v>
      </c>
      <c r="BC537" s="269">
        <f t="shared" si="275"/>
        <v>1</v>
      </c>
      <c r="BD537" s="270">
        <f t="shared" si="276"/>
        <v>39</v>
      </c>
      <c r="BE537" s="208">
        <f t="shared" si="277"/>
        <v>536</v>
      </c>
      <c r="BF537" s="208">
        <f t="shared" si="278"/>
        <v>1039536</v>
      </c>
      <c r="BG537" s="208">
        <f>RANK(BF537,BF$537:BF$537,1)</f>
        <v>1</v>
      </c>
    </row>
    <row r="538" spans="1:59" ht="37.5" x14ac:dyDescent="0.25">
      <c r="A538" s="309" t="s">
        <v>46</v>
      </c>
      <c r="B538" s="68" t="str">
        <f t="shared" si="274"/>
        <v>147-02</v>
      </c>
      <c r="C538" s="247" t="str">
        <f>DetailList!C458</f>
        <v>Housing Benefits Recoveries Return</v>
      </c>
      <c r="D538" s="944" t="s">
        <v>1428</v>
      </c>
      <c r="E538" s="271" t="str">
        <f>DetailList!E458</f>
        <v>DWP</v>
      </c>
      <c r="F538" s="947"/>
      <c r="G538" s="558"/>
      <c r="H538" s="558"/>
      <c r="I538" s="948"/>
      <c r="J538" s="300" t="str">
        <f>DetailList!J458</f>
        <v>quarterly</v>
      </c>
      <c r="K538" s="353" t="str">
        <f>DetailList!K458</f>
        <v>Single tier &amp; lower tier</v>
      </c>
      <c r="L538" s="265"/>
      <c r="N538" s="258" t="str">
        <f>IF(OR($A538&lt;&gt;"C",P538=""),"",HYPERLINK(P538,"Collection"))</f>
        <v/>
      </c>
      <c r="O538" s="272" t="str">
        <f>IF(OR($A538&lt;&gt;"C",Q538=""),"",HYPERLINK(Q538,"Data"))</f>
        <v/>
      </c>
      <c r="P538" s="265"/>
      <c r="Q538" s="265"/>
      <c r="R538" s="46">
        <f>DetailList!R458</f>
        <v>0</v>
      </c>
      <c r="T538" s="262"/>
      <c r="U538" s="263"/>
      <c r="V538" s="263"/>
      <c r="W538" s="263"/>
      <c r="X538" s="263"/>
      <c r="Y538" s="263"/>
      <c r="Z538" s="263"/>
      <c r="AA538" s="263"/>
      <c r="AB538" s="263"/>
      <c r="AC538" s="263"/>
      <c r="AD538" s="263"/>
      <c r="AE538" s="263"/>
      <c r="AF538" s="263"/>
      <c r="AG538" s="263"/>
      <c r="AH538" s="263"/>
      <c r="AI538" s="263"/>
      <c r="AJ538" s="263"/>
      <c r="AK538" s="263"/>
      <c r="AL538" s="263"/>
      <c r="AM538" s="263"/>
      <c r="AN538" s="263"/>
      <c r="AO538" s="263"/>
      <c r="AP538" s="264"/>
      <c r="AQ538" s="29"/>
      <c r="AR538" s="265"/>
      <c r="AU538" s="208" t="str">
        <f>IF($A538="C",COUNTIF(C$538:C$538,C538)-1,"")</f>
        <v/>
      </c>
      <c r="AW538" s="271">
        <f>DetailList!AW458</f>
        <v>0</v>
      </c>
      <c r="AX538" s="265"/>
      <c r="AZ538" s="267">
        <v>147</v>
      </c>
      <c r="BA538" s="268">
        <v>2</v>
      </c>
      <c r="BC538" s="269">
        <f t="shared" si="275"/>
        <v>1</v>
      </c>
      <c r="BD538" s="270">
        <f t="shared" si="276"/>
        <v>15</v>
      </c>
      <c r="BE538" s="208">
        <f t="shared" si="277"/>
        <v>537</v>
      </c>
      <c r="BF538" s="208">
        <f t="shared" si="278"/>
        <v>1015537</v>
      </c>
      <c r="BG538" s="208">
        <f>RANK(BF538,BF$538:BF$538,1)</f>
        <v>1</v>
      </c>
    </row>
    <row r="539" spans="1:59" ht="20" x14ac:dyDescent="0.25">
      <c r="A539" s="309" t="s">
        <v>46</v>
      </c>
      <c r="B539" s="68" t="str">
        <f t="shared" si="274"/>
        <v>042-06</v>
      </c>
      <c r="C539" s="247" t="str">
        <f>DetailList!C87</f>
        <v>Council Tax Requirement (CTR1/CTR2/CTR3/CTR4)</v>
      </c>
      <c r="D539" s="944" t="s">
        <v>1470</v>
      </c>
      <c r="E539" s="271" t="str">
        <f>DetailList!E87</f>
        <v>DLUHC</v>
      </c>
      <c r="F539" s="947"/>
      <c r="G539" s="558" t="s">
        <v>118</v>
      </c>
      <c r="H539" s="558"/>
      <c r="I539" s="948"/>
      <c r="J539" s="300" t="str">
        <f>DetailList!J87</f>
        <v>annual</v>
      </c>
      <c r="K539" s="353" t="str">
        <f>DetailList!K87</f>
        <v>All local authorities, fire, police &amp; GLA</v>
      </c>
      <c r="L539" s="265"/>
      <c r="N539" s="258" t="str">
        <f>IF(OR($A539&lt;&gt;"C",P539=""),"",HYPERLINK(P539,"Collection"))</f>
        <v/>
      </c>
      <c r="O539" s="272" t="str">
        <f>IF(OR($A539&lt;&gt;"C",Q539=""),"",HYPERLINK(Q539,"Data"))</f>
        <v/>
      </c>
      <c r="P539" s="29"/>
      <c r="Q539" s="29"/>
      <c r="R539" s="46">
        <f>DetailList!R87</f>
        <v>0</v>
      </c>
      <c r="T539" s="262"/>
      <c r="U539" s="263"/>
      <c r="V539" s="263"/>
      <c r="W539" s="263"/>
      <c r="X539" s="263"/>
      <c r="Y539" s="263"/>
      <c r="Z539" s="263"/>
      <c r="AA539" s="263"/>
      <c r="AB539" s="263"/>
      <c r="AC539" s="263"/>
      <c r="AD539" s="263"/>
      <c r="AE539" s="263"/>
      <c r="AF539" s="263"/>
      <c r="AG539" s="263"/>
      <c r="AH539" s="263"/>
      <c r="AI539" s="263"/>
      <c r="AJ539" s="263"/>
      <c r="AK539" s="263"/>
      <c r="AL539" s="263"/>
      <c r="AM539" s="263"/>
      <c r="AN539" s="263"/>
      <c r="AO539" s="263"/>
      <c r="AP539" s="264"/>
      <c r="AQ539" s="29"/>
      <c r="AR539" s="265"/>
      <c r="AU539" s="208" t="str">
        <f>IF($A539="C",COUNTIF(C$539:C$539,C539)-1,"")</f>
        <v/>
      </c>
      <c r="AW539" s="271" t="str">
        <f>DetailList!AW87</f>
        <v>Local government</v>
      </c>
      <c r="AX539" s="265"/>
      <c r="AZ539" s="267">
        <v>42</v>
      </c>
      <c r="BA539" s="268">
        <v>6</v>
      </c>
      <c r="BC539" s="269">
        <f t="shared" si="275"/>
        <v>1</v>
      </c>
      <c r="BD539" s="270">
        <f t="shared" si="276"/>
        <v>14</v>
      </c>
      <c r="BE539" s="208">
        <f t="shared" si="277"/>
        <v>538</v>
      </c>
      <c r="BF539" s="208">
        <f t="shared" si="278"/>
        <v>1014538</v>
      </c>
      <c r="BG539" s="208">
        <f>RANK(BF539,BF$539:BF$539,1)</f>
        <v>1</v>
      </c>
    </row>
    <row r="540" spans="1:59" ht="37.5" x14ac:dyDescent="0.25">
      <c r="A540" s="309" t="s">
        <v>46</v>
      </c>
      <c r="B540" s="68" t="str">
        <f t="shared" si="274"/>
        <v>045-07</v>
      </c>
      <c r="C540" s="247" t="str">
        <f>DetailList!C107</f>
        <v>Council Tax Base (CTB)</v>
      </c>
      <c r="D540" s="944" t="s">
        <v>672</v>
      </c>
      <c r="E540" s="271" t="str">
        <f>DetailList!E107</f>
        <v>DLUHC</v>
      </c>
      <c r="F540" s="947"/>
      <c r="G540" s="558" t="s">
        <v>118</v>
      </c>
      <c r="H540" s="558"/>
      <c r="I540" s="948"/>
      <c r="J540" s="300" t="str">
        <f>DetailList!J107</f>
        <v>annual</v>
      </c>
      <c r="K540" s="353" t="str">
        <f>DetailList!K107</f>
        <v>Single tier &amp; lower tier</v>
      </c>
      <c r="L540" s="265"/>
      <c r="N540" s="258" t="str">
        <f>IF(OR($A540&lt;&gt;"C",P540=""),"",HYPERLINK(P540,"Collection"))</f>
        <v/>
      </c>
      <c r="O540" s="272" t="str">
        <f>IF(OR($A540&lt;&gt;"C",Q540=""),"",HYPERLINK(Q540,"Data"))</f>
        <v/>
      </c>
      <c r="P540" s="29"/>
      <c r="Q540" s="29"/>
      <c r="R540" s="46">
        <f>DetailList!R107</f>
        <v>0</v>
      </c>
      <c r="T540" s="262"/>
      <c r="U540" s="263"/>
      <c r="V540" s="263"/>
      <c r="W540" s="263"/>
      <c r="X540" s="263"/>
      <c r="Y540" s="263"/>
      <c r="Z540" s="263"/>
      <c r="AA540" s="263"/>
      <c r="AB540" s="263"/>
      <c r="AC540" s="263"/>
      <c r="AD540" s="263"/>
      <c r="AE540" s="263"/>
      <c r="AF540" s="263"/>
      <c r="AG540" s="263"/>
      <c r="AH540" s="263"/>
      <c r="AI540" s="263"/>
      <c r="AJ540" s="263"/>
      <c r="AK540" s="263"/>
      <c r="AL540" s="263"/>
      <c r="AM540" s="263"/>
      <c r="AN540" s="263"/>
      <c r="AO540" s="263"/>
      <c r="AP540" s="264"/>
      <c r="AQ540" s="29"/>
      <c r="AR540" s="265"/>
      <c r="AU540" s="208" t="str">
        <f>IF($A540="C",COUNTIF(C$540:C$540,C540)-1,"")</f>
        <v/>
      </c>
      <c r="AW540" s="271" t="str">
        <f>DetailList!AW107</f>
        <v>Local government</v>
      </c>
      <c r="AX540" s="265"/>
      <c r="AZ540" s="267">
        <v>45</v>
      </c>
      <c r="BA540" s="268">
        <v>7</v>
      </c>
      <c r="BC540" s="269">
        <f t="shared" si="275"/>
        <v>1</v>
      </c>
      <c r="BD540" s="270">
        <f t="shared" si="276"/>
        <v>14</v>
      </c>
      <c r="BE540" s="208">
        <f t="shared" si="277"/>
        <v>539</v>
      </c>
      <c r="BF540" s="208">
        <f t="shared" si="278"/>
        <v>1014539</v>
      </c>
      <c r="BG540" s="208">
        <f>RANK(BF540,BF$540:BF$540,1)</f>
        <v>1</v>
      </c>
    </row>
    <row r="541" spans="1:59" ht="37.5" x14ac:dyDescent="0.25">
      <c r="A541" s="309" t="s">
        <v>46</v>
      </c>
      <c r="B541" s="68" t="s">
        <v>2032</v>
      </c>
      <c r="C541" s="283" t="s">
        <v>1228</v>
      </c>
      <c r="D541" s="944" t="s">
        <v>2033</v>
      </c>
      <c r="E541" s="271" t="s">
        <v>536</v>
      </c>
      <c r="F541" s="947"/>
      <c r="G541" s="558"/>
      <c r="H541" s="558"/>
      <c r="I541" s="948"/>
      <c r="J541" s="353">
        <f>DetailList!J831</f>
        <v>0</v>
      </c>
      <c r="K541" s="353" t="s">
        <v>2034</v>
      </c>
      <c r="L541" s="265"/>
      <c r="N541" s="258" t="str">
        <f>IF(OR($A541&lt;&gt;"C",P541=""),"",HYPERLINK(P541,"Collection"))</f>
        <v/>
      </c>
      <c r="O541" s="272" t="str">
        <f>IF(OR($A541&lt;&gt;"C",Q541=""),"",HYPERLINK(Q541,"Data"))</f>
        <v/>
      </c>
      <c r="P541" s="265"/>
      <c r="Q541" s="265"/>
      <c r="R541" s="46"/>
      <c r="T541" s="262"/>
      <c r="U541" s="263"/>
      <c r="V541" s="263"/>
      <c r="W541" s="263"/>
      <c r="X541" s="263"/>
      <c r="Y541" s="263"/>
      <c r="Z541" s="263"/>
      <c r="AA541" s="263"/>
      <c r="AB541" s="263"/>
      <c r="AC541" s="263"/>
      <c r="AD541" s="263"/>
      <c r="AE541" s="263"/>
      <c r="AF541" s="263"/>
      <c r="AG541" s="263"/>
      <c r="AH541" s="263"/>
      <c r="AI541" s="263"/>
      <c r="AJ541" s="263"/>
      <c r="AK541" s="263"/>
      <c r="AL541" s="263"/>
      <c r="AM541" s="263"/>
      <c r="AN541" s="263"/>
      <c r="AO541" s="263"/>
      <c r="AP541" s="264"/>
      <c r="AQ541" s="29"/>
      <c r="AR541" s="265"/>
      <c r="AU541" s="208" t="str">
        <f>IF($A541="C",COUNTIF(C:C,C541)-1,"")</f>
        <v/>
      </c>
      <c r="AW541" s="271">
        <f>DetailList!AW831</f>
        <v>0</v>
      </c>
      <c r="AX541" s="265"/>
      <c r="AZ541" s="267">
        <v>129</v>
      </c>
      <c r="BA541" s="268">
        <v>2</v>
      </c>
      <c r="BC541" s="269">
        <f t="shared" ref="BC541:BC546" si="279">IF(A541="D",1,0)</f>
        <v>1</v>
      </c>
      <c r="BD541" s="270">
        <f t="shared" ref="BD541:BD546" si="280">MATCH(E541,DeptAbbr,0)</f>
        <v>11</v>
      </c>
      <c r="BE541" s="208">
        <f t="shared" ref="BE541:BE546" si="281">ROW()-1</f>
        <v>540</v>
      </c>
      <c r="BF541" s="208">
        <f t="shared" ref="BF541:BF546" si="282">(BC541*1000000)+(BD541*1000)+BE541</f>
        <v>1011540</v>
      </c>
      <c r="BG541" s="208" t="e">
        <f>RANK(BF541,BF:BF,1)</f>
        <v>#N/A</v>
      </c>
    </row>
    <row r="542" spans="1:59" s="352" customFormat="1" ht="37.5" x14ac:dyDescent="0.25">
      <c r="A542" s="504" t="s">
        <v>46</v>
      </c>
      <c r="B542" s="68" t="str">
        <f>TEXT(AZ542,"000")&amp;"-"&amp;TEXT(BA542,"00")</f>
        <v>263-13</v>
      </c>
      <c r="C542" s="247" t="str">
        <f>DetailList!C437</f>
        <v>Deferred Payment Agreements (DPA)</v>
      </c>
      <c r="D542" s="945" t="s">
        <v>2140</v>
      </c>
      <c r="E542" s="271" t="str">
        <f>DetailList!E437</f>
        <v>DHSC/NHSE</v>
      </c>
      <c r="F542" s="504"/>
      <c r="G542" s="504"/>
      <c r="H542" s="504"/>
      <c r="I542" s="504"/>
      <c r="J542" s="300" t="str">
        <f>DetailList!J437</f>
        <v>Annual</v>
      </c>
      <c r="K542" s="353" t="str">
        <f>DetailList!K437</f>
        <v>Upper tier &amp; single tier</v>
      </c>
      <c r="AX542" s="475"/>
      <c r="AZ542" s="332">
        <v>263</v>
      </c>
      <c r="BA542" s="332">
        <v>13</v>
      </c>
      <c r="BC542" s="269">
        <f t="shared" si="279"/>
        <v>1</v>
      </c>
      <c r="BD542" s="270">
        <f t="shared" si="280"/>
        <v>39</v>
      </c>
      <c r="BE542" s="210">
        <f t="shared" si="281"/>
        <v>541</v>
      </c>
      <c r="BF542" s="210">
        <f t="shared" si="282"/>
        <v>1039541</v>
      </c>
      <c r="BG542" s="208">
        <f>RANK(BF542,BF$542:BF$543,1)</f>
        <v>1</v>
      </c>
    </row>
    <row r="543" spans="1:59" s="352" customFormat="1" ht="37.5" x14ac:dyDescent="0.25">
      <c r="A543" s="504" t="s">
        <v>46</v>
      </c>
      <c r="B543" s="68" t="str">
        <f>TEXT(AZ543,"000")&amp;"-"&amp;TEXT(BA543,"00")</f>
        <v>263-14</v>
      </c>
      <c r="C543" s="247" t="str">
        <f>C542</f>
        <v>Deferred Payment Agreements (DPA)</v>
      </c>
      <c r="D543" s="945" t="s">
        <v>2141</v>
      </c>
      <c r="E543" s="271" t="str">
        <f>E542</f>
        <v>DHSC/NHSE</v>
      </c>
      <c r="F543" s="504"/>
      <c r="G543" s="504"/>
      <c r="H543" s="504"/>
      <c r="I543" s="504"/>
      <c r="J543" s="300" t="str">
        <f>J542</f>
        <v>Annual</v>
      </c>
      <c r="K543" s="353" t="str">
        <f>K542</f>
        <v>Upper tier &amp; single tier</v>
      </c>
      <c r="AX543" s="475"/>
      <c r="AZ543" s="332">
        <v>263</v>
      </c>
      <c r="BA543" s="332">
        <v>14</v>
      </c>
      <c r="BC543" s="269">
        <f t="shared" si="279"/>
        <v>1</v>
      </c>
      <c r="BD543" s="270">
        <f t="shared" si="280"/>
        <v>39</v>
      </c>
      <c r="BE543" s="210">
        <f t="shared" si="281"/>
        <v>542</v>
      </c>
      <c r="BF543" s="210">
        <f t="shared" si="282"/>
        <v>1039542</v>
      </c>
      <c r="BG543" s="208">
        <f>RANK(BF543,BF$542:BF$543,1)</f>
        <v>2</v>
      </c>
    </row>
    <row r="544" spans="1:59" s="363" customFormat="1" ht="25" x14ac:dyDescent="0.25">
      <c r="A544" s="505" t="s">
        <v>46</v>
      </c>
      <c r="B544" s="503" t="str">
        <f>TEXT(AZ544,"000")&amp;"-"&amp;TEXT(BA544,"00")</f>
        <v>037-01</v>
      </c>
      <c r="C544" s="455" t="str">
        <f>DetailList!C69</f>
        <v>Capital Outturn Return (COR) Prudential System</v>
      </c>
      <c r="D544" s="456" t="s">
        <v>1819</v>
      </c>
      <c r="E544" s="457" t="str">
        <f>DetailList!E69</f>
        <v>DLUHC</v>
      </c>
      <c r="F544" s="458"/>
      <c r="G544" s="459" t="s">
        <v>1331</v>
      </c>
      <c r="H544" s="460" t="s">
        <v>1331</v>
      </c>
      <c r="I544" s="459"/>
      <c r="J544" s="968" t="str">
        <f>DetailList!J69</f>
        <v>annual</v>
      </c>
      <c r="K544" s="965" t="str">
        <f>DetailList!K69</f>
        <v>All local authorities</v>
      </c>
      <c r="L544" s="412"/>
      <c r="N544" s="363" t="str">
        <f t="shared" ref="N544:N584" si="283">IF(OR($A544&lt;&gt;"C",P544=""),"",HYPERLINK(P544,"Collection"))</f>
        <v/>
      </c>
      <c r="O544" s="363" t="str">
        <f t="shared" ref="O544:O584" si="284">IF(OR($A544&lt;&gt;"C",Q544=""),"",HYPERLINK(Q544,"Data"))</f>
        <v/>
      </c>
      <c r="P544" s="364"/>
      <c r="Q544" s="364"/>
      <c r="R544" s="362">
        <f>DetailList!R69</f>
        <v>0</v>
      </c>
      <c r="T544" s="413"/>
      <c r="U544" s="413"/>
      <c r="V544" s="413"/>
      <c r="W544" s="413"/>
      <c r="X544" s="413"/>
      <c r="Y544" s="413"/>
      <c r="Z544" s="413"/>
      <c r="AA544" s="413"/>
      <c r="AB544" s="413"/>
      <c r="AC544" s="413"/>
      <c r="AD544" s="413"/>
      <c r="AE544" s="413"/>
      <c r="AF544" s="413"/>
      <c r="AG544" s="413"/>
      <c r="AH544" s="413"/>
      <c r="AI544" s="413"/>
      <c r="AJ544" s="413"/>
      <c r="AK544" s="413"/>
      <c r="AL544" s="413"/>
      <c r="AM544" s="413"/>
      <c r="AN544" s="413"/>
      <c r="AO544" s="413"/>
      <c r="AP544" s="413"/>
      <c r="AQ544" s="364"/>
      <c r="AR544" s="364"/>
      <c r="AU544" s="363" t="str">
        <f>IF($A544="C",COUNTIF(C$544:C$545,C544)-1,"")</f>
        <v/>
      </c>
      <c r="AW544" s="363" t="str">
        <f>DetailList!AW69</f>
        <v>Local government</v>
      </c>
      <c r="AX544" s="364"/>
      <c r="AZ544" s="414">
        <v>37</v>
      </c>
      <c r="BA544" s="414">
        <v>1</v>
      </c>
      <c r="BC544" s="363">
        <f t="shared" si="279"/>
        <v>1</v>
      </c>
      <c r="BD544" s="363">
        <f t="shared" si="280"/>
        <v>14</v>
      </c>
      <c r="BE544" s="363">
        <f t="shared" si="281"/>
        <v>543</v>
      </c>
      <c r="BF544" s="363">
        <f t="shared" si="282"/>
        <v>1014543</v>
      </c>
      <c r="BG544" s="363">
        <f>RANK(BF544,BF$544:BF$545,1)</f>
        <v>1</v>
      </c>
    </row>
    <row r="545" spans="1:59" s="363" customFormat="1" x14ac:dyDescent="0.25">
      <c r="A545" s="505" t="s">
        <v>46</v>
      </c>
      <c r="B545" s="503" t="str">
        <f>TEXT(AZ545,"000")&amp;"-"&amp;TEXT(BA545,"00")</f>
        <v>037-02</v>
      </c>
      <c r="C545" s="455" t="str">
        <f>C544</f>
        <v>Capital Outturn Return (COR) Prudential System</v>
      </c>
      <c r="D545" s="456" t="s">
        <v>1820</v>
      </c>
      <c r="E545" s="457" t="str">
        <f>E544</f>
        <v>DLUHC</v>
      </c>
      <c r="F545" s="458"/>
      <c r="G545" s="459" t="s">
        <v>1331</v>
      </c>
      <c r="H545" s="460" t="s">
        <v>1331</v>
      </c>
      <c r="I545" s="459"/>
      <c r="J545" s="968" t="str">
        <f>J544</f>
        <v>annual</v>
      </c>
      <c r="K545" s="965" t="str">
        <f>K544</f>
        <v>All local authorities</v>
      </c>
      <c r="L545" s="412"/>
      <c r="N545" s="363" t="str">
        <f t="shared" si="283"/>
        <v/>
      </c>
      <c r="O545" s="363" t="str">
        <f t="shared" si="284"/>
        <v/>
      </c>
      <c r="P545" s="364"/>
      <c r="Q545" s="364"/>
      <c r="R545" s="362">
        <f>R544</f>
        <v>0</v>
      </c>
      <c r="T545" s="413"/>
      <c r="U545" s="413"/>
      <c r="V545" s="413"/>
      <c r="W545" s="413"/>
      <c r="X545" s="413"/>
      <c r="Y545" s="413"/>
      <c r="Z545" s="413"/>
      <c r="AA545" s="413"/>
      <c r="AB545" s="413"/>
      <c r="AC545" s="413"/>
      <c r="AD545" s="413"/>
      <c r="AE545" s="413"/>
      <c r="AF545" s="413"/>
      <c r="AG545" s="413"/>
      <c r="AH545" s="413"/>
      <c r="AI545" s="413"/>
      <c r="AJ545" s="413"/>
      <c r="AK545" s="413"/>
      <c r="AL545" s="413"/>
      <c r="AM545" s="413"/>
      <c r="AN545" s="413"/>
      <c r="AO545" s="413"/>
      <c r="AP545" s="413"/>
      <c r="AQ545" s="364"/>
      <c r="AR545" s="364"/>
      <c r="AU545" s="363" t="str">
        <f>IF($A545="C",COUNTIF(C$544:C$545,C545)-1,"")</f>
        <v/>
      </c>
      <c r="AW545" s="363" t="str">
        <f>AW544</f>
        <v>Local government</v>
      </c>
      <c r="AX545" s="364"/>
      <c r="AZ545" s="414">
        <v>37</v>
      </c>
      <c r="BA545" s="414">
        <v>2</v>
      </c>
      <c r="BC545" s="363">
        <f t="shared" si="279"/>
        <v>1</v>
      </c>
      <c r="BD545" s="363">
        <f t="shared" si="280"/>
        <v>14</v>
      </c>
      <c r="BE545" s="363">
        <f t="shared" si="281"/>
        <v>544</v>
      </c>
      <c r="BF545" s="363">
        <f t="shared" si="282"/>
        <v>1014544</v>
      </c>
      <c r="BG545" s="363">
        <f>RANK(BF545,BF$544:BF$545,1)</f>
        <v>2</v>
      </c>
    </row>
    <row r="546" spans="1:59" s="417" customFormat="1" x14ac:dyDescent="0.25">
      <c r="A546" s="474" t="s">
        <v>46</v>
      </c>
      <c r="B546" s="416" t="str">
        <f>TEXT(AZ546,"000")&amp;"-"&amp;TEXT(BA546,"00")</f>
        <v>010-02</v>
      </c>
      <c r="C546" s="463" t="str">
        <f>DetailList!C18</f>
        <v>Rough Sleeping Snapshot Statistics</v>
      </c>
      <c r="D546" s="464" t="s">
        <v>1267</v>
      </c>
      <c r="E546" s="465" t="str">
        <f>DetailList!E18</f>
        <v>DLUHC</v>
      </c>
      <c r="F546" s="466"/>
      <c r="G546" s="467" t="s">
        <v>118</v>
      </c>
      <c r="H546" s="467"/>
      <c r="I546" s="467"/>
      <c r="J546" s="963" t="str">
        <f>DetailList!J18</f>
        <v>annual</v>
      </c>
      <c r="K546" s="964" t="str">
        <f>DetailList!K18</f>
        <v>Single tier &amp; lower tier</v>
      </c>
      <c r="L546" s="418"/>
      <c r="N546" s="417" t="str">
        <f t="shared" si="283"/>
        <v/>
      </c>
      <c r="O546" s="417" t="str">
        <f t="shared" si="284"/>
        <v/>
      </c>
      <c r="P546" s="419"/>
      <c r="Q546" s="419"/>
      <c r="R546" s="420">
        <f>DetailList!R18</f>
        <v>0</v>
      </c>
      <c r="T546" s="421"/>
      <c r="U546" s="421"/>
      <c r="V546" s="421"/>
      <c r="W546" s="421"/>
      <c r="X546" s="421"/>
      <c r="Y546" s="421"/>
      <c r="Z546" s="421"/>
      <c r="AA546" s="421"/>
      <c r="AB546" s="421"/>
      <c r="AC546" s="421"/>
      <c r="AD546" s="421"/>
      <c r="AE546" s="421"/>
      <c r="AF546" s="421"/>
      <c r="AG546" s="421"/>
      <c r="AH546" s="421"/>
      <c r="AI546" s="421"/>
      <c r="AJ546" s="421"/>
      <c r="AK546" s="421"/>
      <c r="AL546" s="421"/>
      <c r="AM546" s="421"/>
      <c r="AN546" s="421"/>
      <c r="AO546" s="421"/>
      <c r="AP546" s="421"/>
      <c r="AQ546" s="419"/>
      <c r="AR546" s="419"/>
      <c r="AU546" s="417" t="str">
        <f>IF($A546="C",COUNTIF(C$546:C$546,C546)-1,"")</f>
        <v/>
      </c>
      <c r="AW546" s="417" t="str">
        <f>DetailList!AW18</f>
        <v>Housing</v>
      </c>
      <c r="AX546" s="419"/>
      <c r="AZ546" s="422">
        <v>10</v>
      </c>
      <c r="BA546" s="422">
        <v>2</v>
      </c>
      <c r="BC546" s="417">
        <f t="shared" si="279"/>
        <v>1</v>
      </c>
      <c r="BD546" s="417">
        <f t="shared" si="280"/>
        <v>14</v>
      </c>
      <c r="BE546" s="417">
        <f t="shared" si="281"/>
        <v>545</v>
      </c>
      <c r="BF546" s="417">
        <f t="shared" si="282"/>
        <v>1014545</v>
      </c>
      <c r="BG546" s="417">
        <f>RANK(BF546,BF$546:BF$546,1)</f>
        <v>1</v>
      </c>
    </row>
    <row r="547" spans="1:59" s="363" customFormat="1" ht="37.5" x14ac:dyDescent="0.25">
      <c r="A547" s="410" t="s">
        <v>46</v>
      </c>
      <c r="B547" s="454" t="s">
        <v>1932</v>
      </c>
      <c r="C547" s="455" t="s">
        <v>448</v>
      </c>
      <c r="D547" s="456" t="s">
        <v>274</v>
      </c>
      <c r="E547" s="457" t="s">
        <v>1477</v>
      </c>
      <c r="F547" s="458"/>
      <c r="G547" s="459"/>
      <c r="H547" s="460" t="s">
        <v>1331</v>
      </c>
      <c r="I547" s="459"/>
      <c r="J547" s="965" t="s">
        <v>1332</v>
      </c>
      <c r="K547" s="965" t="s">
        <v>211</v>
      </c>
      <c r="L547" s="412"/>
      <c r="M547" s="364"/>
      <c r="N547" s="363" t="str">
        <f t="shared" si="283"/>
        <v/>
      </c>
      <c r="O547" s="363" t="str">
        <f t="shared" si="284"/>
        <v/>
      </c>
      <c r="P547" s="412"/>
      <c r="Q547" s="412"/>
      <c r="R547" s="362" t="s">
        <v>1331</v>
      </c>
      <c r="AR547" s="432"/>
      <c r="AU547" s="363" t="s">
        <v>1657</v>
      </c>
      <c r="AW547" s="363">
        <v>0</v>
      </c>
      <c r="AX547" s="364"/>
      <c r="AZ547" s="414">
        <v>191</v>
      </c>
      <c r="BA547" s="414">
        <v>20</v>
      </c>
      <c r="BC547" s="363">
        <f t="shared" ref="BC547:BC584" si="285">IF(A547="D",1,0)</f>
        <v>1</v>
      </c>
      <c r="BD547" s="363">
        <f t="shared" ref="BD547:BD584" si="286">MATCH(E547,DeptAbbr,0)</f>
        <v>49</v>
      </c>
      <c r="BE547" s="363">
        <f t="shared" ref="BE547:BE584" si="287">ROW()-1</f>
        <v>546</v>
      </c>
      <c r="BF547" s="363">
        <f t="shared" ref="BF547:BF584" si="288">(BC547*1000000)+(BD547*1000)+BE547</f>
        <v>1049546</v>
      </c>
      <c r="BG547" s="363">
        <f>RANK(BF547,BF$547:BF$547,1)</f>
        <v>1</v>
      </c>
    </row>
    <row r="548" spans="1:59" s="363" customFormat="1" ht="25" x14ac:dyDescent="0.25">
      <c r="A548" s="410" t="s">
        <v>46</v>
      </c>
      <c r="B548" s="462" t="str">
        <f t="shared" ref="B548:B584" si="289">TEXT(AZ548,"000")&amp;"-"&amp;TEXT(BA548,"00")</f>
        <v>190-05</v>
      </c>
      <c r="C548" s="463" t="str">
        <f>DetailList!C472</f>
        <v>Food Hygiene (LA food law enforcement monitoring return)</v>
      </c>
      <c r="D548" s="456" t="s">
        <v>227</v>
      </c>
      <c r="E548" s="457" t="s">
        <v>1477</v>
      </c>
      <c r="F548" s="458"/>
      <c r="G548" s="459"/>
      <c r="H548" s="460" t="s">
        <v>1331</v>
      </c>
      <c r="I548" s="459"/>
      <c r="J548" s="965" t="s">
        <v>1332</v>
      </c>
      <c r="K548" s="965" t="s">
        <v>212</v>
      </c>
      <c r="L548" s="412"/>
      <c r="M548" s="364"/>
      <c r="N548" s="363" t="str">
        <f t="shared" si="283"/>
        <v/>
      </c>
      <c r="O548" s="363" t="str">
        <f t="shared" si="284"/>
        <v/>
      </c>
      <c r="R548" s="362" t="s">
        <v>1331</v>
      </c>
      <c r="AR548" s="432"/>
      <c r="AU548" s="363" t="s">
        <v>1657</v>
      </c>
      <c r="AW548" s="363">
        <v>0</v>
      </c>
      <c r="AX548" s="364"/>
      <c r="AZ548" s="414">
        <v>190</v>
      </c>
      <c r="BA548" s="414">
        <v>5</v>
      </c>
      <c r="BC548" s="363">
        <f t="shared" si="285"/>
        <v>1</v>
      </c>
      <c r="BD548" s="363">
        <f t="shared" si="286"/>
        <v>49</v>
      </c>
      <c r="BE548" s="363">
        <f t="shared" si="287"/>
        <v>547</v>
      </c>
      <c r="BF548" s="363">
        <f t="shared" si="288"/>
        <v>1049547</v>
      </c>
      <c r="BG548" s="363">
        <f t="shared" ref="BG548:BG557" si="290">RANK(BF548,BF$548:BF$557,1)</f>
        <v>1</v>
      </c>
    </row>
    <row r="549" spans="1:59" s="363" customFormat="1" ht="25" x14ac:dyDescent="0.25">
      <c r="A549" s="410" t="s">
        <v>46</v>
      </c>
      <c r="B549" s="462" t="str">
        <f t="shared" si="289"/>
        <v>190-06</v>
      </c>
      <c r="C549" s="463" t="str">
        <f t="shared" ref="C549:C557" si="291">C548</f>
        <v>Food Hygiene (LA food law enforcement monitoring return)</v>
      </c>
      <c r="D549" s="456" t="s">
        <v>228</v>
      </c>
      <c r="E549" s="457" t="s">
        <v>1477</v>
      </c>
      <c r="F549" s="458"/>
      <c r="G549" s="459"/>
      <c r="H549" s="460" t="s">
        <v>1331</v>
      </c>
      <c r="I549" s="459"/>
      <c r="J549" s="965" t="s">
        <v>1332</v>
      </c>
      <c r="K549" s="965" t="s">
        <v>212</v>
      </c>
      <c r="L549" s="412"/>
      <c r="M549" s="364"/>
      <c r="N549" s="363" t="str">
        <f t="shared" si="283"/>
        <v/>
      </c>
      <c r="O549" s="363" t="str">
        <f t="shared" si="284"/>
        <v/>
      </c>
      <c r="R549" s="362" t="s">
        <v>1331</v>
      </c>
      <c r="AR549" s="432"/>
      <c r="AU549" s="363" t="s">
        <v>1657</v>
      </c>
      <c r="AW549" s="363">
        <v>0</v>
      </c>
      <c r="AX549" s="364"/>
      <c r="AZ549" s="414">
        <v>190</v>
      </c>
      <c r="BA549" s="414">
        <v>6</v>
      </c>
      <c r="BC549" s="363">
        <f t="shared" si="285"/>
        <v>1</v>
      </c>
      <c r="BD549" s="363">
        <f t="shared" si="286"/>
        <v>49</v>
      </c>
      <c r="BE549" s="363">
        <f t="shared" si="287"/>
        <v>548</v>
      </c>
      <c r="BF549" s="363">
        <f t="shared" si="288"/>
        <v>1049548</v>
      </c>
      <c r="BG549" s="363">
        <f t="shared" si="290"/>
        <v>2</v>
      </c>
    </row>
    <row r="550" spans="1:59" s="363" customFormat="1" ht="25.5" customHeight="1" x14ac:dyDescent="0.25">
      <c r="A550" s="410" t="s">
        <v>46</v>
      </c>
      <c r="B550" s="462" t="str">
        <f t="shared" si="289"/>
        <v>190-07</v>
      </c>
      <c r="C550" s="463" t="str">
        <f t="shared" si="291"/>
        <v>Food Hygiene (LA food law enforcement monitoring return)</v>
      </c>
      <c r="D550" s="456" t="s">
        <v>229</v>
      </c>
      <c r="E550" s="457" t="s">
        <v>1477</v>
      </c>
      <c r="F550" s="458"/>
      <c r="G550" s="459"/>
      <c r="H550" s="460" t="s">
        <v>1331</v>
      </c>
      <c r="I550" s="459"/>
      <c r="J550" s="965" t="s">
        <v>1332</v>
      </c>
      <c r="K550" s="965" t="s">
        <v>212</v>
      </c>
      <c r="L550" s="412"/>
      <c r="M550" s="364"/>
      <c r="N550" s="363" t="str">
        <f t="shared" si="283"/>
        <v/>
      </c>
      <c r="O550" s="363" t="str">
        <f t="shared" si="284"/>
        <v/>
      </c>
      <c r="R550" s="362" t="s">
        <v>1331</v>
      </c>
      <c r="AR550" s="432"/>
      <c r="AU550" s="363" t="s">
        <v>1657</v>
      </c>
      <c r="AW550" s="363">
        <v>0</v>
      </c>
      <c r="AX550" s="364"/>
      <c r="AZ550" s="414">
        <v>190</v>
      </c>
      <c r="BA550" s="414">
        <v>7</v>
      </c>
      <c r="BC550" s="363">
        <f t="shared" si="285"/>
        <v>1</v>
      </c>
      <c r="BD550" s="363">
        <f t="shared" si="286"/>
        <v>49</v>
      </c>
      <c r="BE550" s="363">
        <f t="shared" si="287"/>
        <v>549</v>
      </c>
      <c r="BF550" s="363">
        <f t="shared" si="288"/>
        <v>1049549</v>
      </c>
      <c r="BG550" s="363">
        <f t="shared" si="290"/>
        <v>3</v>
      </c>
    </row>
    <row r="551" spans="1:59" s="363" customFormat="1" ht="25" x14ac:dyDescent="0.25">
      <c r="A551" s="410" t="s">
        <v>46</v>
      </c>
      <c r="B551" s="462" t="str">
        <f t="shared" si="289"/>
        <v>190-08</v>
      </c>
      <c r="C551" s="463" t="str">
        <f t="shared" si="291"/>
        <v>Food Hygiene (LA food law enforcement monitoring return)</v>
      </c>
      <c r="D551" s="456" t="s">
        <v>230</v>
      </c>
      <c r="E551" s="457" t="s">
        <v>1477</v>
      </c>
      <c r="F551" s="458"/>
      <c r="G551" s="459"/>
      <c r="H551" s="460" t="s">
        <v>1331</v>
      </c>
      <c r="I551" s="459"/>
      <c r="J551" s="965" t="s">
        <v>1332</v>
      </c>
      <c r="K551" s="965" t="s">
        <v>212</v>
      </c>
      <c r="L551" s="412"/>
      <c r="M551" s="364"/>
      <c r="N551" s="363" t="str">
        <f t="shared" si="283"/>
        <v/>
      </c>
      <c r="O551" s="363" t="str">
        <f t="shared" si="284"/>
        <v/>
      </c>
      <c r="R551" s="362" t="s">
        <v>1331</v>
      </c>
      <c r="AR551" s="432"/>
      <c r="AU551" s="363" t="s">
        <v>1657</v>
      </c>
      <c r="AW551" s="363">
        <v>0</v>
      </c>
      <c r="AX551" s="364"/>
      <c r="AZ551" s="414">
        <v>190</v>
      </c>
      <c r="BA551" s="414">
        <v>8</v>
      </c>
      <c r="BC551" s="363">
        <f t="shared" si="285"/>
        <v>1</v>
      </c>
      <c r="BD551" s="363">
        <f t="shared" si="286"/>
        <v>49</v>
      </c>
      <c r="BE551" s="363">
        <f t="shared" si="287"/>
        <v>550</v>
      </c>
      <c r="BF551" s="363">
        <f t="shared" si="288"/>
        <v>1049550</v>
      </c>
      <c r="BG551" s="363">
        <f t="shared" si="290"/>
        <v>4</v>
      </c>
    </row>
    <row r="552" spans="1:59" s="363" customFormat="1" ht="25" x14ac:dyDescent="0.25">
      <c r="A552" s="410" t="s">
        <v>46</v>
      </c>
      <c r="B552" s="462" t="str">
        <f t="shared" si="289"/>
        <v>190-09</v>
      </c>
      <c r="C552" s="463" t="str">
        <f t="shared" si="291"/>
        <v>Food Hygiene (LA food law enforcement monitoring return)</v>
      </c>
      <c r="D552" s="456" t="s">
        <v>231</v>
      </c>
      <c r="E552" s="457" t="s">
        <v>1477</v>
      </c>
      <c r="F552" s="458"/>
      <c r="G552" s="459"/>
      <c r="H552" s="460" t="s">
        <v>1331</v>
      </c>
      <c r="I552" s="459"/>
      <c r="J552" s="965" t="s">
        <v>1332</v>
      </c>
      <c r="K552" s="965" t="s">
        <v>212</v>
      </c>
      <c r="L552" s="412"/>
      <c r="M552" s="364"/>
      <c r="N552" s="363" t="str">
        <f t="shared" si="283"/>
        <v/>
      </c>
      <c r="O552" s="363" t="str">
        <f t="shared" si="284"/>
        <v/>
      </c>
      <c r="R552" s="362" t="s">
        <v>1331</v>
      </c>
      <c r="AR552" s="432"/>
      <c r="AU552" s="363" t="s">
        <v>1657</v>
      </c>
      <c r="AW552" s="363">
        <v>0</v>
      </c>
      <c r="AX552" s="364"/>
      <c r="AZ552" s="414">
        <v>190</v>
      </c>
      <c r="BA552" s="414">
        <v>9</v>
      </c>
      <c r="BC552" s="363">
        <f t="shared" si="285"/>
        <v>1</v>
      </c>
      <c r="BD552" s="363">
        <f t="shared" si="286"/>
        <v>49</v>
      </c>
      <c r="BE552" s="363">
        <f t="shared" si="287"/>
        <v>551</v>
      </c>
      <c r="BF552" s="363">
        <f t="shared" si="288"/>
        <v>1049551</v>
      </c>
      <c r="BG552" s="363">
        <f t="shared" si="290"/>
        <v>5</v>
      </c>
    </row>
    <row r="553" spans="1:59" s="363" customFormat="1" ht="37.5" x14ac:dyDescent="0.25">
      <c r="A553" s="410" t="s">
        <v>46</v>
      </c>
      <c r="B553" s="462" t="str">
        <f t="shared" si="289"/>
        <v>190-10</v>
      </c>
      <c r="C553" s="463" t="str">
        <f t="shared" si="291"/>
        <v>Food Hygiene (LA food law enforcement monitoring return)</v>
      </c>
      <c r="D553" s="456" t="s">
        <v>232</v>
      </c>
      <c r="E553" s="457" t="s">
        <v>1477</v>
      </c>
      <c r="F553" s="458"/>
      <c r="G553" s="459"/>
      <c r="H553" s="460" t="s">
        <v>1331</v>
      </c>
      <c r="I553" s="459"/>
      <c r="J553" s="965" t="s">
        <v>1332</v>
      </c>
      <c r="K553" s="965" t="s">
        <v>212</v>
      </c>
      <c r="L553" s="412"/>
      <c r="M553" s="364"/>
      <c r="N553" s="363" t="str">
        <f t="shared" si="283"/>
        <v/>
      </c>
      <c r="O553" s="363" t="str">
        <f t="shared" si="284"/>
        <v/>
      </c>
      <c r="R553" s="362" t="s">
        <v>1331</v>
      </c>
      <c r="AR553" s="432"/>
      <c r="AU553" s="363" t="s">
        <v>1657</v>
      </c>
      <c r="AW553" s="363">
        <v>0</v>
      </c>
      <c r="AX553" s="364"/>
      <c r="AZ553" s="414">
        <v>190</v>
      </c>
      <c r="BA553" s="414">
        <v>10</v>
      </c>
      <c r="BC553" s="363">
        <f t="shared" si="285"/>
        <v>1</v>
      </c>
      <c r="BD553" s="363">
        <f t="shared" si="286"/>
        <v>49</v>
      </c>
      <c r="BE553" s="363">
        <f t="shared" si="287"/>
        <v>552</v>
      </c>
      <c r="BF553" s="363">
        <f t="shared" si="288"/>
        <v>1049552</v>
      </c>
      <c r="BG553" s="363">
        <f t="shared" si="290"/>
        <v>6</v>
      </c>
    </row>
    <row r="554" spans="1:59" s="363" customFormat="1" ht="25" x14ac:dyDescent="0.25">
      <c r="A554" s="410" t="s">
        <v>46</v>
      </c>
      <c r="B554" s="462" t="str">
        <f t="shared" si="289"/>
        <v>190-11</v>
      </c>
      <c r="C554" s="463" t="str">
        <f t="shared" si="291"/>
        <v>Food Hygiene (LA food law enforcement monitoring return)</v>
      </c>
      <c r="D554" s="456" t="s">
        <v>233</v>
      </c>
      <c r="E554" s="457" t="s">
        <v>1477</v>
      </c>
      <c r="F554" s="458"/>
      <c r="G554" s="459"/>
      <c r="H554" s="460" t="s">
        <v>1331</v>
      </c>
      <c r="I554" s="459"/>
      <c r="J554" s="965" t="s">
        <v>1332</v>
      </c>
      <c r="K554" s="965" t="s">
        <v>212</v>
      </c>
      <c r="L554" s="412"/>
      <c r="M554" s="364"/>
      <c r="N554" s="363" t="str">
        <f t="shared" si="283"/>
        <v/>
      </c>
      <c r="O554" s="363" t="str">
        <f t="shared" si="284"/>
        <v/>
      </c>
      <c r="R554" s="362" t="s">
        <v>1331</v>
      </c>
      <c r="AR554" s="432"/>
      <c r="AU554" s="363" t="s">
        <v>1657</v>
      </c>
      <c r="AW554" s="363">
        <v>0</v>
      </c>
      <c r="AX554" s="364"/>
      <c r="AZ554" s="414">
        <v>190</v>
      </c>
      <c r="BA554" s="414">
        <v>11</v>
      </c>
      <c r="BC554" s="363">
        <f t="shared" si="285"/>
        <v>1</v>
      </c>
      <c r="BD554" s="363">
        <f t="shared" si="286"/>
        <v>49</v>
      </c>
      <c r="BE554" s="363">
        <f t="shared" si="287"/>
        <v>553</v>
      </c>
      <c r="BF554" s="363">
        <f t="shared" si="288"/>
        <v>1049553</v>
      </c>
      <c r="BG554" s="363">
        <f t="shared" si="290"/>
        <v>7</v>
      </c>
    </row>
    <row r="555" spans="1:59" s="363" customFormat="1" ht="25" x14ac:dyDescent="0.25">
      <c r="A555" s="410" t="s">
        <v>46</v>
      </c>
      <c r="B555" s="462" t="str">
        <f t="shared" si="289"/>
        <v>190-12</v>
      </c>
      <c r="C555" s="463" t="str">
        <f t="shared" si="291"/>
        <v>Food Hygiene (LA food law enforcement monitoring return)</v>
      </c>
      <c r="D555" s="456" t="s">
        <v>1452</v>
      </c>
      <c r="E555" s="457" t="s">
        <v>1477</v>
      </c>
      <c r="F555" s="458"/>
      <c r="G555" s="459"/>
      <c r="H555" s="460" t="s">
        <v>1331</v>
      </c>
      <c r="I555" s="459"/>
      <c r="J555" s="965" t="s">
        <v>1332</v>
      </c>
      <c r="K555" s="965" t="s">
        <v>212</v>
      </c>
      <c r="L555" s="412"/>
      <c r="M555" s="364"/>
      <c r="N555" s="363" t="str">
        <f t="shared" si="283"/>
        <v/>
      </c>
      <c r="O555" s="363" t="str">
        <f t="shared" si="284"/>
        <v/>
      </c>
      <c r="R555" s="362" t="s">
        <v>1331</v>
      </c>
      <c r="AR555" s="432"/>
      <c r="AU555" s="363" t="s">
        <v>1657</v>
      </c>
      <c r="AW555" s="363">
        <v>0</v>
      </c>
      <c r="AX555" s="364"/>
      <c r="AZ555" s="414">
        <v>190</v>
      </c>
      <c r="BA555" s="414">
        <v>12</v>
      </c>
      <c r="BC555" s="363">
        <f t="shared" si="285"/>
        <v>1</v>
      </c>
      <c r="BD555" s="363">
        <f t="shared" si="286"/>
        <v>49</v>
      </c>
      <c r="BE555" s="363">
        <f t="shared" si="287"/>
        <v>554</v>
      </c>
      <c r="BF555" s="363">
        <f t="shared" si="288"/>
        <v>1049554</v>
      </c>
      <c r="BG555" s="363">
        <f t="shared" si="290"/>
        <v>8</v>
      </c>
    </row>
    <row r="556" spans="1:59" s="363" customFormat="1" ht="37.5" x14ac:dyDescent="0.25">
      <c r="A556" s="410" t="s">
        <v>46</v>
      </c>
      <c r="B556" s="462" t="str">
        <f t="shared" si="289"/>
        <v>190-13</v>
      </c>
      <c r="C556" s="463" t="str">
        <f t="shared" si="291"/>
        <v>Food Hygiene (LA food law enforcement monitoring return)</v>
      </c>
      <c r="D556" s="456" t="s">
        <v>1418</v>
      </c>
      <c r="E556" s="457" t="s">
        <v>1477</v>
      </c>
      <c r="F556" s="458"/>
      <c r="G556" s="459"/>
      <c r="H556" s="460" t="s">
        <v>1331</v>
      </c>
      <c r="I556" s="459"/>
      <c r="J556" s="965" t="s">
        <v>1332</v>
      </c>
      <c r="K556" s="965" t="s">
        <v>212</v>
      </c>
      <c r="L556" s="412"/>
      <c r="M556" s="364"/>
      <c r="N556" s="363" t="str">
        <f t="shared" si="283"/>
        <v/>
      </c>
      <c r="O556" s="363" t="str">
        <f t="shared" si="284"/>
        <v/>
      </c>
      <c r="R556" s="362" t="s">
        <v>1331</v>
      </c>
      <c r="AR556" s="432"/>
      <c r="AU556" s="363" t="s">
        <v>1657</v>
      </c>
      <c r="AW556" s="363">
        <v>0</v>
      </c>
      <c r="AX556" s="364"/>
      <c r="AZ556" s="414">
        <v>190</v>
      </c>
      <c r="BA556" s="414">
        <v>13</v>
      </c>
      <c r="BC556" s="363">
        <f t="shared" si="285"/>
        <v>1</v>
      </c>
      <c r="BD556" s="363">
        <f t="shared" si="286"/>
        <v>49</v>
      </c>
      <c r="BE556" s="363">
        <f t="shared" si="287"/>
        <v>555</v>
      </c>
      <c r="BF556" s="363">
        <f t="shared" si="288"/>
        <v>1049555</v>
      </c>
      <c r="BG556" s="363">
        <f t="shared" si="290"/>
        <v>9</v>
      </c>
    </row>
    <row r="557" spans="1:59" s="363" customFormat="1" ht="37.5" x14ac:dyDescent="0.25">
      <c r="A557" s="410" t="s">
        <v>46</v>
      </c>
      <c r="B557" s="462" t="str">
        <f t="shared" si="289"/>
        <v>190-14</v>
      </c>
      <c r="C557" s="463" t="str">
        <f t="shared" si="291"/>
        <v>Food Hygiene (LA food law enforcement monitoring return)</v>
      </c>
      <c r="D557" s="456" t="s">
        <v>1419</v>
      </c>
      <c r="E557" s="457" t="s">
        <v>1477</v>
      </c>
      <c r="F557" s="458"/>
      <c r="G557" s="459"/>
      <c r="H557" s="460" t="s">
        <v>1331</v>
      </c>
      <c r="I557" s="459"/>
      <c r="J557" s="965" t="s">
        <v>1332</v>
      </c>
      <c r="K557" s="965" t="s">
        <v>212</v>
      </c>
      <c r="L557" s="412"/>
      <c r="M557" s="364"/>
      <c r="N557" s="363" t="str">
        <f t="shared" si="283"/>
        <v/>
      </c>
      <c r="O557" s="363" t="str">
        <f t="shared" si="284"/>
        <v/>
      </c>
      <c r="R557" s="362" t="s">
        <v>1331</v>
      </c>
      <c r="AR557" s="432"/>
      <c r="AU557" s="363" t="s">
        <v>1657</v>
      </c>
      <c r="AW557" s="363">
        <v>0</v>
      </c>
      <c r="AX557" s="364"/>
      <c r="AZ557" s="414">
        <v>190</v>
      </c>
      <c r="BA557" s="414">
        <v>14</v>
      </c>
      <c r="BC557" s="363">
        <f t="shared" si="285"/>
        <v>1</v>
      </c>
      <c r="BD557" s="363">
        <f t="shared" si="286"/>
        <v>49</v>
      </c>
      <c r="BE557" s="363">
        <f t="shared" si="287"/>
        <v>556</v>
      </c>
      <c r="BF557" s="363">
        <f t="shared" si="288"/>
        <v>1049556</v>
      </c>
      <c r="BG557" s="363">
        <f t="shared" si="290"/>
        <v>10</v>
      </c>
    </row>
    <row r="558" spans="1:59" s="363" customFormat="1" ht="25" x14ac:dyDescent="0.25">
      <c r="A558" s="410" t="s">
        <v>46</v>
      </c>
      <c r="B558" s="462" t="str">
        <f t="shared" si="289"/>
        <v>190-27</v>
      </c>
      <c r="C558" s="463" t="str">
        <f>DetailList!C485</f>
        <v>Food Hygiene (LA food law enforcement monitoring return)</v>
      </c>
      <c r="D558" s="456" t="s">
        <v>1318</v>
      </c>
      <c r="E558" s="457" t="s">
        <v>1477</v>
      </c>
      <c r="F558" s="458"/>
      <c r="G558" s="459"/>
      <c r="H558" s="460" t="s">
        <v>1331</v>
      </c>
      <c r="I558" s="459"/>
      <c r="J558" s="965" t="s">
        <v>1332</v>
      </c>
      <c r="K558" s="965" t="s">
        <v>212</v>
      </c>
      <c r="L558" s="412"/>
      <c r="M558" s="364"/>
      <c r="N558" s="363" t="str">
        <f t="shared" si="283"/>
        <v/>
      </c>
      <c r="O558" s="363" t="str">
        <f t="shared" si="284"/>
        <v/>
      </c>
      <c r="R558" s="362" t="s">
        <v>1331</v>
      </c>
      <c r="AR558" s="432"/>
      <c r="AU558" s="363" t="s">
        <v>1657</v>
      </c>
      <c r="AW558" s="363">
        <v>0</v>
      </c>
      <c r="AX558" s="364"/>
      <c r="AZ558" s="414">
        <v>190</v>
      </c>
      <c r="BA558" s="414">
        <v>27</v>
      </c>
      <c r="BC558" s="363">
        <f t="shared" si="285"/>
        <v>1</v>
      </c>
      <c r="BD558" s="363">
        <f t="shared" si="286"/>
        <v>49</v>
      </c>
      <c r="BE558" s="363">
        <f t="shared" si="287"/>
        <v>557</v>
      </c>
      <c r="BF558" s="363">
        <f t="shared" si="288"/>
        <v>1049557</v>
      </c>
      <c r="BG558" s="363">
        <f>RANK(BF558,BF$558:BF$558,1)</f>
        <v>1</v>
      </c>
    </row>
    <row r="559" spans="1:59" s="363" customFormat="1" ht="25.5" customHeight="1" x14ac:dyDescent="0.25">
      <c r="A559" s="410" t="s">
        <v>46</v>
      </c>
      <c r="B559" s="462" t="str">
        <f t="shared" si="289"/>
        <v>190-38</v>
      </c>
      <c r="C559" s="463" t="str">
        <f>DetailList!C488</f>
        <v>Food Hygiene (LA food law enforcement monitoring return)</v>
      </c>
      <c r="D559" s="456" t="s">
        <v>1730</v>
      </c>
      <c r="E559" s="457" t="s">
        <v>1477</v>
      </c>
      <c r="F559" s="458"/>
      <c r="G559" s="459"/>
      <c r="H559" s="460" t="s">
        <v>1331</v>
      </c>
      <c r="I559" s="459"/>
      <c r="J559" s="965" t="s">
        <v>1332</v>
      </c>
      <c r="K559" s="965" t="s">
        <v>212</v>
      </c>
      <c r="L559" s="412"/>
      <c r="M559" s="364"/>
      <c r="N559" s="363" t="str">
        <f t="shared" si="283"/>
        <v/>
      </c>
      <c r="O559" s="363" t="str">
        <f t="shared" si="284"/>
        <v/>
      </c>
      <c r="R559" s="362" t="s">
        <v>1331</v>
      </c>
      <c r="AR559" s="432"/>
      <c r="AU559" s="363" t="s">
        <v>1657</v>
      </c>
      <c r="AW559" s="363">
        <v>0</v>
      </c>
      <c r="AX559" s="364"/>
      <c r="AZ559" s="414">
        <v>190</v>
      </c>
      <c r="BA559" s="414">
        <v>38</v>
      </c>
      <c r="BC559" s="363">
        <f t="shared" si="285"/>
        <v>1</v>
      </c>
      <c r="BD559" s="363">
        <f t="shared" si="286"/>
        <v>49</v>
      </c>
      <c r="BE559" s="363">
        <f t="shared" si="287"/>
        <v>558</v>
      </c>
      <c r="BF559" s="363">
        <f t="shared" si="288"/>
        <v>1049558</v>
      </c>
      <c r="BG559" s="363">
        <f>RANK(BF559,BF$559:BF$559,1)</f>
        <v>1</v>
      </c>
    </row>
    <row r="560" spans="1:59" s="363" customFormat="1" ht="25" x14ac:dyDescent="0.25">
      <c r="A560" s="410" t="s">
        <v>46</v>
      </c>
      <c r="B560" s="462" t="str">
        <f t="shared" si="289"/>
        <v>190-42</v>
      </c>
      <c r="C560" s="463" t="str">
        <f>DetailList!C489</f>
        <v>Food Hygiene (LA food law enforcement monitoring return)</v>
      </c>
      <c r="D560" s="456" t="s">
        <v>893</v>
      </c>
      <c r="E560" s="457" t="s">
        <v>1477</v>
      </c>
      <c r="F560" s="458"/>
      <c r="G560" s="459"/>
      <c r="H560" s="460" t="s">
        <v>1331</v>
      </c>
      <c r="I560" s="459"/>
      <c r="J560" s="965" t="s">
        <v>1332</v>
      </c>
      <c r="K560" s="965" t="s">
        <v>212</v>
      </c>
      <c r="L560" s="412"/>
      <c r="M560" s="364"/>
      <c r="N560" s="363" t="str">
        <f t="shared" si="283"/>
        <v/>
      </c>
      <c r="O560" s="363" t="str">
        <f t="shared" si="284"/>
        <v/>
      </c>
      <c r="R560" s="362" t="s">
        <v>1331</v>
      </c>
      <c r="AR560" s="432"/>
      <c r="AU560" s="363" t="s">
        <v>1657</v>
      </c>
      <c r="AW560" s="363">
        <v>0</v>
      </c>
      <c r="AX560" s="364"/>
      <c r="AZ560" s="414">
        <v>190</v>
      </c>
      <c r="BA560" s="414">
        <v>42</v>
      </c>
      <c r="BC560" s="363">
        <f t="shared" si="285"/>
        <v>1</v>
      </c>
      <c r="BD560" s="363">
        <f t="shared" si="286"/>
        <v>49</v>
      </c>
      <c r="BE560" s="363">
        <f t="shared" si="287"/>
        <v>559</v>
      </c>
      <c r="BF560" s="363">
        <f t="shared" si="288"/>
        <v>1049559</v>
      </c>
      <c r="BG560" s="363">
        <f>RANK(BF560,BF$560:BF$560,1)</f>
        <v>1</v>
      </c>
    </row>
    <row r="561" spans="1:59" s="363" customFormat="1" ht="25" x14ac:dyDescent="0.25">
      <c r="A561" s="410" t="s">
        <v>46</v>
      </c>
      <c r="B561" s="462" t="str">
        <f t="shared" si="289"/>
        <v>190-45</v>
      </c>
      <c r="C561" s="463" t="str">
        <f>DetailList!C490</f>
        <v>Food Hygiene (LA food law enforcement monitoring return)</v>
      </c>
      <c r="D561" s="456" t="s">
        <v>220</v>
      </c>
      <c r="E561" s="457" t="s">
        <v>1477</v>
      </c>
      <c r="F561" s="458"/>
      <c r="G561" s="459"/>
      <c r="H561" s="460" t="s">
        <v>1331</v>
      </c>
      <c r="I561" s="459"/>
      <c r="J561" s="965" t="s">
        <v>1332</v>
      </c>
      <c r="K561" s="965" t="s">
        <v>212</v>
      </c>
      <c r="L561" s="412"/>
      <c r="M561" s="364"/>
      <c r="N561" s="363" t="str">
        <f t="shared" si="283"/>
        <v/>
      </c>
      <c r="O561" s="363" t="str">
        <f t="shared" si="284"/>
        <v/>
      </c>
      <c r="R561" s="362" t="s">
        <v>1331</v>
      </c>
      <c r="AR561" s="432"/>
      <c r="AU561" s="363" t="s">
        <v>1657</v>
      </c>
      <c r="AW561" s="363">
        <v>0</v>
      </c>
      <c r="AX561" s="364"/>
      <c r="AZ561" s="414">
        <v>190</v>
      </c>
      <c r="BA561" s="414">
        <v>45</v>
      </c>
      <c r="BC561" s="363">
        <f t="shared" si="285"/>
        <v>1</v>
      </c>
      <c r="BD561" s="363">
        <f t="shared" si="286"/>
        <v>49</v>
      </c>
      <c r="BE561" s="363">
        <f t="shared" si="287"/>
        <v>560</v>
      </c>
      <c r="BF561" s="363">
        <f t="shared" si="288"/>
        <v>1049560</v>
      </c>
      <c r="BG561" s="363">
        <f>RANK(BF561,BF$561:BF$561,1)</f>
        <v>1</v>
      </c>
    </row>
    <row r="562" spans="1:59" s="363" customFormat="1" ht="25" x14ac:dyDescent="0.25">
      <c r="A562" s="410" t="s">
        <v>46</v>
      </c>
      <c r="B562" s="462" t="str">
        <f t="shared" si="289"/>
        <v>190-51</v>
      </c>
      <c r="C562" s="463" t="str">
        <f>DetailList!C493</f>
        <v>Food Hygiene (LA food law enforcement monitoring return)</v>
      </c>
      <c r="D562" s="456" t="s">
        <v>350</v>
      </c>
      <c r="E562" s="457" t="s">
        <v>1477</v>
      </c>
      <c r="F562" s="458"/>
      <c r="G562" s="459"/>
      <c r="H562" s="460" t="s">
        <v>1331</v>
      </c>
      <c r="I562" s="459"/>
      <c r="J562" s="965" t="s">
        <v>1332</v>
      </c>
      <c r="K562" s="965" t="s">
        <v>212</v>
      </c>
      <c r="L562" s="412"/>
      <c r="M562" s="364"/>
      <c r="N562" s="363" t="str">
        <f t="shared" si="283"/>
        <v/>
      </c>
      <c r="O562" s="363" t="str">
        <f t="shared" si="284"/>
        <v/>
      </c>
      <c r="R562" s="362" t="s">
        <v>1331</v>
      </c>
      <c r="AR562" s="432"/>
      <c r="AU562" s="363" t="s">
        <v>1657</v>
      </c>
      <c r="AW562" s="363">
        <v>0</v>
      </c>
      <c r="AX562" s="364"/>
      <c r="AZ562" s="414">
        <v>190</v>
      </c>
      <c r="BA562" s="414">
        <v>51</v>
      </c>
      <c r="BC562" s="363">
        <f t="shared" si="285"/>
        <v>1</v>
      </c>
      <c r="BD562" s="363">
        <f t="shared" si="286"/>
        <v>49</v>
      </c>
      <c r="BE562" s="363">
        <f t="shared" si="287"/>
        <v>561</v>
      </c>
      <c r="BF562" s="363">
        <f t="shared" si="288"/>
        <v>1049561</v>
      </c>
      <c r="BG562" s="363">
        <f>RANK(BF562,BF$562:BF$562,1)</f>
        <v>1</v>
      </c>
    </row>
    <row r="563" spans="1:59" s="363" customFormat="1" ht="25" x14ac:dyDescent="0.25">
      <c r="A563" s="410" t="s">
        <v>46</v>
      </c>
      <c r="B563" s="462" t="str">
        <f t="shared" si="289"/>
        <v>190-54</v>
      </c>
      <c r="C563" s="463" t="str">
        <f>DetailList!C494</f>
        <v>Food Hygiene (LA food law enforcement monitoring return)</v>
      </c>
      <c r="D563" s="456" t="s">
        <v>413</v>
      </c>
      <c r="E563" s="457" t="s">
        <v>1477</v>
      </c>
      <c r="F563" s="458"/>
      <c r="G563" s="459"/>
      <c r="H563" s="460" t="s">
        <v>1331</v>
      </c>
      <c r="I563" s="459"/>
      <c r="J563" s="965" t="s">
        <v>1332</v>
      </c>
      <c r="K563" s="965" t="s">
        <v>212</v>
      </c>
      <c r="L563" s="412"/>
      <c r="M563" s="364"/>
      <c r="N563" s="363" t="str">
        <f t="shared" si="283"/>
        <v/>
      </c>
      <c r="O563" s="363" t="str">
        <f t="shared" si="284"/>
        <v/>
      </c>
      <c r="R563" s="362" t="s">
        <v>1331</v>
      </c>
      <c r="AR563" s="432"/>
      <c r="AU563" s="363" t="s">
        <v>1657</v>
      </c>
      <c r="AW563" s="363">
        <v>0</v>
      </c>
      <c r="AX563" s="364"/>
      <c r="AZ563" s="414">
        <v>190</v>
      </c>
      <c r="BA563" s="414">
        <v>54</v>
      </c>
      <c r="BC563" s="363">
        <f t="shared" si="285"/>
        <v>1</v>
      </c>
      <c r="BD563" s="363">
        <f t="shared" si="286"/>
        <v>49</v>
      </c>
      <c r="BE563" s="363">
        <f t="shared" si="287"/>
        <v>562</v>
      </c>
      <c r="BF563" s="363">
        <f t="shared" si="288"/>
        <v>1049562</v>
      </c>
      <c r="BG563" s="363">
        <f>RANK(BF563,BF$563:BF$564,1)</f>
        <v>1</v>
      </c>
    </row>
    <row r="564" spans="1:59" s="417" customFormat="1" ht="25" x14ac:dyDescent="0.25">
      <c r="A564" s="415" t="s">
        <v>46</v>
      </c>
      <c r="B564" s="462" t="str">
        <f t="shared" si="289"/>
        <v>190-57</v>
      </c>
      <c r="C564" s="463" t="str">
        <f>C563</f>
        <v>Food Hygiene (LA food law enforcement monitoring return)</v>
      </c>
      <c r="D564" s="464" t="s">
        <v>416</v>
      </c>
      <c r="E564" s="465" t="s">
        <v>1477</v>
      </c>
      <c r="F564" s="466"/>
      <c r="G564" s="467"/>
      <c r="H564" s="469" t="s">
        <v>1331</v>
      </c>
      <c r="I564" s="467"/>
      <c r="J564" s="964" t="s">
        <v>1332</v>
      </c>
      <c r="K564" s="964" t="s">
        <v>212</v>
      </c>
      <c r="L564" s="418"/>
      <c r="M564" s="419"/>
      <c r="N564" s="417" t="str">
        <f t="shared" si="283"/>
        <v/>
      </c>
      <c r="O564" s="417" t="str">
        <f t="shared" si="284"/>
        <v/>
      </c>
      <c r="R564" s="420" t="s">
        <v>1331</v>
      </c>
      <c r="AR564" s="431"/>
      <c r="AU564" s="417" t="s">
        <v>1657</v>
      </c>
      <c r="AW564" s="417">
        <v>0</v>
      </c>
      <c r="AX564" s="419"/>
      <c r="AZ564" s="422">
        <v>190</v>
      </c>
      <c r="BA564" s="422">
        <v>57</v>
      </c>
      <c r="BC564" s="417">
        <f t="shared" si="285"/>
        <v>1</v>
      </c>
      <c r="BD564" s="417">
        <f t="shared" si="286"/>
        <v>49</v>
      </c>
      <c r="BE564" s="417">
        <f t="shared" si="287"/>
        <v>563</v>
      </c>
      <c r="BF564" s="417">
        <f t="shared" si="288"/>
        <v>1049563</v>
      </c>
      <c r="BG564" s="417">
        <f>RANK(BF564,BF$563:BF$564,1)</f>
        <v>2</v>
      </c>
    </row>
    <row r="565" spans="1:59" s="363" customFormat="1" ht="25" x14ac:dyDescent="0.25">
      <c r="A565" s="410" t="s">
        <v>46</v>
      </c>
      <c r="B565" s="462" t="str">
        <f t="shared" si="289"/>
        <v>191-06</v>
      </c>
      <c r="C565" s="463" t="str">
        <f>DetailList!C497</f>
        <v>Food Standards (LA food law enforcement monitoring return)</v>
      </c>
      <c r="D565" s="456" t="s">
        <v>228</v>
      </c>
      <c r="E565" s="457" t="s">
        <v>1477</v>
      </c>
      <c r="F565" s="458"/>
      <c r="G565" s="459"/>
      <c r="H565" s="460" t="s">
        <v>1331</v>
      </c>
      <c r="I565" s="459"/>
      <c r="J565" s="965" t="s">
        <v>1332</v>
      </c>
      <c r="K565" s="965" t="s">
        <v>211</v>
      </c>
      <c r="L565" s="412"/>
      <c r="M565" s="364"/>
      <c r="N565" s="363" t="str">
        <f t="shared" si="283"/>
        <v/>
      </c>
      <c r="O565" s="363" t="str">
        <f t="shared" si="284"/>
        <v/>
      </c>
      <c r="R565" s="362" t="s">
        <v>1331</v>
      </c>
      <c r="AR565" s="432"/>
      <c r="AU565" s="363" t="s">
        <v>1657</v>
      </c>
      <c r="AW565" s="363">
        <v>0</v>
      </c>
      <c r="AX565" s="364"/>
      <c r="AZ565" s="414">
        <v>191</v>
      </c>
      <c r="BA565" s="414">
        <v>6</v>
      </c>
      <c r="BC565" s="363">
        <f t="shared" si="285"/>
        <v>1</v>
      </c>
      <c r="BD565" s="363">
        <f t="shared" si="286"/>
        <v>49</v>
      </c>
      <c r="BE565" s="363">
        <f t="shared" si="287"/>
        <v>564</v>
      </c>
      <c r="BF565" s="363">
        <f t="shared" si="288"/>
        <v>1049564</v>
      </c>
      <c r="BG565" s="363">
        <f t="shared" ref="BG565:BG573" si="292">RANK(BF565,BF$565:BF$573,1)</f>
        <v>1</v>
      </c>
    </row>
    <row r="566" spans="1:59" s="363" customFormat="1" ht="12.75" customHeight="1" x14ac:dyDescent="0.25">
      <c r="A566" s="410" t="s">
        <v>46</v>
      </c>
      <c r="B566" s="462" t="str">
        <f t="shared" si="289"/>
        <v>191-07</v>
      </c>
      <c r="C566" s="463" t="str">
        <f t="shared" ref="C566:C573" si="293">C565</f>
        <v>Food Standards (LA food law enforcement monitoring return)</v>
      </c>
      <c r="D566" s="456" t="s">
        <v>229</v>
      </c>
      <c r="E566" s="457" t="s">
        <v>1477</v>
      </c>
      <c r="F566" s="458"/>
      <c r="G566" s="459"/>
      <c r="H566" s="460" t="s">
        <v>1331</v>
      </c>
      <c r="I566" s="459"/>
      <c r="J566" s="965" t="s">
        <v>1332</v>
      </c>
      <c r="K566" s="965" t="s">
        <v>211</v>
      </c>
      <c r="L566" s="412"/>
      <c r="M566" s="364"/>
      <c r="N566" s="363" t="str">
        <f t="shared" si="283"/>
        <v/>
      </c>
      <c r="O566" s="363" t="str">
        <f t="shared" si="284"/>
        <v/>
      </c>
      <c r="R566" s="362" t="s">
        <v>1331</v>
      </c>
      <c r="AR566" s="432"/>
      <c r="AU566" s="363" t="s">
        <v>1657</v>
      </c>
      <c r="AW566" s="363">
        <v>0</v>
      </c>
      <c r="AX566" s="364"/>
      <c r="AZ566" s="414">
        <v>191</v>
      </c>
      <c r="BA566" s="414">
        <v>7</v>
      </c>
      <c r="BC566" s="363">
        <f t="shared" si="285"/>
        <v>1</v>
      </c>
      <c r="BD566" s="363">
        <f t="shared" si="286"/>
        <v>49</v>
      </c>
      <c r="BE566" s="363">
        <f t="shared" si="287"/>
        <v>565</v>
      </c>
      <c r="BF566" s="363">
        <f t="shared" si="288"/>
        <v>1049565</v>
      </c>
      <c r="BG566" s="363">
        <f t="shared" si="292"/>
        <v>2</v>
      </c>
    </row>
    <row r="567" spans="1:59" s="363" customFormat="1" ht="25" x14ac:dyDescent="0.25">
      <c r="A567" s="410" t="s">
        <v>46</v>
      </c>
      <c r="B567" s="462" t="str">
        <f t="shared" si="289"/>
        <v>191-08</v>
      </c>
      <c r="C567" s="463" t="str">
        <f t="shared" si="293"/>
        <v>Food Standards (LA food law enforcement monitoring return)</v>
      </c>
      <c r="D567" s="456" t="s">
        <v>230</v>
      </c>
      <c r="E567" s="457" t="s">
        <v>1477</v>
      </c>
      <c r="F567" s="458"/>
      <c r="G567" s="459"/>
      <c r="H567" s="460" t="s">
        <v>1331</v>
      </c>
      <c r="I567" s="459"/>
      <c r="J567" s="965" t="s">
        <v>1332</v>
      </c>
      <c r="K567" s="965" t="s">
        <v>211</v>
      </c>
      <c r="L567" s="412"/>
      <c r="M567" s="364"/>
      <c r="N567" s="363" t="str">
        <f t="shared" si="283"/>
        <v/>
      </c>
      <c r="O567" s="363" t="str">
        <f t="shared" si="284"/>
        <v/>
      </c>
      <c r="R567" s="362" t="s">
        <v>1331</v>
      </c>
      <c r="AR567" s="432"/>
      <c r="AU567" s="363" t="s">
        <v>1657</v>
      </c>
      <c r="AW567" s="363">
        <v>0</v>
      </c>
      <c r="AX567" s="364"/>
      <c r="AZ567" s="414">
        <v>191</v>
      </c>
      <c r="BA567" s="414">
        <v>8</v>
      </c>
      <c r="BC567" s="363">
        <f t="shared" si="285"/>
        <v>1</v>
      </c>
      <c r="BD567" s="363">
        <f t="shared" si="286"/>
        <v>49</v>
      </c>
      <c r="BE567" s="363">
        <f t="shared" si="287"/>
        <v>566</v>
      </c>
      <c r="BF567" s="363">
        <f t="shared" si="288"/>
        <v>1049566</v>
      </c>
      <c r="BG567" s="363">
        <f t="shared" si="292"/>
        <v>3</v>
      </c>
    </row>
    <row r="568" spans="1:59" s="363" customFormat="1" ht="25" x14ac:dyDescent="0.25">
      <c r="A568" s="410" t="s">
        <v>46</v>
      </c>
      <c r="B568" s="462" t="str">
        <f t="shared" si="289"/>
        <v>191-09</v>
      </c>
      <c r="C568" s="463" t="str">
        <f t="shared" si="293"/>
        <v>Food Standards (LA food law enforcement monitoring return)</v>
      </c>
      <c r="D568" s="456" t="s">
        <v>231</v>
      </c>
      <c r="E568" s="457" t="s">
        <v>1477</v>
      </c>
      <c r="F568" s="458"/>
      <c r="G568" s="459"/>
      <c r="H568" s="460" t="s">
        <v>1331</v>
      </c>
      <c r="I568" s="459"/>
      <c r="J568" s="965" t="s">
        <v>1332</v>
      </c>
      <c r="K568" s="965" t="s">
        <v>211</v>
      </c>
      <c r="L568" s="412"/>
      <c r="M568" s="364"/>
      <c r="N568" s="363" t="str">
        <f t="shared" si="283"/>
        <v/>
      </c>
      <c r="O568" s="363" t="str">
        <f t="shared" si="284"/>
        <v/>
      </c>
      <c r="R568" s="362" t="s">
        <v>1331</v>
      </c>
      <c r="AR568" s="432"/>
      <c r="AU568" s="363" t="s">
        <v>1657</v>
      </c>
      <c r="AW568" s="363">
        <v>0</v>
      </c>
      <c r="AX568" s="364"/>
      <c r="AZ568" s="414">
        <v>191</v>
      </c>
      <c r="BA568" s="414">
        <v>9</v>
      </c>
      <c r="BC568" s="363">
        <f t="shared" si="285"/>
        <v>1</v>
      </c>
      <c r="BD568" s="363">
        <f t="shared" si="286"/>
        <v>49</v>
      </c>
      <c r="BE568" s="363">
        <f t="shared" si="287"/>
        <v>567</v>
      </c>
      <c r="BF568" s="363">
        <f t="shared" si="288"/>
        <v>1049567</v>
      </c>
      <c r="BG568" s="363">
        <f t="shared" si="292"/>
        <v>4</v>
      </c>
    </row>
    <row r="569" spans="1:59" s="363" customFormat="1" ht="37.5" x14ac:dyDescent="0.25">
      <c r="A569" s="410" t="s">
        <v>46</v>
      </c>
      <c r="B569" s="462" t="str">
        <f t="shared" si="289"/>
        <v>191-10</v>
      </c>
      <c r="C569" s="463" t="str">
        <f t="shared" si="293"/>
        <v>Food Standards (LA food law enforcement monitoring return)</v>
      </c>
      <c r="D569" s="456" t="s">
        <v>232</v>
      </c>
      <c r="E569" s="457" t="s">
        <v>1477</v>
      </c>
      <c r="F569" s="458"/>
      <c r="G569" s="459"/>
      <c r="H569" s="460" t="s">
        <v>1331</v>
      </c>
      <c r="I569" s="459"/>
      <c r="J569" s="965" t="s">
        <v>1332</v>
      </c>
      <c r="K569" s="965" t="s">
        <v>211</v>
      </c>
      <c r="L569" s="412"/>
      <c r="M569" s="364"/>
      <c r="N569" s="363" t="str">
        <f t="shared" si="283"/>
        <v/>
      </c>
      <c r="O569" s="363" t="str">
        <f t="shared" si="284"/>
        <v/>
      </c>
      <c r="R569" s="362" t="s">
        <v>1331</v>
      </c>
      <c r="AR569" s="432"/>
      <c r="AU569" s="363" t="s">
        <v>1657</v>
      </c>
      <c r="AW569" s="363">
        <v>0</v>
      </c>
      <c r="AX569" s="364"/>
      <c r="AZ569" s="414">
        <v>191</v>
      </c>
      <c r="BA569" s="414">
        <v>10</v>
      </c>
      <c r="BC569" s="363">
        <f t="shared" si="285"/>
        <v>1</v>
      </c>
      <c r="BD569" s="363">
        <f t="shared" si="286"/>
        <v>49</v>
      </c>
      <c r="BE569" s="363">
        <f t="shared" si="287"/>
        <v>568</v>
      </c>
      <c r="BF569" s="363">
        <f t="shared" si="288"/>
        <v>1049568</v>
      </c>
      <c r="BG569" s="363">
        <f t="shared" si="292"/>
        <v>5</v>
      </c>
    </row>
    <row r="570" spans="1:59" s="363" customFormat="1" ht="25" x14ac:dyDescent="0.25">
      <c r="A570" s="410" t="s">
        <v>46</v>
      </c>
      <c r="B570" s="462" t="str">
        <f t="shared" si="289"/>
        <v>191-11</v>
      </c>
      <c r="C570" s="463" t="str">
        <f t="shared" si="293"/>
        <v>Food Standards (LA food law enforcement monitoring return)</v>
      </c>
      <c r="D570" s="456" t="s">
        <v>233</v>
      </c>
      <c r="E570" s="457" t="s">
        <v>1477</v>
      </c>
      <c r="F570" s="458"/>
      <c r="G570" s="459"/>
      <c r="H570" s="460" t="s">
        <v>1331</v>
      </c>
      <c r="I570" s="459"/>
      <c r="J570" s="965" t="s">
        <v>1332</v>
      </c>
      <c r="K570" s="965" t="s">
        <v>211</v>
      </c>
      <c r="L570" s="412"/>
      <c r="M570" s="364"/>
      <c r="N570" s="363" t="str">
        <f t="shared" si="283"/>
        <v/>
      </c>
      <c r="O570" s="363" t="str">
        <f t="shared" si="284"/>
        <v/>
      </c>
      <c r="R570" s="362" t="s">
        <v>1331</v>
      </c>
      <c r="AR570" s="432"/>
      <c r="AU570" s="363" t="s">
        <v>1657</v>
      </c>
      <c r="AW570" s="363">
        <v>0</v>
      </c>
      <c r="AX570" s="364"/>
      <c r="AZ570" s="414">
        <v>191</v>
      </c>
      <c r="BA570" s="414">
        <v>11</v>
      </c>
      <c r="BC570" s="363">
        <f t="shared" si="285"/>
        <v>1</v>
      </c>
      <c r="BD570" s="363">
        <f t="shared" si="286"/>
        <v>49</v>
      </c>
      <c r="BE570" s="363">
        <f t="shared" si="287"/>
        <v>569</v>
      </c>
      <c r="BF570" s="363">
        <f t="shared" si="288"/>
        <v>1049569</v>
      </c>
      <c r="BG570" s="363">
        <f t="shared" si="292"/>
        <v>6</v>
      </c>
    </row>
    <row r="571" spans="1:59" s="363" customFormat="1" ht="25" x14ac:dyDescent="0.25">
      <c r="A571" s="410" t="s">
        <v>46</v>
      </c>
      <c r="B571" s="462" t="str">
        <f t="shared" si="289"/>
        <v>191-12</v>
      </c>
      <c r="C571" s="463" t="str">
        <f t="shared" si="293"/>
        <v>Food Standards (LA food law enforcement monitoring return)</v>
      </c>
      <c r="D571" s="456" t="s">
        <v>1452</v>
      </c>
      <c r="E571" s="457" t="s">
        <v>1477</v>
      </c>
      <c r="F571" s="458"/>
      <c r="G571" s="459"/>
      <c r="H571" s="460" t="s">
        <v>1331</v>
      </c>
      <c r="I571" s="459"/>
      <c r="J571" s="965" t="s">
        <v>1332</v>
      </c>
      <c r="K571" s="965" t="s">
        <v>211</v>
      </c>
      <c r="L571" s="412"/>
      <c r="M571" s="364"/>
      <c r="N571" s="363" t="str">
        <f t="shared" si="283"/>
        <v/>
      </c>
      <c r="O571" s="363" t="str">
        <f t="shared" si="284"/>
        <v/>
      </c>
      <c r="R571" s="362" t="s">
        <v>1331</v>
      </c>
      <c r="AR571" s="432"/>
      <c r="AU571" s="363" t="s">
        <v>1657</v>
      </c>
      <c r="AW571" s="363">
        <v>0</v>
      </c>
      <c r="AX571" s="364"/>
      <c r="AZ571" s="414">
        <v>191</v>
      </c>
      <c r="BA571" s="414">
        <v>12</v>
      </c>
      <c r="BC571" s="363">
        <f t="shared" si="285"/>
        <v>1</v>
      </c>
      <c r="BD571" s="363">
        <f t="shared" si="286"/>
        <v>49</v>
      </c>
      <c r="BE571" s="363">
        <f t="shared" si="287"/>
        <v>570</v>
      </c>
      <c r="BF571" s="363">
        <f t="shared" si="288"/>
        <v>1049570</v>
      </c>
      <c r="BG571" s="363">
        <f t="shared" si="292"/>
        <v>7</v>
      </c>
    </row>
    <row r="572" spans="1:59" s="363" customFormat="1" ht="37.5" x14ac:dyDescent="0.25">
      <c r="A572" s="410" t="s">
        <v>46</v>
      </c>
      <c r="B572" s="462" t="str">
        <f t="shared" si="289"/>
        <v>191-13</v>
      </c>
      <c r="C572" s="463" t="str">
        <f t="shared" si="293"/>
        <v>Food Standards (LA food law enforcement monitoring return)</v>
      </c>
      <c r="D572" s="456" t="s">
        <v>1784</v>
      </c>
      <c r="E572" s="457" t="s">
        <v>1477</v>
      </c>
      <c r="F572" s="458"/>
      <c r="G572" s="459"/>
      <c r="H572" s="460" t="s">
        <v>1331</v>
      </c>
      <c r="I572" s="459"/>
      <c r="J572" s="965" t="s">
        <v>1332</v>
      </c>
      <c r="K572" s="965" t="s">
        <v>211</v>
      </c>
      <c r="L572" s="412"/>
      <c r="M572" s="364"/>
      <c r="N572" s="363" t="str">
        <f t="shared" si="283"/>
        <v/>
      </c>
      <c r="O572" s="363" t="str">
        <f t="shared" si="284"/>
        <v/>
      </c>
      <c r="R572" s="362" t="s">
        <v>1331</v>
      </c>
      <c r="AR572" s="432"/>
      <c r="AU572" s="363" t="s">
        <v>1657</v>
      </c>
      <c r="AW572" s="363">
        <v>0</v>
      </c>
      <c r="AX572" s="364"/>
      <c r="AZ572" s="414">
        <v>191</v>
      </c>
      <c r="BA572" s="414">
        <v>13</v>
      </c>
      <c r="BC572" s="363">
        <f t="shared" si="285"/>
        <v>1</v>
      </c>
      <c r="BD572" s="363">
        <f t="shared" si="286"/>
        <v>49</v>
      </c>
      <c r="BE572" s="363">
        <f t="shared" si="287"/>
        <v>571</v>
      </c>
      <c r="BF572" s="363">
        <f t="shared" si="288"/>
        <v>1049571</v>
      </c>
      <c r="BG572" s="363">
        <f t="shared" si="292"/>
        <v>8</v>
      </c>
    </row>
    <row r="573" spans="1:59" s="363" customFormat="1" ht="37.5" x14ac:dyDescent="0.25">
      <c r="A573" s="410" t="s">
        <v>46</v>
      </c>
      <c r="B573" s="462" t="str">
        <f t="shared" si="289"/>
        <v>191-14</v>
      </c>
      <c r="C573" s="463" t="str">
        <f t="shared" si="293"/>
        <v>Food Standards (LA food law enforcement monitoring return)</v>
      </c>
      <c r="D573" s="456" t="s">
        <v>1420</v>
      </c>
      <c r="E573" s="457" t="s">
        <v>1477</v>
      </c>
      <c r="F573" s="458"/>
      <c r="G573" s="459"/>
      <c r="H573" s="460" t="s">
        <v>1331</v>
      </c>
      <c r="I573" s="459"/>
      <c r="J573" s="965" t="s">
        <v>1332</v>
      </c>
      <c r="K573" s="965" t="s">
        <v>211</v>
      </c>
      <c r="L573" s="412"/>
      <c r="M573" s="364"/>
      <c r="N573" s="363" t="str">
        <f t="shared" si="283"/>
        <v/>
      </c>
      <c r="O573" s="363" t="str">
        <f t="shared" si="284"/>
        <v/>
      </c>
      <c r="R573" s="362" t="s">
        <v>1331</v>
      </c>
      <c r="AR573" s="432"/>
      <c r="AU573" s="363" t="s">
        <v>1657</v>
      </c>
      <c r="AW573" s="363">
        <v>0</v>
      </c>
      <c r="AX573" s="364"/>
      <c r="AZ573" s="414">
        <v>191</v>
      </c>
      <c r="BA573" s="414">
        <v>14</v>
      </c>
      <c r="BC573" s="363">
        <f t="shared" si="285"/>
        <v>1</v>
      </c>
      <c r="BD573" s="363">
        <f t="shared" si="286"/>
        <v>49</v>
      </c>
      <c r="BE573" s="363">
        <f t="shared" si="287"/>
        <v>572</v>
      </c>
      <c r="BF573" s="363">
        <f t="shared" si="288"/>
        <v>1049572</v>
      </c>
      <c r="BG573" s="363">
        <f t="shared" si="292"/>
        <v>9</v>
      </c>
    </row>
    <row r="574" spans="1:59" s="363" customFormat="1" ht="25" x14ac:dyDescent="0.25">
      <c r="A574" s="410" t="s">
        <v>46</v>
      </c>
      <c r="B574" s="462" t="str">
        <f t="shared" si="289"/>
        <v>191-23</v>
      </c>
      <c r="C574" s="463" t="str">
        <f>DetailList!C504</f>
        <v>Food Standards (LA food law enforcement monitoring return)</v>
      </c>
      <c r="D574" s="456" t="s">
        <v>1318</v>
      </c>
      <c r="E574" s="457" t="s">
        <v>1477</v>
      </c>
      <c r="F574" s="458"/>
      <c r="G574" s="459"/>
      <c r="H574" s="460" t="s">
        <v>1331</v>
      </c>
      <c r="I574" s="459"/>
      <c r="J574" s="965" t="s">
        <v>1332</v>
      </c>
      <c r="K574" s="965" t="s">
        <v>211</v>
      </c>
      <c r="L574" s="412"/>
      <c r="M574" s="364"/>
      <c r="N574" s="363" t="str">
        <f t="shared" si="283"/>
        <v/>
      </c>
      <c r="O574" s="363" t="str">
        <f t="shared" si="284"/>
        <v/>
      </c>
      <c r="R574" s="362" t="s">
        <v>1331</v>
      </c>
      <c r="AR574" s="432"/>
      <c r="AU574" s="363" t="s">
        <v>1657</v>
      </c>
      <c r="AW574" s="363">
        <v>0</v>
      </c>
      <c r="AX574" s="364"/>
      <c r="AZ574" s="414">
        <v>191</v>
      </c>
      <c r="BA574" s="414">
        <v>23</v>
      </c>
      <c r="BC574" s="363">
        <f t="shared" si="285"/>
        <v>1</v>
      </c>
      <c r="BD574" s="363">
        <f t="shared" si="286"/>
        <v>49</v>
      </c>
      <c r="BE574" s="363">
        <f t="shared" si="287"/>
        <v>573</v>
      </c>
      <c r="BF574" s="363">
        <f t="shared" si="288"/>
        <v>1049573</v>
      </c>
      <c r="BG574" s="363">
        <f>RANK(BF574,BF$574:BF$574,1)</f>
        <v>1</v>
      </c>
    </row>
    <row r="575" spans="1:59" s="363" customFormat="1" ht="25.5" customHeight="1" x14ac:dyDescent="0.25">
      <c r="A575" s="410" t="s">
        <v>46</v>
      </c>
      <c r="B575" s="462" t="str">
        <f t="shared" si="289"/>
        <v>191-35</v>
      </c>
      <c r="C575" s="463" t="str">
        <f>DetailList!C506</f>
        <v>Food Standards (LA food law enforcement monitoring return)</v>
      </c>
      <c r="D575" s="456" t="s">
        <v>1730</v>
      </c>
      <c r="E575" s="457" t="s">
        <v>1477</v>
      </c>
      <c r="F575" s="458"/>
      <c r="G575" s="459"/>
      <c r="H575" s="460" t="s">
        <v>1331</v>
      </c>
      <c r="I575" s="459"/>
      <c r="J575" s="965" t="s">
        <v>1332</v>
      </c>
      <c r="K575" s="965" t="s">
        <v>211</v>
      </c>
      <c r="L575" s="412"/>
      <c r="M575" s="364"/>
      <c r="N575" s="363" t="str">
        <f t="shared" si="283"/>
        <v/>
      </c>
      <c r="O575" s="363" t="str">
        <f t="shared" si="284"/>
        <v/>
      </c>
      <c r="R575" s="362" t="s">
        <v>1331</v>
      </c>
      <c r="AR575" s="432"/>
      <c r="AU575" s="363" t="s">
        <v>1657</v>
      </c>
      <c r="AW575" s="363">
        <v>0</v>
      </c>
      <c r="AX575" s="364"/>
      <c r="AZ575" s="414">
        <v>191</v>
      </c>
      <c r="BA575" s="414">
        <v>35</v>
      </c>
      <c r="BC575" s="363">
        <f t="shared" si="285"/>
        <v>1</v>
      </c>
      <c r="BD575" s="363">
        <f t="shared" si="286"/>
        <v>49</v>
      </c>
      <c r="BE575" s="363">
        <f t="shared" si="287"/>
        <v>574</v>
      </c>
      <c r="BF575" s="363">
        <f t="shared" si="288"/>
        <v>1049574</v>
      </c>
      <c r="BG575" s="363">
        <f>RANK(BF575,BF$575:BF$575,1)</f>
        <v>1</v>
      </c>
    </row>
    <row r="576" spans="1:59" s="363" customFormat="1" ht="25" x14ac:dyDescent="0.25">
      <c r="A576" s="410" t="s">
        <v>46</v>
      </c>
      <c r="B576" s="462" t="str">
        <f t="shared" si="289"/>
        <v>191-39</v>
      </c>
      <c r="C576" s="463" t="str">
        <f>DetailList!C507</f>
        <v>Food Standards (LA food law enforcement monitoring return)</v>
      </c>
      <c r="D576" s="456" t="s">
        <v>893</v>
      </c>
      <c r="E576" s="457" t="s">
        <v>1477</v>
      </c>
      <c r="F576" s="458"/>
      <c r="G576" s="459"/>
      <c r="H576" s="460" t="s">
        <v>1331</v>
      </c>
      <c r="I576" s="459"/>
      <c r="J576" s="965" t="s">
        <v>1332</v>
      </c>
      <c r="K576" s="965" t="s">
        <v>211</v>
      </c>
      <c r="L576" s="412"/>
      <c r="M576" s="364"/>
      <c r="N576" s="363" t="str">
        <f t="shared" si="283"/>
        <v/>
      </c>
      <c r="O576" s="363" t="str">
        <f t="shared" si="284"/>
        <v/>
      </c>
      <c r="R576" s="362" t="s">
        <v>1331</v>
      </c>
      <c r="AR576" s="432"/>
      <c r="AU576" s="363" t="s">
        <v>1657</v>
      </c>
      <c r="AW576" s="363">
        <v>0</v>
      </c>
      <c r="AX576" s="364"/>
      <c r="AZ576" s="414">
        <v>191</v>
      </c>
      <c r="BA576" s="414">
        <v>39</v>
      </c>
      <c r="BC576" s="363">
        <f t="shared" si="285"/>
        <v>1</v>
      </c>
      <c r="BD576" s="363">
        <f t="shared" si="286"/>
        <v>49</v>
      </c>
      <c r="BE576" s="363">
        <f t="shared" si="287"/>
        <v>575</v>
      </c>
      <c r="BF576" s="363">
        <f t="shared" si="288"/>
        <v>1049575</v>
      </c>
      <c r="BG576" s="363">
        <f>RANK(BF576,BF$576:BF$576,1)</f>
        <v>1</v>
      </c>
    </row>
    <row r="577" spans="1:69" s="363" customFormat="1" ht="25" x14ac:dyDescent="0.25">
      <c r="A577" s="410" t="s">
        <v>46</v>
      </c>
      <c r="B577" s="462" t="str">
        <f t="shared" si="289"/>
        <v>191-42</v>
      </c>
      <c r="C577" s="463" t="str">
        <f>DetailList!C508</f>
        <v>Food Standards (LA food law enforcement monitoring return)</v>
      </c>
      <c r="D577" s="456" t="s">
        <v>220</v>
      </c>
      <c r="E577" s="457" t="s">
        <v>1477</v>
      </c>
      <c r="F577" s="458"/>
      <c r="G577" s="459"/>
      <c r="H577" s="460" t="s">
        <v>1331</v>
      </c>
      <c r="I577" s="459"/>
      <c r="J577" s="965" t="s">
        <v>1332</v>
      </c>
      <c r="K577" s="965" t="s">
        <v>211</v>
      </c>
      <c r="L577" s="412"/>
      <c r="M577" s="364"/>
      <c r="N577" s="363" t="str">
        <f t="shared" si="283"/>
        <v/>
      </c>
      <c r="O577" s="363" t="str">
        <f t="shared" si="284"/>
        <v/>
      </c>
      <c r="R577" s="362" t="s">
        <v>1331</v>
      </c>
      <c r="AR577" s="432"/>
      <c r="AU577" s="363" t="s">
        <v>1657</v>
      </c>
      <c r="AW577" s="363">
        <v>0</v>
      </c>
      <c r="AX577" s="364"/>
      <c r="AZ577" s="414">
        <v>191</v>
      </c>
      <c r="BA577" s="414">
        <v>42</v>
      </c>
      <c r="BC577" s="363">
        <f t="shared" si="285"/>
        <v>1</v>
      </c>
      <c r="BD577" s="363">
        <f t="shared" si="286"/>
        <v>49</v>
      </c>
      <c r="BE577" s="363">
        <f t="shared" si="287"/>
        <v>576</v>
      </c>
      <c r="BF577" s="363">
        <f t="shared" si="288"/>
        <v>1049576</v>
      </c>
      <c r="BG577" s="363">
        <f>RANK(BF577,BF$577:BF$577,1)</f>
        <v>1</v>
      </c>
    </row>
    <row r="578" spans="1:69" s="363" customFormat="1" ht="25" x14ac:dyDescent="0.25">
      <c r="A578" s="410" t="s">
        <v>46</v>
      </c>
      <c r="B578" s="462" t="str">
        <f t="shared" si="289"/>
        <v>191-48</v>
      </c>
      <c r="C578" s="463" t="str">
        <f>DetailList!C511</f>
        <v>Food Standards (LA food law enforcement monitoring return)</v>
      </c>
      <c r="D578" s="456" t="s">
        <v>350</v>
      </c>
      <c r="E578" s="457" t="s">
        <v>1477</v>
      </c>
      <c r="F578" s="458"/>
      <c r="G578" s="459"/>
      <c r="H578" s="460" t="s">
        <v>1331</v>
      </c>
      <c r="I578" s="459"/>
      <c r="J578" s="965" t="s">
        <v>1332</v>
      </c>
      <c r="K578" s="965" t="s">
        <v>211</v>
      </c>
      <c r="L578" s="412"/>
      <c r="M578" s="364"/>
      <c r="N578" s="363" t="str">
        <f t="shared" si="283"/>
        <v/>
      </c>
      <c r="O578" s="363" t="str">
        <f t="shared" si="284"/>
        <v/>
      </c>
      <c r="R578" s="362" t="s">
        <v>1331</v>
      </c>
      <c r="AR578" s="432"/>
      <c r="AU578" s="363" t="s">
        <v>1657</v>
      </c>
      <c r="AW578" s="363">
        <v>0</v>
      </c>
      <c r="AX578" s="364"/>
      <c r="AZ578" s="414">
        <v>191</v>
      </c>
      <c r="BA578" s="414">
        <v>48</v>
      </c>
      <c r="BC578" s="363">
        <f t="shared" si="285"/>
        <v>1</v>
      </c>
      <c r="BD578" s="363">
        <f t="shared" si="286"/>
        <v>49</v>
      </c>
      <c r="BE578" s="363">
        <f t="shared" si="287"/>
        <v>577</v>
      </c>
      <c r="BF578" s="363">
        <f t="shared" si="288"/>
        <v>1049577</v>
      </c>
      <c r="BG578" s="363">
        <f>RANK(BF578,BF$578:BF$578,1)</f>
        <v>1</v>
      </c>
    </row>
    <row r="579" spans="1:69" s="363" customFormat="1" ht="25" x14ac:dyDescent="0.25">
      <c r="A579" s="410" t="s">
        <v>46</v>
      </c>
      <c r="B579" s="462" t="str">
        <f t="shared" si="289"/>
        <v>191-51</v>
      </c>
      <c r="C579" s="463" t="str">
        <f>DetailList!C512</f>
        <v>Food Standards (LA food law enforcement monitoring return)</v>
      </c>
      <c r="D579" s="456" t="s">
        <v>413</v>
      </c>
      <c r="E579" s="457" t="s">
        <v>1477</v>
      </c>
      <c r="F579" s="458"/>
      <c r="G579" s="459"/>
      <c r="H579" s="460" t="s">
        <v>1331</v>
      </c>
      <c r="I579" s="459"/>
      <c r="J579" s="965" t="s">
        <v>1332</v>
      </c>
      <c r="K579" s="965" t="s">
        <v>211</v>
      </c>
      <c r="L579" s="412"/>
      <c r="M579" s="364"/>
      <c r="N579" s="363" t="str">
        <f t="shared" si="283"/>
        <v/>
      </c>
      <c r="O579" s="363" t="str">
        <f t="shared" si="284"/>
        <v/>
      </c>
      <c r="R579" s="362" t="s">
        <v>1331</v>
      </c>
      <c r="AR579" s="432"/>
      <c r="AU579" s="363" t="s">
        <v>1657</v>
      </c>
      <c r="AW579" s="363">
        <v>0</v>
      </c>
      <c r="AX579" s="364"/>
      <c r="AZ579" s="414">
        <v>191</v>
      </c>
      <c r="BA579" s="414">
        <v>51</v>
      </c>
      <c r="BC579" s="363">
        <f t="shared" si="285"/>
        <v>1</v>
      </c>
      <c r="BD579" s="363">
        <f t="shared" si="286"/>
        <v>49</v>
      </c>
      <c r="BE579" s="363">
        <f t="shared" si="287"/>
        <v>578</v>
      </c>
      <c r="BF579" s="363">
        <f t="shared" si="288"/>
        <v>1049578</v>
      </c>
      <c r="BG579" s="363">
        <f t="shared" ref="BG579:BG584" si="294">RANK(BF579,BF$579:BF$584,1)</f>
        <v>1</v>
      </c>
    </row>
    <row r="580" spans="1:69" s="499" customFormat="1" ht="25" x14ac:dyDescent="0.25">
      <c r="A580" s="489" t="s">
        <v>46</v>
      </c>
      <c r="B580" s="490" t="str">
        <f t="shared" si="289"/>
        <v>191-54</v>
      </c>
      <c r="C580" s="491" t="str">
        <f>C579</f>
        <v>Food Standards (LA food law enforcement monitoring return)</v>
      </c>
      <c r="D580" s="492" t="s">
        <v>1070</v>
      </c>
      <c r="E580" s="493" t="s">
        <v>1477</v>
      </c>
      <c r="F580" s="494"/>
      <c r="G580" s="495"/>
      <c r="H580" s="496" t="s">
        <v>1331</v>
      </c>
      <c r="I580" s="495"/>
      <c r="J580" s="969" t="s">
        <v>1332</v>
      </c>
      <c r="K580" s="969" t="s">
        <v>211</v>
      </c>
      <c r="L580" s="498"/>
      <c r="M580" s="497"/>
      <c r="N580" s="499" t="str">
        <f t="shared" si="283"/>
        <v/>
      </c>
      <c r="O580" s="499" t="str">
        <f t="shared" si="284"/>
        <v/>
      </c>
      <c r="R580" s="500" t="s">
        <v>1331</v>
      </c>
      <c r="AQ580" s="363"/>
      <c r="AR580" s="501"/>
      <c r="AU580" s="499" t="s">
        <v>1657</v>
      </c>
      <c r="AW580" s="499">
        <v>0</v>
      </c>
      <c r="AX580" s="497"/>
      <c r="AZ580" s="502">
        <v>191</v>
      </c>
      <c r="BA580" s="502">
        <v>54</v>
      </c>
      <c r="BC580" s="499">
        <f t="shared" si="285"/>
        <v>1</v>
      </c>
      <c r="BD580" s="499">
        <f t="shared" si="286"/>
        <v>49</v>
      </c>
      <c r="BE580" s="499">
        <f t="shared" si="287"/>
        <v>579</v>
      </c>
      <c r="BF580" s="499">
        <f t="shared" si="288"/>
        <v>1049579</v>
      </c>
      <c r="BG580" s="499">
        <f t="shared" si="294"/>
        <v>2</v>
      </c>
    </row>
    <row r="581" spans="1:69" s="544" customFormat="1" ht="25" x14ac:dyDescent="0.25">
      <c r="A581" s="489" t="s">
        <v>46</v>
      </c>
      <c r="B581" s="490" t="str">
        <f t="shared" si="289"/>
        <v>191-56</v>
      </c>
      <c r="C581" s="491" t="str">
        <f>C580</f>
        <v>Food Standards (LA food law enforcement monitoring return)</v>
      </c>
      <c r="D581" s="556" t="s">
        <v>2300</v>
      </c>
      <c r="E581" s="493" t="s">
        <v>1477</v>
      </c>
      <c r="F581" s="557"/>
      <c r="G581" s="558"/>
      <c r="H581" s="496" t="s">
        <v>1331</v>
      </c>
      <c r="I581" s="558"/>
      <c r="J581" s="969" t="s">
        <v>1332</v>
      </c>
      <c r="K581" s="969" t="s">
        <v>211</v>
      </c>
      <c r="L581" s="498"/>
      <c r="M581" s="497"/>
      <c r="N581" s="499" t="str">
        <f t="shared" si="283"/>
        <v/>
      </c>
      <c r="O581" s="499" t="str">
        <f t="shared" si="284"/>
        <v/>
      </c>
      <c r="P581" s="499"/>
      <c r="Q581" s="499"/>
      <c r="R581" s="500" t="s">
        <v>1331</v>
      </c>
      <c r="T581" s="499"/>
      <c r="U581" s="499"/>
      <c r="V581" s="499"/>
      <c r="W581" s="499"/>
      <c r="X581" s="499"/>
      <c r="Y581" s="499"/>
      <c r="Z581" s="499"/>
      <c r="AA581" s="499"/>
      <c r="AB581" s="499"/>
      <c r="AC581" s="499"/>
      <c r="AD581" s="499"/>
      <c r="AE581" s="499"/>
      <c r="AF581" s="499"/>
      <c r="AG581" s="499"/>
      <c r="AH581" s="499"/>
      <c r="AI581" s="499"/>
      <c r="AJ581" s="499"/>
      <c r="AK581" s="499"/>
      <c r="AL581" s="499"/>
      <c r="AM581" s="499"/>
      <c r="AN581" s="499"/>
      <c r="AO581" s="499"/>
      <c r="AP581" s="499"/>
      <c r="AQ581" s="363"/>
      <c r="AR581" s="501"/>
      <c r="AS581" s="499"/>
      <c r="AT581" s="499"/>
      <c r="AU581" s="499" t="s">
        <v>1657</v>
      </c>
      <c r="AV581" s="499"/>
      <c r="AW581" s="499">
        <v>0</v>
      </c>
      <c r="AX581" s="497"/>
      <c r="AY581" s="499"/>
      <c r="AZ581" s="502">
        <v>191</v>
      </c>
      <c r="BA581" s="559">
        <v>56</v>
      </c>
      <c r="BC581" s="499">
        <f t="shared" si="285"/>
        <v>1</v>
      </c>
      <c r="BD581" s="499">
        <f t="shared" si="286"/>
        <v>49</v>
      </c>
      <c r="BE581" s="499">
        <f t="shared" si="287"/>
        <v>580</v>
      </c>
      <c r="BF581" s="499">
        <f t="shared" si="288"/>
        <v>1049580</v>
      </c>
      <c r="BG581" s="499">
        <f t="shared" si="294"/>
        <v>3</v>
      </c>
    </row>
    <row r="582" spans="1:69" s="544" customFormat="1" ht="25" x14ac:dyDescent="0.25">
      <c r="A582" s="489" t="s">
        <v>46</v>
      </c>
      <c r="B582" s="490" t="str">
        <f t="shared" si="289"/>
        <v>191-57</v>
      </c>
      <c r="C582" s="491" t="str">
        <f>C581</f>
        <v>Food Standards (LA food law enforcement monitoring return)</v>
      </c>
      <c r="D582" s="556" t="s">
        <v>2301</v>
      </c>
      <c r="E582" s="493" t="s">
        <v>1477</v>
      </c>
      <c r="F582" s="557"/>
      <c r="G582" s="558"/>
      <c r="H582" s="496" t="s">
        <v>1331</v>
      </c>
      <c r="I582" s="558"/>
      <c r="J582" s="969" t="s">
        <v>1332</v>
      </c>
      <c r="K582" s="969" t="s">
        <v>211</v>
      </c>
      <c r="L582" s="498"/>
      <c r="M582" s="497"/>
      <c r="N582" s="499" t="str">
        <f t="shared" si="283"/>
        <v/>
      </c>
      <c r="O582" s="499" t="str">
        <f t="shared" si="284"/>
        <v/>
      </c>
      <c r="P582" s="499"/>
      <c r="Q582" s="499"/>
      <c r="R582" s="500" t="s">
        <v>1331</v>
      </c>
      <c r="T582" s="499"/>
      <c r="U582" s="499"/>
      <c r="V582" s="499"/>
      <c r="W582" s="499"/>
      <c r="X582" s="499"/>
      <c r="Y582" s="499"/>
      <c r="Z582" s="499"/>
      <c r="AA582" s="499"/>
      <c r="AB582" s="499"/>
      <c r="AC582" s="499"/>
      <c r="AD582" s="499"/>
      <c r="AE582" s="499"/>
      <c r="AF582" s="499"/>
      <c r="AG582" s="499"/>
      <c r="AH582" s="499"/>
      <c r="AI582" s="499"/>
      <c r="AJ582" s="499"/>
      <c r="AK582" s="499"/>
      <c r="AL582" s="499"/>
      <c r="AM582" s="499"/>
      <c r="AN582" s="499"/>
      <c r="AO582" s="499"/>
      <c r="AP582" s="499"/>
      <c r="AQ582" s="363"/>
      <c r="AR582" s="501"/>
      <c r="AS582" s="499"/>
      <c r="AT582" s="499"/>
      <c r="AU582" s="499" t="s">
        <v>1657</v>
      </c>
      <c r="AV582" s="499"/>
      <c r="AW582" s="499">
        <v>0</v>
      </c>
      <c r="AX582" s="497"/>
      <c r="AY582" s="499"/>
      <c r="AZ582" s="502">
        <v>191</v>
      </c>
      <c r="BA582" s="559">
        <v>57</v>
      </c>
      <c r="BC582" s="499">
        <f t="shared" si="285"/>
        <v>1</v>
      </c>
      <c r="BD582" s="499">
        <f t="shared" si="286"/>
        <v>49</v>
      </c>
      <c r="BE582" s="499">
        <f t="shared" si="287"/>
        <v>581</v>
      </c>
      <c r="BF582" s="499">
        <f t="shared" si="288"/>
        <v>1049581</v>
      </c>
      <c r="BG582" s="499">
        <f t="shared" si="294"/>
        <v>4</v>
      </c>
    </row>
    <row r="583" spans="1:69" s="544" customFormat="1" ht="25" x14ac:dyDescent="0.25">
      <c r="A583" s="489" t="s">
        <v>46</v>
      </c>
      <c r="B583" s="490" t="str">
        <f t="shared" si="289"/>
        <v>191-58</v>
      </c>
      <c r="C583" s="491" t="str">
        <f>C582</f>
        <v>Food Standards (LA food law enforcement monitoring return)</v>
      </c>
      <c r="D583" s="556" t="s">
        <v>2302</v>
      </c>
      <c r="E583" s="493" t="s">
        <v>1477</v>
      </c>
      <c r="F583" s="557"/>
      <c r="G583" s="558"/>
      <c r="H583" s="496" t="s">
        <v>1331</v>
      </c>
      <c r="I583" s="558"/>
      <c r="J583" s="969" t="s">
        <v>1332</v>
      </c>
      <c r="K583" s="969" t="s">
        <v>211</v>
      </c>
      <c r="L583" s="498"/>
      <c r="M583" s="497"/>
      <c r="N583" s="499" t="str">
        <f t="shared" si="283"/>
        <v/>
      </c>
      <c r="O583" s="499" t="str">
        <f t="shared" si="284"/>
        <v/>
      </c>
      <c r="P583" s="499"/>
      <c r="Q583" s="499"/>
      <c r="R583" s="500" t="s">
        <v>1331</v>
      </c>
      <c r="T583" s="499"/>
      <c r="U583" s="499"/>
      <c r="V583" s="499"/>
      <c r="W583" s="499"/>
      <c r="X583" s="499"/>
      <c r="Y583" s="499"/>
      <c r="Z583" s="499"/>
      <c r="AA583" s="499"/>
      <c r="AB583" s="499"/>
      <c r="AC583" s="499"/>
      <c r="AD583" s="499"/>
      <c r="AE583" s="499"/>
      <c r="AF583" s="499"/>
      <c r="AG583" s="499"/>
      <c r="AH583" s="499"/>
      <c r="AI583" s="499"/>
      <c r="AJ583" s="499"/>
      <c r="AK583" s="499"/>
      <c r="AL583" s="499"/>
      <c r="AM583" s="499"/>
      <c r="AN583" s="499"/>
      <c r="AO583" s="499"/>
      <c r="AP583" s="499"/>
      <c r="AQ583" s="363"/>
      <c r="AR583" s="501"/>
      <c r="AS583" s="499"/>
      <c r="AT583" s="499"/>
      <c r="AU583" s="499" t="s">
        <v>1657</v>
      </c>
      <c r="AV583" s="499"/>
      <c r="AW583" s="499">
        <v>0</v>
      </c>
      <c r="AX583" s="497"/>
      <c r="AY583" s="499"/>
      <c r="AZ583" s="502">
        <v>191</v>
      </c>
      <c r="BA583" s="559">
        <v>58</v>
      </c>
      <c r="BC583" s="499">
        <f t="shared" si="285"/>
        <v>1</v>
      </c>
      <c r="BD583" s="499">
        <f t="shared" si="286"/>
        <v>49</v>
      </c>
      <c r="BE583" s="499">
        <f t="shared" si="287"/>
        <v>582</v>
      </c>
      <c r="BF583" s="499">
        <f t="shared" si="288"/>
        <v>1049582</v>
      </c>
      <c r="BG583" s="499">
        <f t="shared" si="294"/>
        <v>5</v>
      </c>
    </row>
    <row r="584" spans="1:69" s="563" customFormat="1" ht="25" x14ac:dyDescent="0.25">
      <c r="A584" s="489" t="s">
        <v>46</v>
      </c>
      <c r="B584" s="490" t="str">
        <f t="shared" si="289"/>
        <v>191-59</v>
      </c>
      <c r="C584" s="491" t="str">
        <f>C583</f>
        <v>Food Standards (LA food law enforcement monitoring return)</v>
      </c>
      <c r="D584" s="560" t="s">
        <v>2303</v>
      </c>
      <c r="E584" s="493" t="s">
        <v>1477</v>
      </c>
      <c r="F584" s="561"/>
      <c r="G584" s="562"/>
      <c r="H584" s="496" t="s">
        <v>1331</v>
      </c>
      <c r="I584" s="562"/>
      <c r="J584" s="969" t="s">
        <v>1332</v>
      </c>
      <c r="K584" s="969" t="s">
        <v>211</v>
      </c>
      <c r="L584" s="498"/>
      <c r="M584" s="497"/>
      <c r="N584" s="499" t="str">
        <f t="shared" si="283"/>
        <v/>
      </c>
      <c r="O584" s="499" t="str">
        <f t="shared" si="284"/>
        <v/>
      </c>
      <c r="P584" s="499"/>
      <c r="Q584" s="499"/>
      <c r="R584" s="500" t="s">
        <v>1331</v>
      </c>
      <c r="T584" s="499"/>
      <c r="U584" s="499"/>
      <c r="V584" s="499"/>
      <c r="W584" s="499"/>
      <c r="X584" s="499"/>
      <c r="Y584" s="499"/>
      <c r="Z584" s="499"/>
      <c r="AA584" s="499"/>
      <c r="AB584" s="499"/>
      <c r="AC584" s="499"/>
      <c r="AD584" s="499"/>
      <c r="AE584" s="499"/>
      <c r="AF584" s="499"/>
      <c r="AG584" s="499"/>
      <c r="AH584" s="499"/>
      <c r="AI584" s="499"/>
      <c r="AJ584" s="499"/>
      <c r="AK584" s="499"/>
      <c r="AL584" s="499"/>
      <c r="AM584" s="499"/>
      <c r="AN584" s="499"/>
      <c r="AO584" s="499"/>
      <c r="AP584" s="499"/>
      <c r="AQ584" s="363"/>
      <c r="AR584" s="501"/>
      <c r="AS584" s="499"/>
      <c r="AT584" s="499"/>
      <c r="AU584" s="499" t="s">
        <v>1657</v>
      </c>
      <c r="AV584" s="499"/>
      <c r="AW584" s="499">
        <v>0</v>
      </c>
      <c r="AX584" s="497"/>
      <c r="AY584" s="499"/>
      <c r="AZ584" s="502">
        <v>191</v>
      </c>
      <c r="BA584" s="564">
        <v>59</v>
      </c>
      <c r="BC584" s="499">
        <f t="shared" si="285"/>
        <v>1</v>
      </c>
      <c r="BD584" s="499">
        <f t="shared" si="286"/>
        <v>49</v>
      </c>
      <c r="BE584" s="499">
        <f t="shared" si="287"/>
        <v>583</v>
      </c>
      <c r="BF584" s="499">
        <f t="shared" si="288"/>
        <v>1049583</v>
      </c>
      <c r="BG584" s="499">
        <f t="shared" si="294"/>
        <v>6</v>
      </c>
    </row>
    <row r="585" spans="1:69" s="363" customFormat="1" ht="140" x14ac:dyDescent="0.25">
      <c r="A585" s="410" t="s">
        <v>46</v>
      </c>
      <c r="B585" s="462" t="str">
        <f>TEXT(AZ585,"000")&amp;"-"&amp;TEXT(BA585,"00")</f>
        <v>191-02</v>
      </c>
      <c r="C585" s="690" t="str">
        <f>DetailList!C496</f>
        <v>Food Standards (LA food law enforcement monitoring return)</v>
      </c>
      <c r="D585" s="609" t="s">
        <v>2415</v>
      </c>
      <c r="E585" s="622" t="s">
        <v>1477</v>
      </c>
      <c r="F585" s="623"/>
      <c r="G585" s="624"/>
      <c r="H585" s="625" t="s">
        <v>1331</v>
      </c>
      <c r="I585" s="624"/>
      <c r="J585" s="965" t="s">
        <v>1783</v>
      </c>
      <c r="K585" s="965" t="s">
        <v>211</v>
      </c>
      <c r="L585" s="412"/>
      <c r="M585" s="364" t="s">
        <v>2401</v>
      </c>
      <c r="N585" s="412" t="str">
        <f>IF(OR($A585&lt;&gt;"C",P585=""),"",HYPERLINK(P585,"Collection"))</f>
        <v/>
      </c>
      <c r="O585" s="412" t="str">
        <f>IF(OR($A585&lt;&gt;"C",Q585=""),"",HYPERLINK(Q585,"Data"))</f>
        <v/>
      </c>
      <c r="P585" s="412"/>
      <c r="Q585" s="412"/>
      <c r="R585" s="362" t="s">
        <v>1331</v>
      </c>
      <c r="S585" s="627"/>
      <c r="T585" s="627"/>
      <c r="U585" s="627"/>
      <c r="V585" s="627"/>
      <c r="W585" s="627"/>
      <c r="X585" s="627"/>
      <c r="Y585" s="627"/>
      <c r="Z585" s="627"/>
      <c r="AA585" s="627"/>
      <c r="AB585" s="627"/>
      <c r="AC585" s="627"/>
      <c r="AD585" s="627"/>
      <c r="AE585" s="627"/>
      <c r="AF585" s="627"/>
      <c r="AG585" s="627"/>
      <c r="AH585" s="627"/>
      <c r="AI585" s="627"/>
      <c r="AJ585" s="627"/>
      <c r="AK585" s="627"/>
      <c r="AL585" s="627"/>
      <c r="AM585" s="627"/>
      <c r="AN585" s="627"/>
      <c r="AO585" s="627"/>
      <c r="AP585" s="627"/>
      <c r="AQ585" s="412"/>
      <c r="AR585" s="364"/>
      <c r="AS585" s="412"/>
      <c r="AT585" s="412"/>
      <c r="AU585" s="412" t="s">
        <v>1657</v>
      </c>
      <c r="AV585" s="412"/>
      <c r="AW585" s="412">
        <v>0</v>
      </c>
      <c r="AX585" s="364"/>
      <c r="AY585" s="412"/>
      <c r="AZ585" s="885">
        <v>191</v>
      </c>
      <c r="BA585" s="885">
        <v>2</v>
      </c>
      <c r="BB585" s="412"/>
      <c r="BC585" s="412">
        <f>IF(A585="D",1,0)</f>
        <v>1</v>
      </c>
      <c r="BD585" s="412">
        <f>MATCH(E585,DeptAbbr,0)</f>
        <v>49</v>
      </c>
      <c r="BE585" s="412">
        <f>ROW()-1</f>
        <v>584</v>
      </c>
      <c r="BF585" s="412">
        <f>(BC585*1000000)+(BD585*1000)+BE585</f>
        <v>1049584</v>
      </c>
      <c r="BG585" s="412">
        <f>RANK(BF585,BF$585:BF$585,1)</f>
        <v>1</v>
      </c>
      <c r="BH585" s="412"/>
      <c r="BI585" s="412"/>
      <c r="BJ585" s="412"/>
      <c r="BK585" s="412"/>
      <c r="BL585" s="412"/>
      <c r="BM585" s="412"/>
      <c r="BN585" s="412"/>
      <c r="BO585" s="412"/>
      <c r="BP585" s="412"/>
      <c r="BQ585" s="412"/>
    </row>
    <row r="586" spans="1:69" s="363" customFormat="1" ht="140" x14ac:dyDescent="0.25">
      <c r="A586" s="410" t="s">
        <v>46</v>
      </c>
      <c r="B586" s="462" t="str">
        <f>TEXT(AZ586,"000")&amp;"-"&amp;TEXT(BA586,"00")</f>
        <v>190-02</v>
      </c>
      <c r="C586" s="690" t="str">
        <f>DetailList!C471</f>
        <v>Food Hygiene (LA food law enforcement monitoring return)</v>
      </c>
      <c r="D586" s="609" t="s">
        <v>2579</v>
      </c>
      <c r="E586" s="622" t="s">
        <v>1477</v>
      </c>
      <c r="F586" s="623"/>
      <c r="G586" s="624"/>
      <c r="H586" s="625" t="s">
        <v>1331</v>
      </c>
      <c r="I586" s="624"/>
      <c r="J586" s="965" t="s">
        <v>2414</v>
      </c>
      <c r="K586" s="965" t="s">
        <v>212</v>
      </c>
      <c r="L586" s="412"/>
      <c r="M586" s="364" t="s">
        <v>2400</v>
      </c>
      <c r="N586" s="412" t="str">
        <f>IF(OR($A586&lt;&gt;"C",P586=""),"",HYPERLINK(P586,"Collection"))</f>
        <v/>
      </c>
      <c r="O586" s="412" t="str">
        <f>IF(OR($A586&lt;&gt;"C",Q586=""),"",HYPERLINK(Q586,"Data"))</f>
        <v/>
      </c>
      <c r="P586" s="412"/>
      <c r="Q586" s="412"/>
      <c r="R586" s="362" t="s">
        <v>1331</v>
      </c>
      <c r="S586" s="627"/>
      <c r="T586" s="627"/>
      <c r="U586" s="627"/>
      <c r="V586" s="627"/>
      <c r="W586" s="627"/>
      <c r="X586" s="627"/>
      <c r="Y586" s="627"/>
      <c r="Z586" s="627"/>
      <c r="AA586" s="627"/>
      <c r="AB586" s="627"/>
      <c r="AC586" s="627"/>
      <c r="AD586" s="627"/>
      <c r="AE586" s="627"/>
      <c r="AF586" s="627"/>
      <c r="AG586" s="627"/>
      <c r="AH586" s="627"/>
      <c r="AI586" s="627"/>
      <c r="AJ586" s="627"/>
      <c r="AK586" s="627"/>
      <c r="AL586" s="627"/>
      <c r="AM586" s="627"/>
      <c r="AN586" s="627"/>
      <c r="AO586" s="627"/>
      <c r="AP586" s="627"/>
      <c r="AQ586" s="412"/>
      <c r="AR586" s="364"/>
      <c r="AS586" s="412"/>
      <c r="AT586" s="412"/>
      <c r="AU586" s="412" t="s">
        <v>1657</v>
      </c>
      <c r="AV586" s="412"/>
      <c r="AW586" s="412">
        <v>0</v>
      </c>
      <c r="AX586" s="364"/>
      <c r="AY586" s="412"/>
      <c r="AZ586" s="885">
        <v>190</v>
      </c>
      <c r="BA586" s="885">
        <v>2</v>
      </c>
      <c r="BB586" s="412"/>
      <c r="BC586" s="412">
        <f>IF(A586="D",1,0)</f>
        <v>1</v>
      </c>
      <c r="BD586" s="412">
        <f>MATCH(E586,DeptAbbr,0)</f>
        <v>49</v>
      </c>
      <c r="BE586" s="412">
        <f>ROW()-1</f>
        <v>585</v>
      </c>
      <c r="BF586" s="412">
        <f>(BC586*1000000)+(BD586*1000)+BE586</f>
        <v>1049585</v>
      </c>
      <c r="BG586" s="412">
        <f>RANK(BF586,BF$586:BF$586,1)</f>
        <v>1</v>
      </c>
      <c r="BH586" s="412"/>
      <c r="BI586" s="412"/>
      <c r="BJ586" s="412"/>
      <c r="BK586" s="412"/>
      <c r="BL586" s="412"/>
      <c r="BM586" s="412"/>
      <c r="BN586" s="412"/>
      <c r="BO586" s="412"/>
      <c r="BP586" s="412"/>
      <c r="BQ586" s="412"/>
    </row>
    <row r="587" spans="1:69" s="363" customFormat="1" ht="25" x14ac:dyDescent="0.25">
      <c r="A587" s="410" t="s">
        <v>46</v>
      </c>
      <c r="B587" s="462" t="str">
        <f>TEXT(AZ587,"000")&amp;"-"&amp;TEXT(BA587,"00")</f>
        <v>190-03</v>
      </c>
      <c r="C587" s="690" t="str">
        <f>Removed!C586</f>
        <v>Food Hygiene (LA food law enforcement monitoring return)</v>
      </c>
      <c r="D587" s="609" t="s">
        <v>2411</v>
      </c>
      <c r="E587" s="622" t="s">
        <v>1477</v>
      </c>
      <c r="F587" s="623"/>
      <c r="G587" s="624"/>
      <c r="H587" s="625" t="s">
        <v>1331</v>
      </c>
      <c r="I587" s="624"/>
      <c r="J587" s="965" t="s">
        <v>2414</v>
      </c>
      <c r="K587" s="965" t="s">
        <v>212</v>
      </c>
      <c r="L587" s="412"/>
      <c r="M587" s="364"/>
      <c r="N587" s="412" t="str">
        <f>IF(OR($A587&lt;&gt;"C",P587=""),"",HYPERLINK(P587,"Collection"))</f>
        <v/>
      </c>
      <c r="O587" s="412" t="str">
        <f>IF(OR($A587&lt;&gt;"C",Q587=""),"",HYPERLINK(Q587,"Data"))</f>
        <v/>
      </c>
      <c r="P587" s="412"/>
      <c r="Q587" s="412"/>
      <c r="R587" s="362" t="s">
        <v>1331</v>
      </c>
      <c r="S587" s="627"/>
      <c r="T587" s="627"/>
      <c r="U587" s="627"/>
      <c r="V587" s="627"/>
      <c r="W587" s="627"/>
      <c r="X587" s="627"/>
      <c r="Y587" s="627"/>
      <c r="Z587" s="627"/>
      <c r="AA587" s="627"/>
      <c r="AB587" s="627"/>
      <c r="AC587" s="627"/>
      <c r="AD587" s="627"/>
      <c r="AE587" s="627"/>
      <c r="AF587" s="627"/>
      <c r="AG587" s="627"/>
      <c r="AH587" s="627"/>
      <c r="AI587" s="627"/>
      <c r="AJ587" s="627"/>
      <c r="AK587" s="627"/>
      <c r="AL587" s="627"/>
      <c r="AM587" s="627"/>
      <c r="AN587" s="627"/>
      <c r="AO587" s="627"/>
      <c r="AP587" s="627"/>
      <c r="AQ587" s="412"/>
      <c r="AR587" s="364"/>
      <c r="AS587" s="412"/>
      <c r="AT587" s="412"/>
      <c r="AU587" s="412" t="s">
        <v>1657</v>
      </c>
      <c r="AV587" s="412"/>
      <c r="AW587" s="412">
        <v>0</v>
      </c>
      <c r="AX587" s="364"/>
      <c r="AY587" s="412"/>
      <c r="AZ587" s="885">
        <v>190</v>
      </c>
      <c r="BA587" s="885">
        <v>3</v>
      </c>
      <c r="BB587" s="412"/>
      <c r="BC587" s="412">
        <f>IF(A587="D",1,0)</f>
        <v>1</v>
      </c>
      <c r="BD587" s="412">
        <f>MATCH(E587,DeptAbbr,0)</f>
        <v>49</v>
      </c>
      <c r="BE587" s="412">
        <f>ROW()-1</f>
        <v>586</v>
      </c>
      <c r="BF587" s="412">
        <f>(BC587*1000000)+(BD587*1000)+BE587</f>
        <v>1049586</v>
      </c>
      <c r="BG587" s="412">
        <f>RANK(BF587,BF$587:BF$587,1)</f>
        <v>1</v>
      </c>
      <c r="BH587" s="412"/>
      <c r="BI587" s="412"/>
      <c r="BJ587" s="412"/>
      <c r="BK587" s="412"/>
      <c r="BL587" s="412"/>
      <c r="BM587" s="412"/>
      <c r="BN587" s="412"/>
      <c r="BO587" s="412"/>
      <c r="BP587" s="412"/>
      <c r="BQ587" s="412"/>
    </row>
    <row r="588" spans="1:69" s="363" customFormat="1" ht="25" x14ac:dyDescent="0.25">
      <c r="A588" s="410" t="s">
        <v>46</v>
      </c>
      <c r="B588" s="462" t="str">
        <f>TEXT(AZ588,"000")&amp;"-"&amp;TEXT(BA588,"00")</f>
        <v>191-03</v>
      </c>
      <c r="C588" s="690" t="str">
        <f>Removed!C585</f>
        <v>Food Standards (LA food law enforcement monitoring return)</v>
      </c>
      <c r="D588" s="609" t="s">
        <v>2412</v>
      </c>
      <c r="E588" s="622" t="s">
        <v>1477</v>
      </c>
      <c r="F588" s="623"/>
      <c r="G588" s="624"/>
      <c r="H588" s="625" t="s">
        <v>1331</v>
      </c>
      <c r="I588" s="624"/>
      <c r="J588" s="965" t="s">
        <v>1332</v>
      </c>
      <c r="K588" s="965" t="s">
        <v>211</v>
      </c>
      <c r="L588" s="412"/>
      <c r="M588" s="364"/>
      <c r="N588" s="412" t="str">
        <f>IF(OR($A588&lt;&gt;"C",P588=""),"",HYPERLINK(P588,"Collection"))</f>
        <v/>
      </c>
      <c r="O588" s="412" t="str">
        <f>IF(OR($A588&lt;&gt;"C",Q588=""),"",HYPERLINK(Q588,"Data"))</f>
        <v/>
      </c>
      <c r="P588" s="412"/>
      <c r="Q588" s="412"/>
      <c r="R588" s="362" t="s">
        <v>1331</v>
      </c>
      <c r="S588" s="627"/>
      <c r="T588" s="627"/>
      <c r="U588" s="627"/>
      <c r="V588" s="627"/>
      <c r="W588" s="627"/>
      <c r="X588" s="627"/>
      <c r="Y588" s="627"/>
      <c r="Z588" s="627"/>
      <c r="AA588" s="627"/>
      <c r="AB588" s="627"/>
      <c r="AC588" s="627"/>
      <c r="AD588" s="627"/>
      <c r="AE588" s="627"/>
      <c r="AF588" s="627"/>
      <c r="AG588" s="627"/>
      <c r="AH588" s="627"/>
      <c r="AI588" s="627"/>
      <c r="AJ588" s="627"/>
      <c r="AK588" s="627"/>
      <c r="AL588" s="627"/>
      <c r="AM588" s="627"/>
      <c r="AN588" s="627"/>
      <c r="AO588" s="627"/>
      <c r="AP588" s="627"/>
      <c r="AQ588" s="412"/>
      <c r="AR588" s="364"/>
      <c r="AS588" s="412"/>
      <c r="AT588" s="412"/>
      <c r="AU588" s="412" t="s">
        <v>1657</v>
      </c>
      <c r="AV588" s="412"/>
      <c r="AW588" s="412">
        <v>0</v>
      </c>
      <c r="AX588" s="364"/>
      <c r="AY588" s="412"/>
      <c r="AZ588" s="885">
        <v>191</v>
      </c>
      <c r="BA588" s="885">
        <v>3</v>
      </c>
      <c r="BB588" s="412"/>
      <c r="BC588" s="412">
        <f>IF(A588="D",1,0)</f>
        <v>1</v>
      </c>
      <c r="BD588" s="412">
        <f>MATCH(E588,DeptAbbr,0)</f>
        <v>49</v>
      </c>
      <c r="BE588" s="412">
        <f>ROW()-1</f>
        <v>587</v>
      </c>
      <c r="BF588" s="412">
        <f>(BC588*1000000)+(BD588*1000)+BE588</f>
        <v>1049587</v>
      </c>
      <c r="BG588" s="412">
        <f>RANK(BF588,BF$588:BF$588,1)</f>
        <v>1</v>
      </c>
      <c r="BH588" s="412"/>
      <c r="BI588" s="412"/>
      <c r="BJ588" s="412"/>
      <c r="BK588" s="412"/>
      <c r="BL588" s="412"/>
      <c r="BM588" s="412"/>
      <c r="BN588" s="412"/>
      <c r="BO588" s="412"/>
      <c r="BP588" s="412"/>
      <c r="BQ588" s="412"/>
    </row>
    <row r="589" spans="1:69" x14ac:dyDescent="0.25">
      <c r="A589" s="309"/>
      <c r="C589" s="351"/>
    </row>
    <row r="590" spans="1:69" x14ac:dyDescent="0.25">
      <c r="A590" s="309"/>
      <c r="C590" s="351"/>
    </row>
    <row r="591" spans="1:69" x14ac:dyDescent="0.25">
      <c r="A591" s="309"/>
      <c r="C591" s="351"/>
    </row>
    <row r="592" spans="1:69" x14ac:dyDescent="0.25">
      <c r="A592" s="309"/>
      <c r="C592" s="351"/>
    </row>
    <row r="593" spans="1:3" x14ac:dyDescent="0.25">
      <c r="A593" s="309"/>
      <c r="C593" s="351"/>
    </row>
    <row r="594" spans="1:3" x14ac:dyDescent="0.25">
      <c r="A594" s="309"/>
      <c r="C594" s="351"/>
    </row>
    <row r="595" spans="1:3" x14ac:dyDescent="0.25">
      <c r="A595" s="309"/>
      <c r="C595" s="351"/>
    </row>
    <row r="596" spans="1:3" x14ac:dyDescent="0.25">
      <c r="A596" s="309"/>
      <c r="C596" s="351"/>
    </row>
    <row r="597" spans="1:3" x14ac:dyDescent="0.25">
      <c r="A597" s="309"/>
      <c r="C597" s="351"/>
    </row>
    <row r="598" spans="1:3" x14ac:dyDescent="0.25">
      <c r="A598" s="309"/>
      <c r="C598" s="351"/>
    </row>
    <row r="599" spans="1:3" x14ac:dyDescent="0.25">
      <c r="C599" s="351"/>
    </row>
  </sheetData>
  <autoFilter ref="A1:AX496" xr:uid="{00000000-0009-0000-0000-00000A000000}"/>
  <phoneticPr fontId="5" type="noConversion"/>
  <conditionalFormatting sqref="A1">
    <cfRule type="expression" dxfId="95" priority="157" stopIfTrue="1">
      <formula>$A1="C"</formula>
    </cfRule>
  </conditionalFormatting>
  <conditionalFormatting sqref="T1:AP1 B1:I284 B443:I486 B497:I497 B522:I523 B533:I533 B589:I65565">
    <cfRule type="expression" dxfId="94" priority="159" stopIfTrue="1">
      <formula>$A1="C"</formula>
    </cfRule>
  </conditionalFormatting>
  <conditionalFormatting sqref="B285:E288">
    <cfRule type="expression" dxfId="93" priority="156" stopIfTrue="1">
      <formula>$A285="C"</formula>
    </cfRule>
  </conditionalFormatting>
  <conditionalFormatting sqref="F285:I288">
    <cfRule type="expression" dxfId="92" priority="155" stopIfTrue="1">
      <formula>$A285="C"</formula>
    </cfRule>
  </conditionalFormatting>
  <conditionalFormatting sqref="C290 B289:B290 D289:I290">
    <cfRule type="expression" dxfId="91" priority="153" stopIfTrue="1">
      <formula>$A289="C"</formula>
    </cfRule>
  </conditionalFormatting>
  <conditionalFormatting sqref="B487:I495">
    <cfRule type="expression" dxfId="90" priority="151" stopIfTrue="1">
      <formula>$A487="C"</formula>
    </cfRule>
  </conditionalFormatting>
  <conditionalFormatting sqref="B291:I292">
    <cfRule type="expression" dxfId="89" priority="149" stopIfTrue="1">
      <formula>$A291="C"</formula>
    </cfRule>
  </conditionalFormatting>
  <conditionalFormatting sqref="B293:I296">
    <cfRule type="expression" dxfId="88" priority="147" stopIfTrue="1">
      <formula>$A293="C"</formula>
    </cfRule>
  </conditionalFormatting>
  <conditionalFormatting sqref="B317:I323">
    <cfRule type="expression" dxfId="87" priority="141" stopIfTrue="1">
      <formula>$A317="C"</formula>
    </cfRule>
  </conditionalFormatting>
  <conditionalFormatting sqref="B324:I325">
    <cfRule type="expression" dxfId="86" priority="139" stopIfTrue="1">
      <formula>$A324="C"</formula>
    </cfRule>
  </conditionalFormatting>
  <conditionalFormatting sqref="B326:I327">
    <cfRule type="expression" dxfId="85" priority="137" stopIfTrue="1">
      <formula>$A326="C"</formula>
    </cfRule>
  </conditionalFormatting>
  <conditionalFormatting sqref="B496:I496">
    <cfRule type="expression" dxfId="84" priority="135" stopIfTrue="1">
      <formula>$A496="C"</formula>
    </cfRule>
  </conditionalFormatting>
  <conditionalFormatting sqref="B328:I329">
    <cfRule type="expression" dxfId="83" priority="133" stopIfTrue="1">
      <formula>$A328="C"</formula>
    </cfRule>
  </conditionalFormatting>
  <conditionalFormatting sqref="B330:I331">
    <cfRule type="expression" dxfId="82" priority="131" stopIfTrue="1">
      <formula>$A330="C"</formula>
    </cfRule>
  </conditionalFormatting>
  <conditionalFormatting sqref="B332:I342">
    <cfRule type="expression" dxfId="81" priority="129" stopIfTrue="1">
      <formula>$A332="C"</formula>
    </cfRule>
  </conditionalFormatting>
  <conditionalFormatting sqref="B343:I344">
    <cfRule type="expression" dxfId="80" priority="127" stopIfTrue="1">
      <formula>$A343="C"</formula>
    </cfRule>
  </conditionalFormatting>
  <conditionalFormatting sqref="B345:I360">
    <cfRule type="expression" dxfId="79" priority="123" stopIfTrue="1">
      <formula>$A345="C"</formula>
    </cfRule>
  </conditionalFormatting>
  <conditionalFormatting sqref="B498:I504">
    <cfRule type="expression" dxfId="78" priority="121" stopIfTrue="1">
      <formula>$A498="C"</formula>
    </cfRule>
  </conditionalFormatting>
  <conditionalFormatting sqref="B505:I506">
    <cfRule type="expression" dxfId="77" priority="119" stopIfTrue="1">
      <formula>$A505="C"</formula>
    </cfRule>
  </conditionalFormatting>
  <conditionalFormatting sqref="B507:I507">
    <cfRule type="expression" dxfId="76" priority="117" stopIfTrue="1">
      <formula>$A507="C"</formula>
    </cfRule>
  </conditionalFormatting>
  <conditionalFormatting sqref="B508:I508">
    <cfRule type="expression" dxfId="75" priority="115" stopIfTrue="1">
      <formula>$A508="C"</formula>
    </cfRule>
  </conditionalFormatting>
  <conditionalFormatting sqref="B509:I509">
    <cfRule type="expression" dxfId="74" priority="113" stopIfTrue="1">
      <formula>$A509="C"</formula>
    </cfRule>
  </conditionalFormatting>
  <conditionalFormatting sqref="B510:I510">
    <cfRule type="expression" dxfId="73" priority="111" stopIfTrue="1">
      <formula>$A510="C"</formula>
    </cfRule>
  </conditionalFormatting>
  <conditionalFormatting sqref="B511:I511">
    <cfRule type="expression" dxfId="72" priority="109" stopIfTrue="1">
      <formula>$A511="C"</formula>
    </cfRule>
  </conditionalFormatting>
  <conditionalFormatting sqref="B512:I512">
    <cfRule type="expression" dxfId="71" priority="107" stopIfTrue="1">
      <formula>$A512="C"</formula>
    </cfRule>
  </conditionalFormatting>
  <conditionalFormatting sqref="B513:I513">
    <cfRule type="expression" dxfId="70" priority="105" stopIfTrue="1">
      <formula>$A513="C"</formula>
    </cfRule>
  </conditionalFormatting>
  <conditionalFormatting sqref="B514:I514">
    <cfRule type="expression" dxfId="69" priority="103" stopIfTrue="1">
      <formula>$A514="C"</formula>
    </cfRule>
  </conditionalFormatting>
  <conditionalFormatting sqref="B515:I521">
    <cfRule type="expression" dxfId="68" priority="101" stopIfTrue="1">
      <formula>$A515="C"</formula>
    </cfRule>
  </conditionalFormatting>
  <conditionalFormatting sqref="B524:I525">
    <cfRule type="expression" dxfId="67" priority="99" stopIfTrue="1">
      <formula>$A524="C"</formula>
    </cfRule>
  </conditionalFormatting>
  <conditionalFormatting sqref="B526:I526">
    <cfRule type="expression" dxfId="66" priority="97" stopIfTrue="1">
      <formula>$A526="C"</formula>
    </cfRule>
  </conditionalFormatting>
  <conditionalFormatting sqref="B527:I527">
    <cfRule type="expression" dxfId="65" priority="95" stopIfTrue="1">
      <formula>$A527="C"</formula>
    </cfRule>
  </conditionalFormatting>
  <conditionalFormatting sqref="B528:I528">
    <cfRule type="expression" dxfId="64" priority="93" stopIfTrue="1">
      <formula>$A528="C"</formula>
    </cfRule>
  </conditionalFormatting>
  <conditionalFormatting sqref="B529:I529">
    <cfRule type="expression" dxfId="63" priority="91" stopIfTrue="1">
      <formula>$A529="C"</formula>
    </cfRule>
  </conditionalFormatting>
  <conditionalFormatting sqref="B530:I530">
    <cfRule type="expression" dxfId="62" priority="89" stopIfTrue="1">
      <formula>$A530="C"</formula>
    </cfRule>
  </conditionalFormatting>
  <conditionalFormatting sqref="B531:I531">
    <cfRule type="expression" dxfId="61" priority="87" stopIfTrue="1">
      <formula>$A531="C"</formula>
    </cfRule>
  </conditionalFormatting>
  <conditionalFormatting sqref="B532:I532">
    <cfRule type="expression" dxfId="60" priority="81" stopIfTrue="1">
      <formula>$A532="C"</formula>
    </cfRule>
  </conditionalFormatting>
  <conditionalFormatting sqref="B361:I362">
    <cfRule type="expression" dxfId="59" priority="79" stopIfTrue="1">
      <formula>$A361="C"</formula>
    </cfRule>
  </conditionalFormatting>
  <conditionalFormatting sqref="B363:I372">
    <cfRule type="expression" dxfId="58" priority="77" stopIfTrue="1">
      <formula>$A363="C"</formula>
    </cfRule>
  </conditionalFormatting>
  <conditionalFormatting sqref="B373:I374">
    <cfRule type="expression" dxfId="57" priority="75" stopIfTrue="1">
      <formula>$A373="C"</formula>
    </cfRule>
  </conditionalFormatting>
  <conditionalFormatting sqref="B375:I376">
    <cfRule type="expression" dxfId="56" priority="73" stopIfTrue="1">
      <formula>$A375="C"</formula>
    </cfRule>
  </conditionalFormatting>
  <conditionalFormatting sqref="B377:I378">
    <cfRule type="expression" dxfId="55" priority="71" stopIfTrue="1">
      <formula>$A377="C"</formula>
    </cfRule>
  </conditionalFormatting>
  <conditionalFormatting sqref="B379:I380">
    <cfRule type="expression" dxfId="54" priority="69" stopIfTrue="1">
      <formula>$A379="C"</formula>
    </cfRule>
  </conditionalFormatting>
  <conditionalFormatting sqref="B381:I385">
    <cfRule type="expression" dxfId="53" priority="67" stopIfTrue="1">
      <formula>$A381="C"</formula>
    </cfRule>
  </conditionalFormatting>
  <conditionalFormatting sqref="B535:I536 G537:H537">
    <cfRule type="expression" dxfId="52" priority="65" stopIfTrue="1">
      <formula>$A535="C"</formula>
    </cfRule>
  </conditionalFormatting>
  <conditionalFormatting sqref="B386:I388">
    <cfRule type="expression" dxfId="51" priority="63" stopIfTrue="1">
      <formula>$A386="C"</formula>
    </cfRule>
  </conditionalFormatting>
  <conditionalFormatting sqref="B389:I394">
    <cfRule type="expression" dxfId="50" priority="61" stopIfTrue="1">
      <formula>$A389="C"</formula>
    </cfRule>
  </conditionalFormatting>
  <conditionalFormatting sqref="B537:F537 I537">
    <cfRule type="expression" dxfId="49" priority="59" stopIfTrue="1">
      <formula>$A537="C"</formula>
    </cfRule>
  </conditionalFormatting>
  <conditionalFormatting sqref="B538:I538">
    <cfRule type="expression" dxfId="48" priority="57" stopIfTrue="1">
      <formula>$A538="C"</formula>
    </cfRule>
  </conditionalFormatting>
  <conditionalFormatting sqref="B395:I396">
    <cfRule type="expression" dxfId="47" priority="55" stopIfTrue="1">
      <formula>$A395="C"</formula>
    </cfRule>
  </conditionalFormatting>
  <conditionalFormatting sqref="B539:I539">
    <cfRule type="expression" dxfId="46" priority="53" stopIfTrue="1">
      <formula>$A539="C"</formula>
    </cfRule>
  </conditionalFormatting>
  <conditionalFormatting sqref="B540:I540">
    <cfRule type="expression" dxfId="45" priority="51" stopIfTrue="1">
      <formula>$A540="C"</formula>
    </cfRule>
  </conditionalFormatting>
  <conditionalFormatting sqref="B541:I541">
    <cfRule type="expression" dxfId="44" priority="49" stopIfTrue="1">
      <formula>$A541="C"</formula>
    </cfRule>
  </conditionalFormatting>
  <conditionalFormatting sqref="B397:I399">
    <cfRule type="expression" dxfId="43" priority="47" stopIfTrue="1">
      <formula>$A397="C"</formula>
    </cfRule>
  </conditionalFormatting>
  <conditionalFormatting sqref="B400:I401">
    <cfRule type="expression" dxfId="42" priority="45" stopIfTrue="1">
      <formula>$A400="C"</formula>
    </cfRule>
  </conditionalFormatting>
  <conditionalFormatting sqref="B402:I403">
    <cfRule type="expression" dxfId="41" priority="43" stopIfTrue="1">
      <formula>$A402="C"</formula>
    </cfRule>
  </conditionalFormatting>
  <conditionalFormatting sqref="D542:D543">
    <cfRule type="expression" dxfId="40" priority="40" stopIfTrue="1">
      <formula>$A542="C"</formula>
    </cfRule>
  </conditionalFormatting>
  <conditionalFormatting sqref="E542:I543 B542:C543">
    <cfRule type="expression" dxfId="39" priority="41" stopIfTrue="1">
      <formula>$A542="C"</formula>
    </cfRule>
  </conditionalFormatting>
  <conditionalFormatting sqref="B404:I404">
    <cfRule type="expression" dxfId="38" priority="39" stopIfTrue="1">
      <formula>$A404="C"</formula>
    </cfRule>
  </conditionalFormatting>
  <conditionalFormatting sqref="B405:I410">
    <cfRule type="expression" dxfId="37" priority="38" stopIfTrue="1">
      <formula>$A405="C"</formula>
    </cfRule>
  </conditionalFormatting>
  <conditionalFormatting sqref="B544:I545">
    <cfRule type="expression" dxfId="36" priority="37" stopIfTrue="1">
      <formula>$A544="C"</formula>
    </cfRule>
  </conditionalFormatting>
  <conditionalFormatting sqref="C411">
    <cfRule type="expression" dxfId="35" priority="34" stopIfTrue="1">
      <formula>$A411="C"</formula>
    </cfRule>
  </conditionalFormatting>
  <conditionalFormatting sqref="B411 D411:I411">
    <cfRule type="expression" dxfId="34" priority="36" stopIfTrue="1">
      <formula>$A411="C"</formula>
    </cfRule>
  </conditionalFormatting>
  <conditionalFormatting sqref="B412:C412 E412:I412 E442:I442 B442:C442">
    <cfRule type="expression" dxfId="33" priority="35" stopIfTrue="1">
      <formula>$A412="C"</formula>
    </cfRule>
  </conditionalFormatting>
  <conditionalFormatting sqref="B413:I414">
    <cfRule type="expression" dxfId="32" priority="33" stopIfTrue="1">
      <formula>$A413="C"</formula>
    </cfRule>
  </conditionalFormatting>
  <conditionalFormatting sqref="B415:I418">
    <cfRule type="expression" dxfId="31" priority="32" stopIfTrue="1">
      <formula>$A415="C"</formula>
    </cfRule>
  </conditionalFormatting>
  <conditionalFormatting sqref="B546:I546">
    <cfRule type="expression" dxfId="30" priority="31" stopIfTrue="1">
      <formula>$A546="C"</formula>
    </cfRule>
  </conditionalFormatting>
  <conditionalFormatting sqref="B547:I547">
    <cfRule type="expression" dxfId="29" priority="30" stopIfTrue="1">
      <formula>$A547="C"</formula>
    </cfRule>
  </conditionalFormatting>
  <conditionalFormatting sqref="B419:I420">
    <cfRule type="expression" dxfId="28" priority="29" stopIfTrue="1">
      <formula>$A419="C"</formula>
    </cfRule>
  </conditionalFormatting>
  <conditionalFormatting sqref="B421:I422">
    <cfRule type="expression" dxfId="27" priority="28" stopIfTrue="1">
      <formula>$A421="C"</formula>
    </cfRule>
  </conditionalFormatting>
  <conditionalFormatting sqref="B548:I557">
    <cfRule type="expression" dxfId="26" priority="27" stopIfTrue="1">
      <formula>$A548="C"</formula>
    </cfRule>
  </conditionalFormatting>
  <conditionalFormatting sqref="B558:I558">
    <cfRule type="expression" dxfId="25" priority="26" stopIfTrue="1">
      <formula>$A558="C"</formula>
    </cfRule>
  </conditionalFormatting>
  <conditionalFormatting sqref="B559:I559">
    <cfRule type="expression" dxfId="24" priority="25" stopIfTrue="1">
      <formula>$A559="C"</formula>
    </cfRule>
  </conditionalFormatting>
  <conditionalFormatting sqref="B560:I560">
    <cfRule type="expression" dxfId="23" priority="24" stopIfTrue="1">
      <formula>$A560="C"</formula>
    </cfRule>
  </conditionalFormatting>
  <conditionalFormatting sqref="B561:I561">
    <cfRule type="expression" dxfId="22" priority="23" stopIfTrue="1">
      <formula>$A561="C"</formula>
    </cfRule>
  </conditionalFormatting>
  <conditionalFormatting sqref="B562:I562">
    <cfRule type="expression" dxfId="21" priority="22" stopIfTrue="1">
      <formula>$A562="C"</formula>
    </cfRule>
  </conditionalFormatting>
  <conditionalFormatting sqref="B563:I564">
    <cfRule type="expression" dxfId="20" priority="21" stopIfTrue="1">
      <formula>$A563="C"</formula>
    </cfRule>
  </conditionalFormatting>
  <conditionalFormatting sqref="B565:I573">
    <cfRule type="expression" dxfId="19" priority="20" stopIfTrue="1">
      <formula>$A565="C"</formula>
    </cfRule>
  </conditionalFormatting>
  <conditionalFormatting sqref="B574:I574">
    <cfRule type="expression" dxfId="18" priority="19" stopIfTrue="1">
      <formula>$A574="C"</formula>
    </cfRule>
  </conditionalFormatting>
  <conditionalFormatting sqref="B575:I575">
    <cfRule type="expression" dxfId="17" priority="18" stopIfTrue="1">
      <formula>$A575="C"</formula>
    </cfRule>
  </conditionalFormatting>
  <conditionalFormatting sqref="B576:I576">
    <cfRule type="expression" dxfId="16" priority="17" stopIfTrue="1">
      <formula>$A576="C"</formula>
    </cfRule>
  </conditionalFormatting>
  <conditionalFormatting sqref="B577:I577">
    <cfRule type="expression" dxfId="15" priority="16" stopIfTrue="1">
      <formula>$A577="C"</formula>
    </cfRule>
  </conditionalFormatting>
  <conditionalFormatting sqref="B578:I578">
    <cfRule type="expression" dxfId="14" priority="15" stopIfTrue="1">
      <formula>$A578="C"</formula>
    </cfRule>
  </conditionalFormatting>
  <conditionalFormatting sqref="B579:I584">
    <cfRule type="expression" dxfId="13" priority="14" stopIfTrue="1">
      <formula>$A579="C"</formula>
    </cfRule>
  </conditionalFormatting>
  <conditionalFormatting sqref="B423:I441">
    <cfRule type="expression" dxfId="12" priority="13" stopIfTrue="1">
      <formula>$A423="C"</formula>
    </cfRule>
  </conditionalFormatting>
  <conditionalFormatting sqref="E585:G585">
    <cfRule type="expression" dxfId="11" priority="12" stopIfTrue="1">
      <formula>$A585="C"</formula>
    </cfRule>
  </conditionalFormatting>
  <conditionalFormatting sqref="B585:D585">
    <cfRule type="expression" dxfId="10" priority="11" stopIfTrue="1">
      <formula>$A585="C"</formula>
    </cfRule>
  </conditionalFormatting>
  <conditionalFormatting sqref="H585:I585">
    <cfRule type="expression" dxfId="9" priority="10" stopIfTrue="1">
      <formula>$A585="C"</formula>
    </cfRule>
  </conditionalFormatting>
  <conditionalFormatting sqref="E586:G586">
    <cfRule type="expression" dxfId="8" priority="9" stopIfTrue="1">
      <formula>$A586="C"</formula>
    </cfRule>
  </conditionalFormatting>
  <conditionalFormatting sqref="B586:D586">
    <cfRule type="expression" dxfId="7" priority="8" stopIfTrue="1">
      <formula>$A586="C"</formula>
    </cfRule>
  </conditionalFormatting>
  <conditionalFormatting sqref="H586:I586">
    <cfRule type="expression" dxfId="6" priority="7" stopIfTrue="1">
      <formula>$A586="C"</formula>
    </cfRule>
  </conditionalFormatting>
  <conditionalFormatting sqref="E587:G587">
    <cfRule type="expression" dxfId="5" priority="6" stopIfTrue="1">
      <formula>$A587="C"</formula>
    </cfRule>
  </conditionalFormatting>
  <conditionalFormatting sqref="B587:D587">
    <cfRule type="expression" dxfId="4" priority="5" stopIfTrue="1">
      <formula>$A587="C"</formula>
    </cfRule>
  </conditionalFormatting>
  <conditionalFormatting sqref="H587:I587">
    <cfRule type="expression" dxfId="3" priority="4" stopIfTrue="1">
      <formula>$A587="C"</formula>
    </cfRule>
  </conditionalFormatting>
  <conditionalFormatting sqref="E588:G588">
    <cfRule type="expression" dxfId="2" priority="3" stopIfTrue="1">
      <formula>$A588="C"</formula>
    </cfRule>
  </conditionalFormatting>
  <conditionalFormatting sqref="B588:D588">
    <cfRule type="expression" dxfId="1" priority="2" stopIfTrue="1">
      <formula>$A588="C"</formula>
    </cfRule>
  </conditionalFormatting>
  <conditionalFormatting sqref="H588:I588">
    <cfRule type="expression" dxfId="0" priority="1" stopIfTrue="1">
      <formula>$A588="C"</formula>
    </cfRule>
  </conditionalFormatting>
  <dataValidations count="8">
    <dataValidation type="list" allowBlank="1" showInputMessage="1" showErrorMessage="1" sqref="R259 R279 R273 R265 R281 R263 R257 R255 R246 R240 R228 R226 R267 R175 R178 R208 R206 R204 R200 R198 R196 R194 R192 R190 R188 R182 R184 R186 R180 R173 R447:R474 R202 R171 R167 R169 R164 R162 R160 R158 R153 R151 R147 R149 R145 R139 R137 R135 R133 R53 R55 R51 R41 R48 R2 R6 R8 R10 R12 R17 R21 R27 R29 R31 R39 R4 R58 R60 R63 R65 R90 R85 R79 R67 R69 R71 R131 R129 R126 R94 R92 R98 R96 R106 R108 R104 R100 R102 R120 R118 R116 R110 R112 R210 R212 R214 R216 R218 R220 R222 R224 R415 R289 R283 R285 R326 R291 R295 R293 R297 R300 R317 R324 R343 R328 R330 R332 R345 R381 R361 R363 R373 R375 R377 R379 R402 R391 R386 R393 R389 R395 R533 R397 R400 R404 R443 R411 R421 R419 R423 R589:R65565" xr:uid="{00000000-0002-0000-0A00-000000000000}">
      <formula1>"Y,"</formula1>
    </dataValidation>
    <dataValidation type="list" allowBlank="1" showInputMessage="1" showErrorMessage="1" sqref="J208 J279 J273 J265 J281 J263 J257 J255 J259 J228 J240 J226 J246 J178 J175 J202 J206 J204 J198 J200 J196 J194 J192 J190 J188 J184 J182 J186 J180 J173 J267 J224 J171 J169 J164 J162 J160 J158 J153 J151 J167 J149 J2:J147 J210 J212 J214 J216 J218 J220 J222 J415 J289 J283 J326 J291 J295 J293 J297 J300 J317 J324 J343 J328 J330 J332 J345 J381 J361 J363 J373 J375 J377 J379 J402 J389 J386 J393 J391 J395 J533 J397 J400 J404 J443:J474 J411 J413 J421 J419 J423 J589:J65565" xr:uid="{00000000-0002-0000-0A00-000001000000}">
      <formula1>FrequencyList</formula1>
    </dataValidation>
    <dataValidation type="list" allowBlank="1" showInputMessage="1" showErrorMessage="1" sqref="K208 K279 K273 K265 K281 K263 K257 K255 K259 K228 K240 K226 K246 K178 K175 K202 K206 K204 K198 K200 K196 K194 K192 K190 K188 K184 K182 K186 K180 K173 K267 K224 K171 K169 K164 K162 K160 K158 K153 K151 K167 K149 K2:K147 K210 K212 K214 K216 K218 K220 K222 K415 K289 K283 K285 K326 K291 K293 K295 K297 K300 K317 K324 K343 K328 K330 K332 K345 K381 K361 K363 K373 K375 K377 K379 K402 K389 K386 K393 K391 K395 K533 K397 K400 K404 K443:K474 K411 K413 K421 K419 K423 K589:K65565" xr:uid="{00000000-0002-0000-0A00-000002000000}">
      <formula1>AuthorityGroup</formula1>
    </dataValidation>
    <dataValidation type="list" allowBlank="1" showInputMessage="1" showErrorMessage="1" sqref="E208 E279 E267 E265 E281 E263 E257 E255 E259 E240 E228 E226 E246 E173 E175 E202 E206 E204 E198 E196 E200 E194 E192 E190 E188 E184 E186 E182 E180 E178 E273 E224 E171 E167 E164 E162 E160 E158 E153 E151 E169 E149 E2:E147 E210 E212 E214 E216 E218 E220 E222 E415 E285 E283 E326 E291 E293 E295 E297 E300 E317 E324 E343 E328 E330 E332 E345 E381 E361 E363 E373 E375 E377 E379 E402 E393 E386 E391 E389 E395 E533 E397 E400 E404 E443:E474 E411 E421 E419 E423 E589:E65565" xr:uid="{00000000-0002-0000-0A00-000003000000}">
      <formula1>DeptAbbr</formula1>
    </dataValidation>
    <dataValidation type="list" allowBlank="1" showInputMessage="1" showErrorMessage="1" sqref="H537 H538:I541 F538:F541 F2:F536 H2:I536 F544:F65565 H544:I65565" xr:uid="{00000000-0002-0000-0A00-000004000000}">
      <formula1>"Y"</formula1>
    </dataValidation>
    <dataValidation type="list" allowBlank="1" showInputMessage="1" showErrorMessage="1" sqref="G2:G541 G544:G65565" xr:uid="{00000000-0002-0000-0A00-000005000000}">
      <formula1>"Y,N"</formula1>
    </dataValidation>
    <dataValidation type="list" allowBlank="1" showInputMessage="1" showErrorMessage="1" sqref="AS137 AS279 AS273 AS267 AS265 AS263 AS259 AS257 AS255 AS246 AS228 AS240 AS226 AS224 AS202 AS208 AS206 AS204 AS196 AS198 AS200 AS194 AS192 AS190 AS188 AS186 AS184 AS182 AS180 AS173 AS175 AS178 AS171 AS167 AS169 AS164 AS162 AS160 AS158 AS153 AS151 AS145 AS139 AS210 AS212 AS214 AS216 AS218 AS220 AS281 AS283 AS285 AS291 AS295 AS293 AS297 AS300 AS317 AS324 AS326 AS328 AS330 AS332 AS343 AS345 AS361 AS363 AS373 AS375 AS377 AS379 AS381 AS386 AS393 AS389 AS391 AS395 AS397 AS400 AS402 AS404 AS411 AS415 AS419 AS421 AS423" xr:uid="{00000000-0002-0000-0A00-000006000000}">
      <formula1>CollectionType</formula1>
    </dataValidation>
    <dataValidation type="list" allowBlank="1" showInputMessage="1" showErrorMessage="1" sqref="J285" xr:uid="{00000000-0002-0000-0A00-000007000000}">
      <formula1>$J$585</formula1>
    </dataValidation>
  </dataValidations>
  <hyperlinks>
    <hyperlink ref="Q104" r:id="rId1" xr:uid="{00000000-0004-0000-0A00-000000000000}"/>
    <hyperlink ref="Q112" r:id="rId2" xr:uid="{00000000-0004-0000-0A00-000001000000}"/>
    <hyperlink ref="P116" r:id="rId3" xr:uid="{00000000-0004-0000-0A00-000002000000}"/>
    <hyperlink ref="P126" r:id="rId4" xr:uid="{00000000-0004-0000-0A00-000003000000}"/>
    <hyperlink ref="Q126" r:id="rId5" xr:uid="{00000000-0004-0000-0A00-000004000000}"/>
    <hyperlink ref="Q164" r:id="rId6" xr:uid="{00000000-0004-0000-0A00-000005000000}"/>
    <hyperlink ref="P167" r:id="rId7" xr:uid="{00000000-0004-0000-0A00-000006000000}"/>
    <hyperlink ref="P169" r:id="rId8" xr:uid="{00000000-0004-0000-0A00-000007000000}"/>
    <hyperlink ref="Q169" r:id="rId9" xr:uid="{00000000-0004-0000-0A00-000008000000}"/>
    <hyperlink ref="Q210" r:id="rId10" xr:uid="{00000000-0004-0000-0A00-000009000000}"/>
    <hyperlink ref="P218" r:id="rId11" xr:uid="{00000000-0004-0000-0A00-00000A000000}"/>
    <hyperlink ref="Q218" r:id="rId12" xr:uid="{00000000-0004-0000-0A00-00000B000000}"/>
    <hyperlink ref="P173" r:id="rId13" xr:uid="{00000000-0004-0000-0A00-00000C000000}"/>
    <hyperlink ref="Q173" r:id="rId14" xr:uid="{00000000-0004-0000-0A00-00000D000000}"/>
    <hyperlink ref="P175" r:id="rId15" xr:uid="{00000000-0004-0000-0A00-00000E000000}"/>
    <hyperlink ref="Q175" r:id="rId16" xr:uid="{00000000-0004-0000-0A00-00000F000000}"/>
    <hyperlink ref="P178" r:id="rId17" xr:uid="{00000000-0004-0000-0A00-000010000000}"/>
    <hyperlink ref="Q178" r:id="rId18" xr:uid="{00000000-0004-0000-0A00-000011000000}"/>
    <hyperlink ref="P285" r:id="rId19" location="technical" xr:uid="{00000000-0004-0000-0A00-000012000000}"/>
    <hyperlink ref="Q285" r:id="rId20" xr:uid="{00000000-0004-0000-0A00-000013000000}"/>
    <hyperlink ref="P300" r:id="rId21" xr:uid="{00000000-0004-0000-0A00-000014000000}"/>
    <hyperlink ref="P317" r:id="rId22" xr:uid="{00000000-0004-0000-0A00-000015000000}"/>
    <hyperlink ref="Q326" r:id="rId23" xr:uid="{00000000-0004-0000-0A00-000016000000}"/>
    <hyperlink ref="Q330" r:id="rId24" display="http://www.education.gov.uk/rsgateway/DB/STR/d000956/index.shtml" xr:uid="{00000000-0004-0000-0A00-000017000000}"/>
    <hyperlink ref="Q343" r:id="rId25" display="http://www.education.gov.uk/rsgateway/DB/STR/d000973/index.shtml" xr:uid="{00000000-0004-0000-0A00-000018000000}"/>
    <hyperlink ref="P345" r:id="rId26" xr:uid="{00000000-0004-0000-0A00-000019000000}"/>
    <hyperlink ref="Q345" r:id="rId27" xr:uid="{00000000-0004-0000-0A00-00001A000000}"/>
    <hyperlink ref="Q375" r:id="rId28" xr:uid="{00000000-0004-0000-0A00-00001B000000}"/>
    <hyperlink ref="P375" r:id="rId29" xr:uid="{00000000-0004-0000-0A00-00001C000000}"/>
    <hyperlink ref="Q381" r:id="rId30" xr:uid="{00000000-0004-0000-0A00-00001D000000}"/>
    <hyperlink ref="Q402" r:id="rId31" xr:uid="{00000000-0004-0000-0A00-00001E000000}"/>
    <hyperlink ref="P404" r:id="rId32" xr:uid="{00000000-0004-0000-0A00-00001F000000}"/>
    <hyperlink ref="Q404" r:id="rId33" xr:uid="{00000000-0004-0000-0A00-000020000000}"/>
    <hyperlink ref="Q415" r:id="rId34" xr:uid="{00000000-0004-0000-0A00-000021000000}"/>
    <hyperlink ref="Q421" r:id="rId35" xr:uid="{0F5A0295-8FFB-4A0F-ADF8-2C882E855899}"/>
    <hyperlink ref="P421" r:id="rId36" xr:uid="{6C5294B4-34ED-491B-9889-CC1B0CF45179}"/>
  </hyperlinks>
  <pageMargins left="0.39370078740157483" right="0.19685039370078741" top="0.39370078740157483" bottom="0.39370078740157483" header="0.19685039370078741" footer="0.19685039370078741"/>
  <pageSetup paperSize="9" scale="92" fitToHeight="0" orientation="landscape" r:id="rId37"/>
  <headerFooter alignWithMargins="0">
    <oddHeader>&amp;L&amp;"Arial,Bold"&amp;12Draft single list of central government data requirements from local government&amp;RDRAFT FOR DISCUSSION</oddHeader>
    <oddFooter>&amp;L&amp;8&amp;Z&amp;F&amp;RDRAFT FOR DISCUSSION  &amp;8page &amp;P of &amp;N</oddFooter>
  </headerFooter>
  <ignoredErrors>
    <ignoredError sqref="BG2:BG146 BG147:BG150" evalError="1"/>
  </ignoredErrors>
  <drawing r:id="rId38"/>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03962-E37A-4380-B72D-939E9FAB0753}">
  <dimension ref="B2:C50"/>
  <sheetViews>
    <sheetView workbookViewId="0">
      <selection activeCell="C14" sqref="C14"/>
    </sheetView>
  </sheetViews>
  <sheetFormatPr defaultRowHeight="15.5" x14ac:dyDescent="0.25"/>
  <cols>
    <col min="1" max="1" width="2.7265625" customWidth="1"/>
    <col min="2" max="2" width="4.453125" style="574" customWidth="1"/>
    <col min="3" max="3" width="81.81640625" style="290" customWidth="1"/>
    <col min="4" max="4" width="2.7265625" customWidth="1"/>
    <col min="257" max="257" width="2.7265625" customWidth="1"/>
    <col min="258" max="258" width="4.453125" customWidth="1"/>
    <col min="259" max="259" width="81.81640625" customWidth="1"/>
    <col min="260" max="260" width="2.7265625" customWidth="1"/>
    <col min="513" max="513" width="2.7265625" customWidth="1"/>
    <col min="514" max="514" width="4.453125" customWidth="1"/>
    <col min="515" max="515" width="81.81640625" customWidth="1"/>
    <col min="516" max="516" width="2.7265625" customWidth="1"/>
    <col min="769" max="769" width="2.7265625" customWidth="1"/>
    <col min="770" max="770" width="4.453125" customWidth="1"/>
    <col min="771" max="771" width="81.81640625" customWidth="1"/>
    <col min="772" max="772" width="2.7265625" customWidth="1"/>
    <col min="1025" max="1025" width="2.7265625" customWidth="1"/>
    <col min="1026" max="1026" width="4.453125" customWidth="1"/>
    <col min="1027" max="1027" width="81.81640625" customWidth="1"/>
    <col min="1028" max="1028" width="2.7265625" customWidth="1"/>
    <col min="1281" max="1281" width="2.7265625" customWidth="1"/>
    <col min="1282" max="1282" width="4.453125" customWidth="1"/>
    <col min="1283" max="1283" width="81.81640625" customWidth="1"/>
    <col min="1284" max="1284" width="2.7265625" customWidth="1"/>
    <col min="1537" max="1537" width="2.7265625" customWidth="1"/>
    <col min="1538" max="1538" width="4.453125" customWidth="1"/>
    <col min="1539" max="1539" width="81.81640625" customWidth="1"/>
    <col min="1540" max="1540" width="2.7265625" customWidth="1"/>
    <col min="1793" max="1793" width="2.7265625" customWidth="1"/>
    <col min="1794" max="1794" width="4.453125" customWidth="1"/>
    <col min="1795" max="1795" width="81.81640625" customWidth="1"/>
    <col min="1796" max="1796" width="2.7265625" customWidth="1"/>
    <col min="2049" max="2049" width="2.7265625" customWidth="1"/>
    <col min="2050" max="2050" width="4.453125" customWidth="1"/>
    <col min="2051" max="2051" width="81.81640625" customWidth="1"/>
    <col min="2052" max="2052" width="2.7265625" customWidth="1"/>
    <col min="2305" max="2305" width="2.7265625" customWidth="1"/>
    <col min="2306" max="2306" width="4.453125" customWidth="1"/>
    <col min="2307" max="2307" width="81.81640625" customWidth="1"/>
    <col min="2308" max="2308" width="2.7265625" customWidth="1"/>
    <col min="2561" max="2561" width="2.7265625" customWidth="1"/>
    <col min="2562" max="2562" width="4.453125" customWidth="1"/>
    <col min="2563" max="2563" width="81.81640625" customWidth="1"/>
    <col min="2564" max="2564" width="2.7265625" customWidth="1"/>
    <col min="2817" max="2817" width="2.7265625" customWidth="1"/>
    <col min="2818" max="2818" width="4.453125" customWidth="1"/>
    <col min="2819" max="2819" width="81.81640625" customWidth="1"/>
    <col min="2820" max="2820" width="2.7265625" customWidth="1"/>
    <col min="3073" max="3073" width="2.7265625" customWidth="1"/>
    <col min="3074" max="3074" width="4.453125" customWidth="1"/>
    <col min="3075" max="3075" width="81.81640625" customWidth="1"/>
    <col min="3076" max="3076" width="2.7265625" customWidth="1"/>
    <col min="3329" max="3329" width="2.7265625" customWidth="1"/>
    <col min="3330" max="3330" width="4.453125" customWidth="1"/>
    <col min="3331" max="3331" width="81.81640625" customWidth="1"/>
    <col min="3332" max="3332" width="2.7265625" customWidth="1"/>
    <col min="3585" max="3585" width="2.7265625" customWidth="1"/>
    <col min="3586" max="3586" width="4.453125" customWidth="1"/>
    <col min="3587" max="3587" width="81.81640625" customWidth="1"/>
    <col min="3588" max="3588" width="2.7265625" customWidth="1"/>
    <col min="3841" max="3841" width="2.7265625" customWidth="1"/>
    <col min="3842" max="3842" width="4.453125" customWidth="1"/>
    <col min="3843" max="3843" width="81.81640625" customWidth="1"/>
    <col min="3844" max="3844" width="2.7265625" customWidth="1"/>
    <col min="4097" max="4097" width="2.7265625" customWidth="1"/>
    <col min="4098" max="4098" width="4.453125" customWidth="1"/>
    <col min="4099" max="4099" width="81.81640625" customWidth="1"/>
    <col min="4100" max="4100" width="2.7265625" customWidth="1"/>
    <col min="4353" max="4353" width="2.7265625" customWidth="1"/>
    <col min="4354" max="4354" width="4.453125" customWidth="1"/>
    <col min="4355" max="4355" width="81.81640625" customWidth="1"/>
    <col min="4356" max="4356" width="2.7265625" customWidth="1"/>
    <col min="4609" max="4609" width="2.7265625" customWidth="1"/>
    <col min="4610" max="4610" width="4.453125" customWidth="1"/>
    <col min="4611" max="4611" width="81.81640625" customWidth="1"/>
    <col min="4612" max="4612" width="2.7265625" customWidth="1"/>
    <col min="4865" max="4865" width="2.7265625" customWidth="1"/>
    <col min="4866" max="4866" width="4.453125" customWidth="1"/>
    <col min="4867" max="4867" width="81.81640625" customWidth="1"/>
    <col min="4868" max="4868" width="2.7265625" customWidth="1"/>
    <col min="5121" max="5121" width="2.7265625" customWidth="1"/>
    <col min="5122" max="5122" width="4.453125" customWidth="1"/>
    <col min="5123" max="5123" width="81.81640625" customWidth="1"/>
    <col min="5124" max="5124" width="2.7265625" customWidth="1"/>
    <col min="5377" max="5377" width="2.7265625" customWidth="1"/>
    <col min="5378" max="5378" width="4.453125" customWidth="1"/>
    <col min="5379" max="5379" width="81.81640625" customWidth="1"/>
    <col min="5380" max="5380" width="2.7265625" customWidth="1"/>
    <col min="5633" max="5633" width="2.7265625" customWidth="1"/>
    <col min="5634" max="5634" width="4.453125" customWidth="1"/>
    <col min="5635" max="5635" width="81.81640625" customWidth="1"/>
    <col min="5636" max="5636" width="2.7265625" customWidth="1"/>
    <col min="5889" max="5889" width="2.7265625" customWidth="1"/>
    <col min="5890" max="5890" width="4.453125" customWidth="1"/>
    <col min="5891" max="5891" width="81.81640625" customWidth="1"/>
    <col min="5892" max="5892" width="2.7265625" customWidth="1"/>
    <col min="6145" max="6145" width="2.7265625" customWidth="1"/>
    <col min="6146" max="6146" width="4.453125" customWidth="1"/>
    <col min="6147" max="6147" width="81.81640625" customWidth="1"/>
    <col min="6148" max="6148" width="2.7265625" customWidth="1"/>
    <col min="6401" max="6401" width="2.7265625" customWidth="1"/>
    <col min="6402" max="6402" width="4.453125" customWidth="1"/>
    <col min="6403" max="6403" width="81.81640625" customWidth="1"/>
    <col min="6404" max="6404" width="2.7265625" customWidth="1"/>
    <col min="6657" max="6657" width="2.7265625" customWidth="1"/>
    <col min="6658" max="6658" width="4.453125" customWidth="1"/>
    <col min="6659" max="6659" width="81.81640625" customWidth="1"/>
    <col min="6660" max="6660" width="2.7265625" customWidth="1"/>
    <col min="6913" max="6913" width="2.7265625" customWidth="1"/>
    <col min="6914" max="6914" width="4.453125" customWidth="1"/>
    <col min="6915" max="6915" width="81.81640625" customWidth="1"/>
    <col min="6916" max="6916" width="2.7265625" customWidth="1"/>
    <col min="7169" max="7169" width="2.7265625" customWidth="1"/>
    <col min="7170" max="7170" width="4.453125" customWidth="1"/>
    <col min="7171" max="7171" width="81.81640625" customWidth="1"/>
    <col min="7172" max="7172" width="2.7265625" customWidth="1"/>
    <col min="7425" max="7425" width="2.7265625" customWidth="1"/>
    <col min="7426" max="7426" width="4.453125" customWidth="1"/>
    <col min="7427" max="7427" width="81.81640625" customWidth="1"/>
    <col min="7428" max="7428" width="2.7265625" customWidth="1"/>
    <col min="7681" max="7681" width="2.7265625" customWidth="1"/>
    <col min="7682" max="7682" width="4.453125" customWidth="1"/>
    <col min="7683" max="7683" width="81.81640625" customWidth="1"/>
    <col min="7684" max="7684" width="2.7265625" customWidth="1"/>
    <col min="7937" max="7937" width="2.7265625" customWidth="1"/>
    <col min="7938" max="7938" width="4.453125" customWidth="1"/>
    <col min="7939" max="7939" width="81.81640625" customWidth="1"/>
    <col min="7940" max="7940" width="2.7265625" customWidth="1"/>
    <col min="8193" max="8193" width="2.7265625" customWidth="1"/>
    <col min="8194" max="8194" width="4.453125" customWidth="1"/>
    <col min="8195" max="8195" width="81.81640625" customWidth="1"/>
    <col min="8196" max="8196" width="2.7265625" customWidth="1"/>
    <col min="8449" max="8449" width="2.7265625" customWidth="1"/>
    <col min="8450" max="8450" width="4.453125" customWidth="1"/>
    <col min="8451" max="8451" width="81.81640625" customWidth="1"/>
    <col min="8452" max="8452" width="2.7265625" customWidth="1"/>
    <col min="8705" max="8705" width="2.7265625" customWidth="1"/>
    <col min="8706" max="8706" width="4.453125" customWidth="1"/>
    <col min="8707" max="8707" width="81.81640625" customWidth="1"/>
    <col min="8708" max="8708" width="2.7265625" customWidth="1"/>
    <col min="8961" max="8961" width="2.7265625" customWidth="1"/>
    <col min="8962" max="8962" width="4.453125" customWidth="1"/>
    <col min="8963" max="8963" width="81.81640625" customWidth="1"/>
    <col min="8964" max="8964" width="2.7265625" customWidth="1"/>
    <col min="9217" max="9217" width="2.7265625" customWidth="1"/>
    <col min="9218" max="9218" width="4.453125" customWidth="1"/>
    <col min="9219" max="9219" width="81.81640625" customWidth="1"/>
    <col min="9220" max="9220" width="2.7265625" customWidth="1"/>
    <col min="9473" max="9473" width="2.7265625" customWidth="1"/>
    <col min="9474" max="9474" width="4.453125" customWidth="1"/>
    <col min="9475" max="9475" width="81.81640625" customWidth="1"/>
    <col min="9476" max="9476" width="2.7265625" customWidth="1"/>
    <col min="9729" max="9729" width="2.7265625" customWidth="1"/>
    <col min="9730" max="9730" width="4.453125" customWidth="1"/>
    <col min="9731" max="9731" width="81.81640625" customWidth="1"/>
    <col min="9732" max="9732" width="2.7265625" customWidth="1"/>
    <col min="9985" max="9985" width="2.7265625" customWidth="1"/>
    <col min="9986" max="9986" width="4.453125" customWidth="1"/>
    <col min="9987" max="9987" width="81.81640625" customWidth="1"/>
    <col min="9988" max="9988" width="2.7265625" customWidth="1"/>
    <col min="10241" max="10241" width="2.7265625" customWidth="1"/>
    <col min="10242" max="10242" width="4.453125" customWidth="1"/>
    <col min="10243" max="10243" width="81.81640625" customWidth="1"/>
    <col min="10244" max="10244" width="2.7265625" customWidth="1"/>
    <col min="10497" max="10497" width="2.7265625" customWidth="1"/>
    <col min="10498" max="10498" width="4.453125" customWidth="1"/>
    <col min="10499" max="10499" width="81.81640625" customWidth="1"/>
    <col min="10500" max="10500" width="2.7265625" customWidth="1"/>
    <col min="10753" max="10753" width="2.7265625" customWidth="1"/>
    <col min="10754" max="10754" width="4.453125" customWidth="1"/>
    <col min="10755" max="10755" width="81.81640625" customWidth="1"/>
    <col min="10756" max="10756" width="2.7265625" customWidth="1"/>
    <col min="11009" max="11009" width="2.7265625" customWidth="1"/>
    <col min="11010" max="11010" width="4.453125" customWidth="1"/>
    <col min="11011" max="11011" width="81.81640625" customWidth="1"/>
    <col min="11012" max="11012" width="2.7265625" customWidth="1"/>
    <col min="11265" max="11265" width="2.7265625" customWidth="1"/>
    <col min="11266" max="11266" width="4.453125" customWidth="1"/>
    <col min="11267" max="11267" width="81.81640625" customWidth="1"/>
    <col min="11268" max="11268" width="2.7265625" customWidth="1"/>
    <col min="11521" max="11521" width="2.7265625" customWidth="1"/>
    <col min="11522" max="11522" width="4.453125" customWidth="1"/>
    <col min="11523" max="11523" width="81.81640625" customWidth="1"/>
    <col min="11524" max="11524" width="2.7265625" customWidth="1"/>
    <col min="11777" max="11777" width="2.7265625" customWidth="1"/>
    <col min="11778" max="11778" width="4.453125" customWidth="1"/>
    <col min="11779" max="11779" width="81.81640625" customWidth="1"/>
    <col min="11780" max="11780" width="2.7265625" customWidth="1"/>
    <col min="12033" max="12033" width="2.7265625" customWidth="1"/>
    <col min="12034" max="12034" width="4.453125" customWidth="1"/>
    <col min="12035" max="12035" width="81.81640625" customWidth="1"/>
    <col min="12036" max="12036" width="2.7265625" customWidth="1"/>
    <col min="12289" max="12289" width="2.7265625" customWidth="1"/>
    <col min="12290" max="12290" width="4.453125" customWidth="1"/>
    <col min="12291" max="12291" width="81.81640625" customWidth="1"/>
    <col min="12292" max="12292" width="2.7265625" customWidth="1"/>
    <col min="12545" max="12545" width="2.7265625" customWidth="1"/>
    <col min="12546" max="12546" width="4.453125" customWidth="1"/>
    <col min="12547" max="12547" width="81.81640625" customWidth="1"/>
    <col min="12548" max="12548" width="2.7265625" customWidth="1"/>
    <col min="12801" max="12801" width="2.7265625" customWidth="1"/>
    <col min="12802" max="12802" width="4.453125" customWidth="1"/>
    <col min="12803" max="12803" width="81.81640625" customWidth="1"/>
    <col min="12804" max="12804" width="2.7265625" customWidth="1"/>
    <col min="13057" max="13057" width="2.7265625" customWidth="1"/>
    <col min="13058" max="13058" width="4.453125" customWidth="1"/>
    <col min="13059" max="13059" width="81.81640625" customWidth="1"/>
    <col min="13060" max="13060" width="2.7265625" customWidth="1"/>
    <col min="13313" max="13313" width="2.7265625" customWidth="1"/>
    <col min="13314" max="13314" width="4.453125" customWidth="1"/>
    <col min="13315" max="13315" width="81.81640625" customWidth="1"/>
    <col min="13316" max="13316" width="2.7265625" customWidth="1"/>
    <col min="13569" max="13569" width="2.7265625" customWidth="1"/>
    <col min="13570" max="13570" width="4.453125" customWidth="1"/>
    <col min="13571" max="13571" width="81.81640625" customWidth="1"/>
    <col min="13572" max="13572" width="2.7265625" customWidth="1"/>
    <col min="13825" max="13825" width="2.7265625" customWidth="1"/>
    <col min="13826" max="13826" width="4.453125" customWidth="1"/>
    <col min="13827" max="13827" width="81.81640625" customWidth="1"/>
    <col min="13828" max="13828" width="2.7265625" customWidth="1"/>
    <col min="14081" max="14081" width="2.7265625" customWidth="1"/>
    <col min="14082" max="14082" width="4.453125" customWidth="1"/>
    <col min="14083" max="14083" width="81.81640625" customWidth="1"/>
    <col min="14084" max="14084" width="2.7265625" customWidth="1"/>
    <col min="14337" max="14337" width="2.7265625" customWidth="1"/>
    <col min="14338" max="14338" width="4.453125" customWidth="1"/>
    <col min="14339" max="14339" width="81.81640625" customWidth="1"/>
    <col min="14340" max="14340" width="2.7265625" customWidth="1"/>
    <col min="14593" max="14593" width="2.7265625" customWidth="1"/>
    <col min="14594" max="14594" width="4.453125" customWidth="1"/>
    <col min="14595" max="14595" width="81.81640625" customWidth="1"/>
    <col min="14596" max="14596" width="2.7265625" customWidth="1"/>
    <col min="14849" max="14849" width="2.7265625" customWidth="1"/>
    <col min="14850" max="14850" width="4.453125" customWidth="1"/>
    <col min="14851" max="14851" width="81.81640625" customWidth="1"/>
    <col min="14852" max="14852" width="2.7265625" customWidth="1"/>
    <col min="15105" max="15105" width="2.7265625" customWidth="1"/>
    <col min="15106" max="15106" width="4.453125" customWidth="1"/>
    <col min="15107" max="15107" width="81.81640625" customWidth="1"/>
    <col min="15108" max="15108" width="2.7265625" customWidth="1"/>
    <col min="15361" max="15361" width="2.7265625" customWidth="1"/>
    <col min="15362" max="15362" width="4.453125" customWidth="1"/>
    <col min="15363" max="15363" width="81.81640625" customWidth="1"/>
    <col min="15364" max="15364" width="2.7265625" customWidth="1"/>
    <col min="15617" max="15617" width="2.7265625" customWidth="1"/>
    <col min="15618" max="15618" width="4.453125" customWidth="1"/>
    <col min="15619" max="15619" width="81.81640625" customWidth="1"/>
    <col min="15620" max="15620" width="2.7265625" customWidth="1"/>
    <col min="15873" max="15873" width="2.7265625" customWidth="1"/>
    <col min="15874" max="15874" width="4.453125" customWidth="1"/>
    <col min="15875" max="15875" width="81.81640625" customWidth="1"/>
    <col min="15876" max="15876" width="2.7265625" customWidth="1"/>
    <col min="16129" max="16129" width="2.7265625" customWidth="1"/>
    <col min="16130" max="16130" width="4.453125" customWidth="1"/>
    <col min="16131" max="16131" width="81.81640625" customWidth="1"/>
    <col min="16132" max="16132" width="2.7265625" customWidth="1"/>
  </cols>
  <sheetData>
    <row r="2" spans="2:3" ht="12.5" x14ac:dyDescent="0.25">
      <c r="B2" s="996" t="s">
        <v>665</v>
      </c>
      <c r="C2" s="997"/>
    </row>
    <row r="4" spans="2:3" x14ac:dyDescent="0.25">
      <c r="B4" s="293">
        <v>1</v>
      </c>
      <c r="C4" s="291" t="s">
        <v>666</v>
      </c>
    </row>
    <row r="5" spans="2:3" ht="46.5" x14ac:dyDescent="0.25">
      <c r="B5" s="293">
        <v>2</v>
      </c>
      <c r="C5" s="291" t="s">
        <v>667</v>
      </c>
    </row>
    <row r="6" spans="2:3" ht="31" x14ac:dyDescent="0.25">
      <c r="B6" s="293">
        <v>3</v>
      </c>
      <c r="C6" s="291" t="s">
        <v>5</v>
      </c>
    </row>
    <row r="7" spans="2:3" ht="31" x14ac:dyDescent="0.25">
      <c r="B7" s="293">
        <v>4</v>
      </c>
      <c r="C7" s="291" t="s">
        <v>668</v>
      </c>
    </row>
    <row r="8" spans="2:3" ht="31" x14ac:dyDescent="0.25">
      <c r="B8" s="293">
        <v>5</v>
      </c>
      <c r="C8" s="291" t="s">
        <v>12</v>
      </c>
    </row>
    <row r="9" spans="2:3" x14ac:dyDescent="0.25">
      <c r="B9" s="293">
        <v>6</v>
      </c>
      <c r="C9" s="291" t="s">
        <v>13</v>
      </c>
    </row>
    <row r="10" spans="2:3" x14ac:dyDescent="0.25">
      <c r="B10" s="293">
        <v>7</v>
      </c>
      <c r="C10" s="291" t="s">
        <v>1695</v>
      </c>
    </row>
    <row r="11" spans="2:3" x14ac:dyDescent="0.25">
      <c r="B11" s="293">
        <v>8</v>
      </c>
      <c r="C11" s="291" t="s">
        <v>941</v>
      </c>
    </row>
    <row r="12" spans="2:3" ht="31" x14ac:dyDescent="0.25">
      <c r="B12" s="293">
        <v>9</v>
      </c>
      <c r="C12" s="291" t="s">
        <v>1343</v>
      </c>
    </row>
    <row r="13" spans="2:3" x14ac:dyDescent="0.25">
      <c r="B13" s="293">
        <v>10</v>
      </c>
      <c r="C13" s="291" t="s">
        <v>1344</v>
      </c>
    </row>
    <row r="14" spans="2:3" ht="31" x14ac:dyDescent="0.25">
      <c r="B14" s="293">
        <v>11</v>
      </c>
      <c r="C14" s="291" t="s">
        <v>390</v>
      </c>
    </row>
    <row r="15" spans="2:3" x14ac:dyDescent="0.25">
      <c r="B15" s="293">
        <v>12</v>
      </c>
      <c r="C15" s="291" t="s">
        <v>942</v>
      </c>
    </row>
    <row r="16" spans="2:3" x14ac:dyDescent="0.25">
      <c r="B16" s="293">
        <v>13</v>
      </c>
      <c r="C16" s="291" t="s">
        <v>1696</v>
      </c>
    </row>
    <row r="17" spans="2:3" x14ac:dyDescent="0.25">
      <c r="B17" s="293">
        <v>14</v>
      </c>
      <c r="C17" s="291" t="s">
        <v>762</v>
      </c>
    </row>
    <row r="18" spans="2:3" x14ac:dyDescent="0.25">
      <c r="B18" s="293">
        <v>15</v>
      </c>
      <c r="C18" s="291" t="s">
        <v>1697</v>
      </c>
    </row>
    <row r="19" spans="2:3" x14ac:dyDescent="0.25">
      <c r="B19" s="293">
        <v>16</v>
      </c>
      <c r="C19" s="291" t="s">
        <v>669</v>
      </c>
    </row>
    <row r="20" spans="2:3" x14ac:dyDescent="0.25">
      <c r="B20" s="293">
        <v>17</v>
      </c>
      <c r="C20" s="291" t="s">
        <v>266</v>
      </c>
    </row>
    <row r="21" spans="2:3" x14ac:dyDescent="0.25">
      <c r="B21" s="293">
        <v>18</v>
      </c>
      <c r="C21" s="291" t="s">
        <v>1698</v>
      </c>
    </row>
    <row r="22" spans="2:3" x14ac:dyDescent="0.25">
      <c r="B22" s="293"/>
      <c r="C22" s="291"/>
    </row>
    <row r="23" spans="2:3" ht="12.5" x14ac:dyDescent="0.25">
      <c r="B23" s="998" t="s">
        <v>116</v>
      </c>
      <c r="C23" s="999"/>
    </row>
    <row r="24" spans="2:3" x14ac:dyDescent="0.25">
      <c r="B24" s="294"/>
      <c r="C24" s="291"/>
    </row>
    <row r="25" spans="2:3" ht="31" x14ac:dyDescent="0.25">
      <c r="B25" s="293">
        <v>1</v>
      </c>
      <c r="C25" s="291" t="s">
        <v>366</v>
      </c>
    </row>
    <row r="26" spans="2:3" ht="31" x14ac:dyDescent="0.25">
      <c r="B26" s="293">
        <v>2</v>
      </c>
      <c r="C26" s="291" t="s">
        <v>367</v>
      </c>
    </row>
    <row r="27" spans="2:3" ht="77.5" x14ac:dyDescent="0.25">
      <c r="B27" s="293">
        <v>3</v>
      </c>
      <c r="C27" s="291" t="s">
        <v>700</v>
      </c>
    </row>
    <row r="28" spans="2:3" ht="31" x14ac:dyDescent="0.25">
      <c r="B28" s="293">
        <v>4</v>
      </c>
      <c r="C28" s="291" t="s">
        <v>94</v>
      </c>
    </row>
    <row r="29" spans="2:3" ht="46.5" x14ac:dyDescent="0.25">
      <c r="B29" s="293">
        <v>5</v>
      </c>
      <c r="C29" s="291" t="s">
        <v>1536</v>
      </c>
    </row>
    <row r="30" spans="2:3" ht="77.5" x14ac:dyDescent="0.25">
      <c r="B30" s="293">
        <v>6</v>
      </c>
      <c r="C30" s="292" t="s">
        <v>652</v>
      </c>
    </row>
    <row r="31" spans="2:3" ht="31" x14ac:dyDescent="0.25">
      <c r="B31" s="293">
        <v>7</v>
      </c>
      <c r="C31" s="291" t="s">
        <v>653</v>
      </c>
    </row>
    <row r="32" spans="2:3" ht="46.5" x14ac:dyDescent="0.25">
      <c r="B32" s="293">
        <v>8</v>
      </c>
      <c r="C32" s="291" t="s">
        <v>654</v>
      </c>
    </row>
    <row r="33" spans="2:3" x14ac:dyDescent="0.25">
      <c r="B33" s="293">
        <v>9</v>
      </c>
      <c r="C33" s="291" t="s">
        <v>655</v>
      </c>
    </row>
    <row r="34" spans="2:3" ht="31" x14ac:dyDescent="0.25">
      <c r="B34" s="293">
        <v>10</v>
      </c>
      <c r="C34" s="291" t="s">
        <v>656</v>
      </c>
    </row>
    <row r="35" spans="2:3" ht="46.5" x14ac:dyDescent="0.25">
      <c r="B35" s="293">
        <v>11</v>
      </c>
      <c r="C35" s="291" t="s">
        <v>657</v>
      </c>
    </row>
    <row r="36" spans="2:3" x14ac:dyDescent="0.25">
      <c r="B36" s="293"/>
      <c r="C36" s="291"/>
    </row>
    <row r="37" spans="2:3" ht="12.5" x14ac:dyDescent="0.25">
      <c r="B37" s="998" t="s">
        <v>117</v>
      </c>
      <c r="C37" s="999"/>
    </row>
    <row r="38" spans="2:3" x14ac:dyDescent="0.25">
      <c r="B38" s="293"/>
      <c r="C38" s="291"/>
    </row>
    <row r="39" spans="2:3" x14ac:dyDescent="0.25">
      <c r="B39" s="293">
        <v>1</v>
      </c>
      <c r="C39" s="291" t="s">
        <v>953</v>
      </c>
    </row>
    <row r="40" spans="2:3" ht="31" x14ac:dyDescent="0.25">
      <c r="B40" s="293">
        <v>2</v>
      </c>
      <c r="C40" s="291" t="s">
        <v>701</v>
      </c>
    </row>
    <row r="41" spans="2:3" x14ac:dyDescent="0.25">
      <c r="B41" s="293">
        <v>3</v>
      </c>
      <c r="C41" s="291" t="s">
        <v>861</v>
      </c>
    </row>
    <row r="42" spans="2:3" x14ac:dyDescent="0.25">
      <c r="B42" s="293">
        <v>4</v>
      </c>
      <c r="C42" s="291" t="s">
        <v>858</v>
      </c>
    </row>
    <row r="43" spans="2:3" ht="31" x14ac:dyDescent="0.25">
      <c r="B43" s="293">
        <v>5</v>
      </c>
      <c r="C43" s="291" t="s">
        <v>859</v>
      </c>
    </row>
    <row r="44" spans="2:3" x14ac:dyDescent="0.25">
      <c r="B44" s="293"/>
      <c r="C44" s="291"/>
    </row>
    <row r="45" spans="2:3" ht="12.5" x14ac:dyDescent="0.25">
      <c r="B45" s="998" t="s">
        <v>860</v>
      </c>
      <c r="C45" s="999"/>
    </row>
    <row r="46" spans="2:3" x14ac:dyDescent="0.25">
      <c r="B46" s="294"/>
      <c r="C46" s="291"/>
    </row>
    <row r="47" spans="2:3" x14ac:dyDescent="0.25">
      <c r="B47" s="293">
        <v>1</v>
      </c>
      <c r="C47" s="291" t="s">
        <v>953</v>
      </c>
    </row>
    <row r="48" spans="2:3" ht="31" x14ac:dyDescent="0.25">
      <c r="B48" s="293">
        <v>2</v>
      </c>
      <c r="C48" s="291" t="s">
        <v>93</v>
      </c>
    </row>
    <row r="49" spans="2:3" x14ac:dyDescent="0.25">
      <c r="B49" s="293">
        <v>3</v>
      </c>
      <c r="C49" s="291" t="s">
        <v>861</v>
      </c>
    </row>
    <row r="50" spans="2:3" x14ac:dyDescent="0.25">
      <c r="B50" s="293">
        <v>4</v>
      </c>
      <c r="C50" s="291" t="s">
        <v>858</v>
      </c>
    </row>
  </sheetData>
  <mergeCells count="4">
    <mergeCell ref="B2:C2"/>
    <mergeCell ref="B23:C23"/>
    <mergeCell ref="B37:C37"/>
    <mergeCell ref="B45:C4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C50"/>
  <sheetViews>
    <sheetView zoomScaleNormal="100" workbookViewId="0">
      <selection activeCell="E57" sqref="E57"/>
    </sheetView>
  </sheetViews>
  <sheetFormatPr defaultRowHeight="15.5" x14ac:dyDescent="0.25"/>
  <cols>
    <col min="1" max="1" width="2.7265625" customWidth="1"/>
    <col min="2" max="2" width="4.453125" style="49" customWidth="1"/>
    <col min="3" max="3" width="81.81640625" style="290" customWidth="1"/>
    <col min="4" max="4" width="2.7265625" customWidth="1"/>
  </cols>
  <sheetData>
    <row r="2" spans="2:3" ht="12.5" x14ac:dyDescent="0.25">
      <c r="B2" s="996" t="s">
        <v>665</v>
      </c>
      <c r="C2" s="997"/>
    </row>
    <row r="4" spans="2:3" x14ac:dyDescent="0.25">
      <c r="B4" s="293">
        <v>1</v>
      </c>
      <c r="C4" s="291" t="s">
        <v>666</v>
      </c>
    </row>
    <row r="5" spans="2:3" ht="46.5" x14ac:dyDescent="0.25">
      <c r="B5" s="293">
        <v>2</v>
      </c>
      <c r="C5" s="291" t="s">
        <v>667</v>
      </c>
    </row>
    <row r="6" spans="2:3" ht="31" x14ac:dyDescent="0.25">
      <c r="B6" s="293">
        <v>3</v>
      </c>
      <c r="C6" s="291" t="s">
        <v>5</v>
      </c>
    </row>
    <row r="7" spans="2:3" ht="31" x14ac:dyDescent="0.25">
      <c r="B7" s="293">
        <v>4</v>
      </c>
      <c r="C7" s="291" t="s">
        <v>668</v>
      </c>
    </row>
    <row r="8" spans="2:3" ht="31" x14ac:dyDescent="0.25">
      <c r="B8" s="293">
        <v>5</v>
      </c>
      <c r="C8" s="291" t="s">
        <v>12</v>
      </c>
    </row>
    <row r="9" spans="2:3" x14ac:dyDescent="0.25">
      <c r="B9" s="293">
        <v>6</v>
      </c>
      <c r="C9" s="291" t="s">
        <v>13</v>
      </c>
    </row>
    <row r="10" spans="2:3" x14ac:dyDescent="0.25">
      <c r="B10" s="293">
        <v>7</v>
      </c>
      <c r="C10" s="291" t="s">
        <v>1695</v>
      </c>
    </row>
    <row r="11" spans="2:3" x14ac:dyDescent="0.25">
      <c r="B11" s="293">
        <v>8</v>
      </c>
      <c r="C11" s="291" t="s">
        <v>941</v>
      </c>
    </row>
    <row r="12" spans="2:3" ht="31" x14ac:dyDescent="0.25">
      <c r="B12" s="293">
        <v>9</v>
      </c>
      <c r="C12" s="291" t="s">
        <v>1343</v>
      </c>
    </row>
    <row r="13" spans="2:3" x14ac:dyDescent="0.25">
      <c r="B13" s="293">
        <v>10</v>
      </c>
      <c r="C13" s="291" t="s">
        <v>1344</v>
      </c>
    </row>
    <row r="14" spans="2:3" ht="35.25" customHeight="1" x14ac:dyDescent="0.25">
      <c r="B14" s="293">
        <v>11</v>
      </c>
      <c r="C14" s="291" t="s">
        <v>390</v>
      </c>
    </row>
    <row r="15" spans="2:3" x14ac:dyDescent="0.25">
      <c r="B15" s="293">
        <v>12</v>
      </c>
      <c r="C15" s="291" t="s">
        <v>942</v>
      </c>
    </row>
    <row r="16" spans="2:3" x14ac:dyDescent="0.25">
      <c r="B16" s="293">
        <v>13</v>
      </c>
      <c r="C16" s="291" t="s">
        <v>1696</v>
      </c>
    </row>
    <row r="17" spans="2:3" x14ac:dyDescent="0.25">
      <c r="B17" s="293">
        <v>14</v>
      </c>
      <c r="C17" s="291" t="s">
        <v>762</v>
      </c>
    </row>
    <row r="18" spans="2:3" x14ac:dyDescent="0.25">
      <c r="B18" s="293">
        <v>15</v>
      </c>
      <c r="C18" s="291" t="s">
        <v>1697</v>
      </c>
    </row>
    <row r="19" spans="2:3" x14ac:dyDescent="0.25">
      <c r="B19" s="293">
        <v>16</v>
      </c>
      <c r="C19" s="291" t="s">
        <v>669</v>
      </c>
    </row>
    <row r="20" spans="2:3" x14ac:dyDescent="0.25">
      <c r="B20" s="293">
        <v>17</v>
      </c>
      <c r="C20" s="291" t="s">
        <v>266</v>
      </c>
    </row>
    <row r="21" spans="2:3" x14ac:dyDescent="0.25">
      <c r="B21" s="293">
        <v>18</v>
      </c>
      <c r="C21" s="291" t="s">
        <v>1698</v>
      </c>
    </row>
    <row r="22" spans="2:3" x14ac:dyDescent="0.25">
      <c r="B22" s="293"/>
      <c r="C22" s="291"/>
    </row>
    <row r="23" spans="2:3" ht="12.5" x14ac:dyDescent="0.25">
      <c r="B23" s="998" t="s">
        <v>116</v>
      </c>
      <c r="C23" s="999"/>
    </row>
    <row r="24" spans="2:3" x14ac:dyDescent="0.25">
      <c r="B24" s="294"/>
      <c r="C24" s="291"/>
    </row>
    <row r="25" spans="2:3" ht="12.75" customHeight="1" x14ac:dyDescent="0.25">
      <c r="B25" s="293">
        <v>1</v>
      </c>
      <c r="C25" s="291" t="s">
        <v>366</v>
      </c>
    </row>
    <row r="26" spans="2:3" ht="31" x14ac:dyDescent="0.25">
      <c r="B26" s="293">
        <v>2</v>
      </c>
      <c r="C26" s="291" t="s">
        <v>367</v>
      </c>
    </row>
    <row r="27" spans="2:3" ht="77.5" x14ac:dyDescent="0.25">
      <c r="B27" s="293">
        <v>3</v>
      </c>
      <c r="C27" s="291" t="s">
        <v>700</v>
      </c>
    </row>
    <row r="28" spans="2:3" ht="31" x14ac:dyDescent="0.25">
      <c r="B28" s="293">
        <v>4</v>
      </c>
      <c r="C28" s="291" t="s">
        <v>94</v>
      </c>
    </row>
    <row r="29" spans="2:3" ht="46.5" x14ac:dyDescent="0.25">
      <c r="B29" s="293">
        <v>5</v>
      </c>
      <c r="C29" s="291" t="s">
        <v>1536</v>
      </c>
    </row>
    <row r="30" spans="2:3" ht="77.5" x14ac:dyDescent="0.25">
      <c r="B30" s="293">
        <v>6</v>
      </c>
      <c r="C30" s="292" t="s">
        <v>652</v>
      </c>
    </row>
    <row r="31" spans="2:3" ht="31" x14ac:dyDescent="0.25">
      <c r="B31" s="293">
        <v>7</v>
      </c>
      <c r="C31" s="291" t="s">
        <v>653</v>
      </c>
    </row>
    <row r="32" spans="2:3" ht="46.5" x14ac:dyDescent="0.25">
      <c r="B32" s="293">
        <v>8</v>
      </c>
      <c r="C32" s="291" t="s">
        <v>654</v>
      </c>
    </row>
    <row r="33" spans="2:3" x14ac:dyDescent="0.25">
      <c r="B33" s="293">
        <v>9</v>
      </c>
      <c r="C33" s="291" t="s">
        <v>655</v>
      </c>
    </row>
    <row r="34" spans="2:3" ht="31" x14ac:dyDescent="0.25">
      <c r="B34" s="293">
        <v>10</v>
      </c>
      <c r="C34" s="291" t="s">
        <v>656</v>
      </c>
    </row>
    <row r="35" spans="2:3" ht="46.5" x14ac:dyDescent="0.25">
      <c r="B35" s="293">
        <v>11</v>
      </c>
      <c r="C35" s="291" t="s">
        <v>657</v>
      </c>
    </row>
    <row r="36" spans="2:3" x14ac:dyDescent="0.25">
      <c r="B36" s="293"/>
      <c r="C36" s="291"/>
    </row>
    <row r="37" spans="2:3" ht="12.5" x14ac:dyDescent="0.25">
      <c r="B37" s="998" t="s">
        <v>117</v>
      </c>
      <c r="C37" s="999"/>
    </row>
    <row r="38" spans="2:3" x14ac:dyDescent="0.25">
      <c r="B38" s="293"/>
      <c r="C38" s="291"/>
    </row>
    <row r="39" spans="2:3" x14ac:dyDescent="0.25">
      <c r="B39" s="293">
        <v>1</v>
      </c>
      <c r="C39" s="291" t="s">
        <v>953</v>
      </c>
    </row>
    <row r="40" spans="2:3" ht="31" x14ac:dyDescent="0.25">
      <c r="B40" s="293">
        <v>2</v>
      </c>
      <c r="C40" s="291" t="s">
        <v>701</v>
      </c>
    </row>
    <row r="41" spans="2:3" x14ac:dyDescent="0.25">
      <c r="B41" s="293">
        <v>3</v>
      </c>
      <c r="C41" s="291" t="s">
        <v>861</v>
      </c>
    </row>
    <row r="42" spans="2:3" x14ac:dyDescent="0.25">
      <c r="B42" s="293">
        <v>4</v>
      </c>
      <c r="C42" s="291" t="s">
        <v>858</v>
      </c>
    </row>
    <row r="43" spans="2:3" ht="31" x14ac:dyDescent="0.25">
      <c r="B43" s="293">
        <v>5</v>
      </c>
      <c r="C43" s="291" t="s">
        <v>859</v>
      </c>
    </row>
    <row r="44" spans="2:3" x14ac:dyDescent="0.25">
      <c r="B44" s="293"/>
      <c r="C44" s="291"/>
    </row>
    <row r="45" spans="2:3" ht="12.5" x14ac:dyDescent="0.25">
      <c r="B45" s="998" t="s">
        <v>860</v>
      </c>
      <c r="C45" s="999"/>
    </row>
    <row r="46" spans="2:3" x14ac:dyDescent="0.25">
      <c r="B46" s="294"/>
      <c r="C46" s="291"/>
    </row>
    <row r="47" spans="2:3" x14ac:dyDescent="0.25">
      <c r="B47" s="293">
        <v>1</v>
      </c>
      <c r="C47" s="291" t="s">
        <v>953</v>
      </c>
    </row>
    <row r="48" spans="2:3" ht="31" x14ac:dyDescent="0.25">
      <c r="B48" s="293">
        <v>2</v>
      </c>
      <c r="C48" s="291" t="s">
        <v>93</v>
      </c>
    </row>
    <row r="49" spans="2:3" x14ac:dyDescent="0.25">
      <c r="B49" s="293">
        <v>3</v>
      </c>
      <c r="C49" s="291" t="s">
        <v>861</v>
      </c>
    </row>
    <row r="50" spans="2:3" x14ac:dyDescent="0.25">
      <c r="B50" s="293">
        <v>4</v>
      </c>
      <c r="C50" s="291" t="s">
        <v>858</v>
      </c>
    </row>
  </sheetData>
  <mergeCells count="4">
    <mergeCell ref="B2:C2"/>
    <mergeCell ref="B23:C23"/>
    <mergeCell ref="B37:C37"/>
    <mergeCell ref="B45:C45"/>
  </mergeCells>
  <phoneticPr fontId="5"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4"/>
    <pageSetUpPr autoPageBreaks="0"/>
  </sheetPr>
  <dimension ref="B1:Y157"/>
  <sheetViews>
    <sheetView showGridLines="0" showZeros="0" zoomScale="112" zoomScaleNormal="112" workbookViewId="0">
      <pane xSplit="6" ySplit="1" topLeftCell="G2" activePane="bottomRight" state="frozen"/>
      <selection pane="topRight"/>
      <selection pane="bottomLeft"/>
      <selection pane="bottomRight"/>
    </sheetView>
  </sheetViews>
  <sheetFormatPr defaultRowHeight="12.5" x14ac:dyDescent="0.25"/>
  <cols>
    <col min="1" max="1" width="2.7265625" customWidth="1"/>
    <col min="2" max="2" width="65.54296875" style="50" customWidth="1"/>
    <col min="3" max="3" width="12.7265625" style="49" customWidth="1"/>
    <col min="4" max="4" width="4.453125" style="51" customWidth="1"/>
    <col min="5" max="5" width="6.26953125" style="54" customWidth="1"/>
    <col min="6" max="6" width="7.1796875" hidden="1" customWidth="1"/>
    <col min="7" max="7" width="7.26953125" style="75" customWidth="1"/>
    <col min="8" max="8" width="9.1796875" style="71" customWidth="1"/>
    <col min="9" max="9" width="5.54296875" style="71" customWidth="1"/>
    <col min="10" max="10" width="1.7265625" customWidth="1"/>
    <col min="11" max="11" width="19" style="49" customWidth="1"/>
    <col min="12" max="12" width="19.453125" style="49" customWidth="1"/>
    <col min="13" max="13" width="6.453125" style="49" customWidth="1"/>
    <col min="14" max="14" width="18.7265625" style="49" customWidth="1"/>
    <col min="15" max="15" width="49.1796875" hidden="1" customWidth="1"/>
    <col min="16" max="16" width="66.1796875" hidden="1" customWidth="1"/>
    <col min="17" max="17" width="88.81640625" hidden="1" customWidth="1"/>
    <col min="18" max="18" width="5.26953125" style="23" hidden="1" customWidth="1"/>
    <col min="19" max="19" width="2.81640625" hidden="1" customWidth="1"/>
    <col min="20" max="20" width="9.1796875" style="49" hidden="1" customWidth="1"/>
    <col min="21" max="21" width="0" hidden="1" customWidth="1"/>
    <col min="22" max="22" width="9.1796875" style="49" hidden="1" customWidth="1"/>
    <col min="23" max="25" width="0" hidden="1" customWidth="1"/>
  </cols>
  <sheetData>
    <row r="1" spans="2:25" ht="34.5" customHeight="1" x14ac:dyDescent="0.3">
      <c r="B1" s="993" t="str">
        <f>Search!B2</f>
        <v>Single data list of central government data requirements from local government 2023-24</v>
      </c>
      <c r="C1" s="987"/>
      <c r="D1" s="67" t="s">
        <v>844</v>
      </c>
      <c r="E1" s="54" t="s">
        <v>1150</v>
      </c>
      <c r="F1" t="s">
        <v>684</v>
      </c>
      <c r="G1" s="178" t="s">
        <v>397</v>
      </c>
      <c r="H1" s="179"/>
      <c r="I1" s="180"/>
      <c r="J1" s="72" t="s">
        <v>684</v>
      </c>
      <c r="K1" s="92" t="s">
        <v>678</v>
      </c>
      <c r="L1" s="92" t="s">
        <v>679</v>
      </c>
      <c r="M1" s="92" t="s">
        <v>687</v>
      </c>
      <c r="N1" s="189" t="s">
        <v>685</v>
      </c>
      <c r="O1" t="s">
        <v>681</v>
      </c>
      <c r="P1" t="s">
        <v>682</v>
      </c>
      <c r="Q1" t="s">
        <v>683</v>
      </c>
      <c r="R1" s="23" t="s">
        <v>1137</v>
      </c>
      <c r="S1" t="s">
        <v>684</v>
      </c>
      <c r="T1" s="60" t="s">
        <v>1628</v>
      </c>
      <c r="U1" s="57" t="s">
        <v>846</v>
      </c>
      <c r="V1" s="58" t="s">
        <v>845</v>
      </c>
      <c r="W1" s="225" t="s">
        <v>728</v>
      </c>
      <c r="X1" s="226" t="s">
        <v>1135</v>
      </c>
      <c r="Y1" s="227">
        <f>Lookups!D63+Lookups!D65</f>
        <v>144</v>
      </c>
    </row>
    <row r="2" spans="2:25" x14ac:dyDescent="0.25">
      <c r="B2" s="5" t="str">
        <f ca="1">IF($T2,OFFSET(DetailList!C$1,$W2,0),"")</f>
        <v>National Fraud Initiative (NFI)</v>
      </c>
      <c r="C2" s="5" t="str">
        <f ca="1">IF($T2,OFFSET(DetailList!E$1,$W2,0),"")</f>
        <v>CO</v>
      </c>
      <c r="D2" s="52">
        <f ca="1">IF($T2,OFFSET(DetailList!F$1,$W2,0),"")</f>
        <v>0</v>
      </c>
      <c r="E2" s="55" t="str">
        <f ca="1">IF($T2,OFFSET(DetailList!B$1,$W2,0),"")</f>
        <v>170-00</v>
      </c>
      <c r="G2" s="76" t="str">
        <f t="shared" ref="G2:G65" ca="1" si="0">IF(AND($T2,$V2="C"),HYPERLINK("#DetailList!A"&amp;W2+1,"Details"),"")</f>
        <v>Details</v>
      </c>
      <c r="H2" s="77" t="str">
        <f t="shared" ref="H2:H65" ca="1" si="1">IF(AND($T2,$V2="C",NOT(P2=0)),HYPERLINK(P2,"Collection"),"")</f>
        <v/>
      </c>
      <c r="I2" s="78" t="str">
        <f t="shared" ref="I2:I65" ca="1" si="2">IF(AND($T2,$V2="C",NOT(Q2=0)),HYPERLINK(Q2,"Data"),"")</f>
        <v>Data</v>
      </c>
      <c r="K2" s="12" t="str">
        <f ca="1">IF(Collections!$T2,OFFSET(DetailList!J$1,$W2,0),"")</f>
        <v>other-see comments</v>
      </c>
      <c r="L2" s="12" t="str">
        <f ca="1">IF(Collections!$T2,OFFSET(DetailList!K$1,$W2,0),"")</f>
        <v>All local authorities</v>
      </c>
      <c r="M2" s="158">
        <f ca="1">IF($T2,OFFSET(DetailList!AU$1,$W2,0),"")</f>
        <v>1</v>
      </c>
      <c r="N2" s="12" t="str">
        <f ca="1">IF($T2,OFFSET(DetailList!AS$1,$W2,0),"")</f>
        <v>client based</v>
      </c>
      <c r="P2" s="8">
        <f ca="1">IF($T2,OFFSET(DetailList!P$1,$W2,0),"")</f>
        <v>0</v>
      </c>
      <c r="Q2" s="8" t="str">
        <f ca="1">IF($T2,OFFSET(DetailList!Q$1,$W2,0),"")</f>
        <v>https://assets.publishing.service.gov.uk/government/uploads/system/uploads/attachment_data/file/1121678/2022-12-02_NFI_report_2022__12v3__-_JQ.pdf</v>
      </c>
      <c r="R2" s="70">
        <f ca="1">IF($T2,OFFSET(DetailList!R$1,$W2,0),"")</f>
        <v>0</v>
      </c>
      <c r="T2" s="61" t="b">
        <f t="shared" ref="T2:T32" si="3">U2&lt;=Y$1</f>
        <v>1</v>
      </c>
      <c r="U2" s="62">
        <v>2</v>
      </c>
      <c r="V2" s="63" t="str">
        <f ca="1">IF($T2,OFFSET(DetailList!A$1,$W2,0),"")</f>
        <v>C</v>
      </c>
      <c r="W2" s="49">
        <f>MATCH(U2,DetailList!BG:BG,0)-1</f>
        <v>172</v>
      </c>
    </row>
    <row r="3" spans="2:25" x14ac:dyDescent="0.25">
      <c r="B3" s="5" t="str">
        <f ca="1">IF($T3,OFFSET(DetailList!C$1,$W3,0),"")</f>
        <v>Weights and measures enforcement (section 70)</v>
      </c>
      <c r="C3" s="5" t="str">
        <f ca="1">IF($T3,OFFSET(DetailList!E$1,$W3,0),"")</f>
        <v>DBT/OPSS</v>
      </c>
      <c r="D3" s="593">
        <f ca="1">IF($T3,OFFSET(DetailList!F$1,$W3,0),"")</f>
        <v>0</v>
      </c>
      <c r="E3" s="55" t="str">
        <f ca="1">IF($T3,OFFSET(DetailList!B$1,$W3,0),"")</f>
        <v>001-00</v>
      </c>
      <c r="G3" s="76" t="str">
        <f t="shared" ca="1" si="0"/>
        <v>Details</v>
      </c>
      <c r="H3" s="77" t="str">
        <f t="shared" ca="1" si="1"/>
        <v>Collection</v>
      </c>
      <c r="I3" s="78" t="str">
        <f t="shared" ca="1" si="2"/>
        <v/>
      </c>
      <c r="K3" s="12" t="str">
        <f ca="1">IF(Collections!$T3,OFFSET(DetailList!J$1,$W3,0),"")</f>
        <v>annual</v>
      </c>
      <c r="L3" s="12" t="str">
        <f ca="1">IF(Collections!$T3,OFFSET(DetailList!K$1,$W3,0),"")</f>
        <v>Upper tier &amp; single tier</v>
      </c>
      <c r="M3" s="158">
        <f ca="1">IF($T3,OFFSET(DetailList!AU$1,$W3,0),"")</f>
        <v>2</v>
      </c>
      <c r="N3" s="12" t="str">
        <f ca="1">IF($T3,OFFSET(DetailList!AS$1,$W3,0),"")</f>
        <v>aggregate/summary</v>
      </c>
      <c r="O3" t="s">
        <v>2271</v>
      </c>
      <c r="P3" s="8" t="str">
        <f ca="1">IF($T3,OFFSET(DetailList!P$1,$W3,0),"")</f>
        <v>www.gov.uk/government/publications/section-70-weights-and-measures-returns-and-reports</v>
      </c>
      <c r="Q3" s="8">
        <f ca="1">IF($T3,OFFSET(DetailList!Q$1,$W3,0),"")</f>
        <v>0</v>
      </c>
      <c r="R3" s="70"/>
      <c r="T3" s="61" t="b">
        <f t="shared" si="3"/>
        <v>1</v>
      </c>
      <c r="U3" s="62">
        <v>3</v>
      </c>
      <c r="V3" s="63" t="str">
        <f ca="1">IF($T3,OFFSET(DetailList!A$1,$W3,0),"")</f>
        <v>C</v>
      </c>
      <c r="W3" s="49">
        <f>MATCH(U3,DetailList!BG:BG,0)-1</f>
        <v>1</v>
      </c>
    </row>
    <row r="4" spans="2:25" x14ac:dyDescent="0.25">
      <c r="B4" s="5" t="str">
        <f ca="1">IF($T4,OFFSET(DetailList!C$1,$W4,0),"")</f>
        <v>Animal activities licensing data return</v>
      </c>
      <c r="C4" s="5" t="str">
        <f ca="1">IF($T4,OFFSET(DetailList!E$1,$W4,0),"")</f>
        <v>DEFRA</v>
      </c>
      <c r="D4" s="593">
        <f ca="1">IF($T4,OFFSET(DetailList!F$1,$W4,0),"")</f>
        <v>0</v>
      </c>
      <c r="E4" s="55" t="str">
        <f ca="1">IF($T4,OFFSET(DetailList!B$1,$W4,0),"")</f>
        <v>266-00</v>
      </c>
      <c r="G4" s="76" t="str">
        <f t="shared" ca="1" si="0"/>
        <v>Details</v>
      </c>
      <c r="H4" s="77" t="str">
        <f t="shared" ca="1" si="1"/>
        <v/>
      </c>
      <c r="I4" s="78" t="str">
        <f t="shared" ca="1" si="2"/>
        <v/>
      </c>
      <c r="K4" s="12" t="str">
        <f ca="1">IF(Collections!$T4,OFFSET(DetailList!J$1,$W4,0),"")</f>
        <v>annual</v>
      </c>
      <c r="L4" s="12" t="str">
        <f ca="1">IF(Collections!$T4,OFFSET(DetailList!K$1,$W4,0),"")</f>
        <v>All local authorities</v>
      </c>
      <c r="M4" s="158">
        <f ca="1">IF($T4,OFFSET(DetailList!AU$1,$W4,0),"")</f>
        <v>1</v>
      </c>
      <c r="N4" s="12">
        <f ca="1">IF($T4,OFFSET(DetailList!AS$1,$W4,0),"")</f>
        <v>0</v>
      </c>
      <c r="P4" s="8">
        <f ca="1">IF($T4,OFFSET(DetailList!P$1,$W4,0),"")</f>
        <v>0</v>
      </c>
      <c r="Q4" s="8">
        <f ca="1">IF($T4,OFFSET(DetailList!Q$1,$W4,0),"")</f>
        <v>0</v>
      </c>
      <c r="R4" s="70">
        <f ca="1">IF($T4,OFFSET(DetailList!R$1,$W4,0),"")</f>
        <v>0</v>
      </c>
      <c r="T4" s="61" t="b">
        <f t="shared" si="3"/>
        <v>1</v>
      </c>
      <c r="U4" s="62">
        <v>4</v>
      </c>
      <c r="V4" s="63" t="str">
        <f ca="1">IF($T4,OFFSET(DetailList!A$1,$W4,0),"")</f>
        <v>C</v>
      </c>
      <c r="W4" s="49">
        <f>MATCH(U4,DetailList!BG:BG,0)-1</f>
        <v>218</v>
      </c>
    </row>
    <row r="5" spans="2:25" x14ac:dyDescent="0.25">
      <c r="B5" s="5" t="str">
        <f ca="1">IF($T5,OFFSET(DetailList!C$1,$W5,0),"")</f>
        <v>Animal Welfare: during transport</v>
      </c>
      <c r="C5" s="5" t="str">
        <f ca="1">IF($T5,OFFSET(DetailList!E$1,$W5,0),"")</f>
        <v>DEFRA</v>
      </c>
      <c r="D5" s="593">
        <f ca="1">IF($T5,OFFSET(DetailList!F$1,$W5,0),"")</f>
        <v>0</v>
      </c>
      <c r="E5" s="55" t="str">
        <f ca="1">IF($T5,OFFSET(DetailList!B$1,$W5,0),"")</f>
        <v>069-00</v>
      </c>
      <c r="G5" s="76" t="str">
        <f t="shared" ca="1" si="0"/>
        <v>Details</v>
      </c>
      <c r="H5" s="77" t="str">
        <f t="shared" ca="1" si="1"/>
        <v/>
      </c>
      <c r="I5" s="78" t="str">
        <f t="shared" ca="1" si="2"/>
        <v/>
      </c>
      <c r="K5" s="12" t="str">
        <f ca="1">IF(Collections!$T5,OFFSET(DetailList!J$1,$W5,0),"")</f>
        <v>annual</v>
      </c>
      <c r="L5" s="12" t="str">
        <f ca="1">IF(Collections!$T5,OFFSET(DetailList!K$1,$W5,0),"")</f>
        <v>All local authorities</v>
      </c>
      <c r="M5" s="158">
        <f ca="1">IF($T5,OFFSET(DetailList!AU$1,$W5,0),"")</f>
        <v>1</v>
      </c>
      <c r="N5" s="12" t="str">
        <f ca="1">IF($T5,OFFSET(DetailList!AS$1,$W5,0),"")</f>
        <v>case based</v>
      </c>
      <c r="P5" s="8">
        <f ca="1">IF($T5,OFFSET(DetailList!P$1,$W5,0),"")</f>
        <v>0</v>
      </c>
      <c r="Q5" s="8">
        <f ca="1">IF($T5,OFFSET(DetailList!Q$1,$W5,0),"")</f>
        <v>0</v>
      </c>
      <c r="R5" s="70">
        <f ca="1">IF($T5,OFFSET(DetailList!R$1,$W5,0),"")</f>
        <v>0</v>
      </c>
      <c r="T5" s="61" t="b">
        <f t="shared" si="3"/>
        <v>1</v>
      </c>
      <c r="U5" s="62">
        <v>5</v>
      </c>
      <c r="V5" s="63" t="str">
        <f ca="1">IF($T5,OFFSET(DetailList!A$1,$W5,0),"")</f>
        <v>C</v>
      </c>
      <c r="W5" s="49">
        <f>MATCH(U5,DetailList!BG:BG,0)-1</f>
        <v>176</v>
      </c>
    </row>
    <row r="6" spans="2:25" x14ac:dyDescent="0.25">
      <c r="B6" s="5" t="str">
        <f ca="1">IF($T6,OFFSET(DetailList!C$1,$W6,0),"")</f>
        <v>Animal Health &amp; Welfare Management and Enforcement System (AMES)</v>
      </c>
      <c r="C6" s="5" t="str">
        <f ca="1">IF($T6,OFFSET(DetailList!E$1,$W6,0),"")</f>
        <v>DEFRA</v>
      </c>
      <c r="D6" s="593">
        <f ca="1">IF($T6,OFFSET(DetailList!F$1,$W6,0),"")</f>
        <v>0</v>
      </c>
      <c r="E6" s="55" t="str">
        <f ca="1">IF($T6,OFFSET(DetailList!B$1,$W6,0),"")</f>
        <v>071-00</v>
      </c>
      <c r="G6" s="76" t="str">
        <f t="shared" ca="1" si="0"/>
        <v>Details</v>
      </c>
      <c r="H6" s="77" t="str">
        <f t="shared" ca="1" si="1"/>
        <v/>
      </c>
      <c r="I6" s="78" t="str">
        <f t="shared" ca="1" si="2"/>
        <v/>
      </c>
      <c r="K6" s="12" t="str">
        <f ca="1">IF(Collections!$T6,OFFSET(DetailList!J$1,$W6,0),"")</f>
        <v>continuous</v>
      </c>
      <c r="L6" s="12" t="str">
        <f ca="1">IF(Collections!$T6,OFFSET(DetailList!K$1,$W6,0),"")</f>
        <v>All local authorities</v>
      </c>
      <c r="M6" s="158">
        <f ca="1">IF($T6,OFFSET(DetailList!AU$1,$W6,0),"")</f>
        <v>10</v>
      </c>
      <c r="N6" s="12" t="str">
        <f ca="1">IF($T6,OFFSET(DetailList!AS$1,$W6,0),"")</f>
        <v>case based</v>
      </c>
      <c r="P6" s="8">
        <f ca="1">IF($T6,OFFSET(DetailList!P$1,$W6,0),"")</f>
        <v>0</v>
      </c>
      <c r="Q6" s="8">
        <f ca="1">IF($T6,OFFSET(DetailList!Q$1,$W6,0),"")</f>
        <v>0</v>
      </c>
      <c r="R6" s="70">
        <f ca="1">IF($T6,OFFSET(DetailList!R$1,$W6,0),"")</f>
        <v>0</v>
      </c>
      <c r="T6" s="61" t="b">
        <f t="shared" si="3"/>
        <v>1</v>
      </c>
      <c r="U6" s="62">
        <v>6</v>
      </c>
      <c r="V6" s="63" t="str">
        <f ca="1">IF($T6,OFFSET(DetailList!A$1,$W6,0),"")</f>
        <v>C</v>
      </c>
      <c r="W6" s="49">
        <f>MATCH(U6,DetailList!BG:BG,0)-1</f>
        <v>178</v>
      </c>
    </row>
    <row r="7" spans="2:25" x14ac:dyDescent="0.25">
      <c r="B7" s="5" t="str">
        <f ca="1">IF($T7,OFFSET(DetailList!C$1,$W7,0),"")</f>
        <v>Return of expenditure incurred and prosecutions undertaken under the Animal Health Act 1981 and incidences of disease in imported animals</v>
      </c>
      <c r="C7" s="5" t="str">
        <f ca="1">IF($T7,OFFSET(DetailList!E$1,$W7,0),"")</f>
        <v>DEFRA</v>
      </c>
      <c r="D7" s="593">
        <f ca="1">IF($T7,OFFSET(DetailList!F$1,$W7,0),"")</f>
        <v>0</v>
      </c>
      <c r="E7" s="55" t="str">
        <f ca="1">IF($T7,OFFSET(DetailList!B$1,$W7,0),"")</f>
        <v>073-00</v>
      </c>
      <c r="G7" s="76" t="str">
        <f t="shared" ca="1" si="0"/>
        <v>Details</v>
      </c>
      <c r="H7" s="77" t="str">
        <f t="shared" ca="1" si="1"/>
        <v/>
      </c>
      <c r="I7" s="78" t="str">
        <f t="shared" ca="1" si="2"/>
        <v/>
      </c>
      <c r="K7" s="12" t="str">
        <f ca="1">IF(Collections!$T7,OFFSET(DetailList!J$1,$W7,0),"")</f>
        <v>every 6 months</v>
      </c>
      <c r="L7" s="12" t="str">
        <f ca="1">IF(Collections!$T7,OFFSET(DetailList!K$1,$W7,0),"")</f>
        <v>All local authorities</v>
      </c>
      <c r="M7" s="158">
        <f ca="1">IF($T7,OFFSET(DetailList!AU$1,$W7,0),"")</f>
        <v>1</v>
      </c>
      <c r="N7" s="12" t="str">
        <f ca="1">IF($T7,OFFSET(DetailList!AS$1,$W7,0),"")</f>
        <v>case based</v>
      </c>
      <c r="P7" s="8">
        <f ca="1">IF($T7,OFFSET(DetailList!P$1,$W7,0),"")</f>
        <v>0</v>
      </c>
      <c r="Q7" s="8">
        <f ca="1">IF($T7,OFFSET(DetailList!Q$1,$W7,0),"")</f>
        <v>0</v>
      </c>
      <c r="R7" s="70">
        <f ca="1">IF($T7,OFFSET(DetailList!R$1,$W7,0),"")</f>
        <v>0</v>
      </c>
      <c r="T7" s="61" t="b">
        <f t="shared" si="3"/>
        <v>1</v>
      </c>
      <c r="U7" s="62">
        <v>7</v>
      </c>
      <c r="V7" s="63" t="str">
        <f ca="1">IF($T7,OFFSET(DetailList!A$1,$W7,0),"")</f>
        <v>C</v>
      </c>
      <c r="W7" s="49">
        <f>MATCH(U7,DetailList!BG:BG,0)-1</f>
        <v>189</v>
      </c>
    </row>
    <row r="8" spans="2:25" ht="12.75" customHeight="1" x14ac:dyDescent="0.25">
      <c r="B8" s="5" t="str">
        <f ca="1">IF($T8,OFFSET(DetailList!C$1,$W8,0),"")</f>
        <v>Local Pollution Control Statistical Survey (LPCSS)</v>
      </c>
      <c r="C8" s="5" t="str">
        <f ca="1">IF($T8,OFFSET(DetailList!E$1,$W8,0),"")</f>
        <v>DEFRA</v>
      </c>
      <c r="D8" s="593">
        <f ca="1">IF($T8,OFFSET(DetailList!F$1,$W8,0),"")</f>
        <v>0</v>
      </c>
      <c r="E8" s="55" t="str">
        <f ca="1">IF($T8,OFFSET(DetailList!B$1,$W8,0),"")</f>
        <v>075-00</v>
      </c>
      <c r="G8" s="76" t="str">
        <f t="shared" ca="1" si="0"/>
        <v>Details</v>
      </c>
      <c r="H8" s="77" t="str">
        <f t="shared" ca="1" si="1"/>
        <v/>
      </c>
      <c r="I8" s="78" t="str">
        <f t="shared" ca="1" si="2"/>
        <v>Data</v>
      </c>
      <c r="K8" s="12" t="str">
        <f ca="1">IF(Collections!$T8,OFFSET(DetailList!J$1,$W8,0),"")</f>
        <v>annual</v>
      </c>
      <c r="L8" s="12" t="str">
        <f ca="1">IF(Collections!$T8,OFFSET(DetailList!K$1,$W8,0),"")</f>
        <v>Single tier &amp; lower tier</v>
      </c>
      <c r="M8" s="158">
        <f ca="1">IF($T8,OFFSET(DetailList!AU$1,$W8,0),"")</f>
        <v>6</v>
      </c>
      <c r="N8" s="12" t="str">
        <f ca="1">IF($T8,OFFSET(DetailList!AS$1,$W8,0),"")</f>
        <v>aggregate/summary</v>
      </c>
      <c r="P8" s="8">
        <f ca="1">IF($T8,OFFSET(DetailList!P$1,$W8,0),"")</f>
        <v>0</v>
      </c>
      <c r="Q8" s="8" t="str">
        <f ca="1">IF($T8,OFFSET(DetailList!Q$1,$W8,0),"")</f>
        <v>https://www.gov.uk/government/publications/local-pollution-control-statistics--2</v>
      </c>
      <c r="R8" s="70">
        <f ca="1">IF($T8,OFFSET(DetailList!R$1,$W8,0),"")</f>
        <v>0</v>
      </c>
      <c r="T8" s="61" t="b">
        <f t="shared" si="3"/>
        <v>1</v>
      </c>
      <c r="U8" s="62">
        <v>8</v>
      </c>
      <c r="V8" s="63" t="str">
        <f ca="1">IF($T8,OFFSET(DetailList!A$1,$W8,0),"")</f>
        <v>C</v>
      </c>
      <c r="W8" s="49">
        <f>MATCH(U8,DetailList!BG:BG,0)-1</f>
        <v>191</v>
      </c>
    </row>
    <row r="9" spans="2:25" x14ac:dyDescent="0.25">
      <c r="B9" s="5" t="str">
        <f ca="1">IF($T9,OFFSET(DetailList!C$1,$W9,0),"")</f>
        <v>Flood and coastal erosion risk management and sustainable drainage systems</v>
      </c>
      <c r="C9" s="5" t="str">
        <f ca="1">IF($T9,OFFSET(DetailList!E$1,$W9,0),"")</f>
        <v>DEFRA</v>
      </c>
      <c r="D9" s="593">
        <f ca="1">IF($T9,OFFSET(DetailList!F$1,$W9,0),"")</f>
        <v>0</v>
      </c>
      <c r="E9" s="55" t="str">
        <f ca="1">IF($T9,OFFSET(DetailList!B$1,$W9,0),"")</f>
        <v>080-00</v>
      </c>
      <c r="G9" s="76" t="str">
        <f t="shared" ca="1" si="0"/>
        <v>Details</v>
      </c>
      <c r="H9" s="77" t="str">
        <f t="shared" ca="1" si="1"/>
        <v/>
      </c>
      <c r="I9" s="78" t="str">
        <f t="shared" ca="1" si="2"/>
        <v/>
      </c>
      <c r="K9" s="12" t="str">
        <f ca="1">IF(Collections!$T9,OFFSET(DetailList!J$1,$W9,0),"")</f>
        <v>annual</v>
      </c>
      <c r="L9" s="12" t="str">
        <f ca="1">IF(Collections!$T9,OFFSET(DetailList!K$1,$W9,0),"")</f>
        <v>Upper tier &amp; single tier</v>
      </c>
      <c r="M9" s="158">
        <f ca="1">IF($T9,OFFSET(DetailList!AU$1,$W9,0),"")</f>
        <v>4</v>
      </c>
      <c r="N9" s="12" t="str">
        <f ca="1">IF($T9,OFFSET(DetailList!AS$1,$W9,0),"")</f>
        <v>aggregate/summary</v>
      </c>
      <c r="P9" s="8">
        <f ca="1">IF($T9,OFFSET(DetailList!P$1,$W9,0),"")</f>
        <v>0</v>
      </c>
      <c r="Q9" s="8">
        <f ca="1">IF($T9,OFFSET(DetailList!Q$1,$W9,0),"")</f>
        <v>0</v>
      </c>
      <c r="R9" s="70">
        <f ca="1">IF($T9,OFFSET(DetailList!R$1,$W9,0),"")</f>
        <v>0</v>
      </c>
      <c r="T9" s="61" t="b">
        <f t="shared" si="3"/>
        <v>1</v>
      </c>
      <c r="U9" s="62">
        <v>9</v>
      </c>
      <c r="V9" s="63" t="str">
        <f ca="1">IF($T9,OFFSET(DetailList!A$1,$W9,0),"")</f>
        <v>C</v>
      </c>
      <c r="W9" s="49">
        <f>MATCH(U9,DetailList!BG:BG,0)-1</f>
        <v>198</v>
      </c>
    </row>
    <row r="10" spans="2:25" x14ac:dyDescent="0.25">
      <c r="B10" s="5" t="str">
        <f ca="1">IF($T10,OFFSET(DetailList!C$1,$W10,0),"")</f>
        <v>Local nature conservation/biodiversity</v>
      </c>
      <c r="C10" s="5" t="str">
        <f ca="1">IF($T10,OFFSET(DetailList!E$1,$W10,0),"")</f>
        <v>DEFRA</v>
      </c>
      <c r="D10" s="593">
        <f ca="1">IF($T10,OFFSET(DetailList!F$1,$W10,0),"")</f>
        <v>0</v>
      </c>
      <c r="E10" s="55" t="str">
        <f ca="1">IF($T10,OFFSET(DetailList!B$1,$W10,0),"")</f>
        <v>160-00</v>
      </c>
      <c r="G10" s="76" t="str">
        <f t="shared" ca="1" si="0"/>
        <v>Details</v>
      </c>
      <c r="H10" s="77" t="str">
        <f t="shared" ca="1" si="1"/>
        <v/>
      </c>
      <c r="I10" s="78" t="str">
        <f t="shared" ca="1" si="2"/>
        <v>Data</v>
      </c>
      <c r="K10" s="12" t="str">
        <f ca="1">IF(Collections!$T10,OFFSET(DetailList!J$1,$W10,0),"")</f>
        <v>annual</v>
      </c>
      <c r="L10" s="12" t="str">
        <f ca="1">IF(Collections!$T10,OFFSET(DetailList!K$1,$W10,0),"")</f>
        <v>Upper tier &amp; single tier</v>
      </c>
      <c r="M10" s="158">
        <f ca="1">IF($T10,OFFSET(DetailList!AU$1,$W10,0),"")</f>
        <v>1</v>
      </c>
      <c r="N10" s="12" t="str">
        <f ca="1">IF($T10,OFFSET(DetailList!AS$1,$W10,0),"")</f>
        <v>aggregate/summary</v>
      </c>
      <c r="P10" s="8">
        <f ca="1">IF($T10,OFFSET(DetailList!P$1,$W10,0),"")</f>
        <v>0</v>
      </c>
      <c r="Q10" s="8" t="str">
        <f ca="1">IF($T10,OFFSET(DetailList!Q$1,$W10,0),"")</f>
        <v>https://www.gov.uk/government/statistical-data-sets/env10-local-sites-in-positive-conservation-management</v>
      </c>
      <c r="R10" s="70">
        <f ca="1">IF($T10,OFFSET(DetailList!R$1,$W10,0),"")</f>
        <v>0</v>
      </c>
      <c r="T10" s="61" t="b">
        <f t="shared" si="3"/>
        <v>1</v>
      </c>
      <c r="U10" s="62">
        <v>10</v>
      </c>
      <c r="V10" s="63" t="str">
        <f ca="1">IF($T10,OFFSET(DetailList!A$1,$W10,0),"")</f>
        <v>C</v>
      </c>
      <c r="W10" s="49">
        <f>MATCH(U10,DetailList!BG:BG,0)-1</f>
        <v>203</v>
      </c>
    </row>
    <row r="11" spans="2:25" x14ac:dyDescent="0.25">
      <c r="B11" s="5" t="str">
        <f ca="1">IF($T11,OFFSET(DetailList!C$1,$W11,0),"")</f>
        <v>WasteDataFlow - LA waste management statistics</v>
      </c>
      <c r="C11" s="5" t="str">
        <f ca="1">IF($T11,OFFSET(DetailList!E$1,$W11,0),"")</f>
        <v>DEFRA</v>
      </c>
      <c r="D11" s="593">
        <f ca="1">IF($T11,OFFSET(DetailList!F$1,$W11,0),"")</f>
        <v>0</v>
      </c>
      <c r="E11" s="55" t="str">
        <f ca="1">IF($T11,OFFSET(DetailList!B$1,$W11,0),"")</f>
        <v>082-00</v>
      </c>
      <c r="G11" s="76" t="str">
        <f t="shared" ca="1" si="0"/>
        <v>Details</v>
      </c>
      <c r="H11" s="77" t="str">
        <f t="shared" ca="1" si="1"/>
        <v>Collection</v>
      </c>
      <c r="I11" s="78" t="str">
        <f t="shared" ca="1" si="2"/>
        <v>Data</v>
      </c>
      <c r="K11" s="12" t="str">
        <f ca="1">IF(Collections!$T11,OFFSET(DetailList!J$1,$W11,0),"")</f>
        <v>quarterly</v>
      </c>
      <c r="L11" s="12" t="str">
        <f ca="1">IF(Collections!$T11,OFFSET(DetailList!K$1,$W11,0),"")</f>
        <v>All local authorities</v>
      </c>
      <c r="M11" s="158">
        <f ca="1">IF($T11,OFFSET(DetailList!AU$1,$W11,0),"")</f>
        <v>1</v>
      </c>
      <c r="N11" s="12" t="str">
        <f ca="1">IF($T11,OFFSET(DetailList!AS$1,$W11,0),"")</f>
        <v>aggregate/summary</v>
      </c>
      <c r="P11" s="8" t="str">
        <f ca="1">IF($T11,OFFSET(DetailList!P$1,$W11,0),"")</f>
        <v>WasteDataFlow Waste Management</v>
      </c>
      <c r="Q11" s="8" t="str">
        <f ca="1">IF($T11,OFFSET(DetailList!Q$1,$W11,0),"")</f>
        <v>Local authority collected waste management - annual results - GOV.UK (www.gov.uk)</v>
      </c>
      <c r="R11" s="70">
        <f ca="1">IF($T11,OFFSET(DetailList!R$1,$W11,0),"")</f>
        <v>0</v>
      </c>
      <c r="T11" s="61" t="b">
        <f t="shared" si="3"/>
        <v>1</v>
      </c>
      <c r="U11" s="62">
        <v>11</v>
      </c>
      <c r="V11" s="63" t="str">
        <f ca="1">IF($T11,OFFSET(DetailList!A$1,$W11,0),"")</f>
        <v>C</v>
      </c>
      <c r="W11" s="49">
        <f>MATCH(U11,DetailList!BG:BG,0)-1</f>
        <v>205</v>
      </c>
    </row>
    <row r="12" spans="2:25" x14ac:dyDescent="0.25">
      <c r="B12" s="5" t="str">
        <f ca="1">IF($T12,OFFSET(DetailList!C$1,$W12,0),"")</f>
        <v>Local Authority Private Water Supplies Data submission</v>
      </c>
      <c r="C12" s="5" t="str">
        <f ca="1">IF($T12,OFFSET(DetailList!E$1,$W12,0),"")</f>
        <v>DEFRA</v>
      </c>
      <c r="D12" s="593">
        <f ca="1">IF($T12,OFFSET(DetailList!F$1,$W12,0),"")</f>
        <v>0</v>
      </c>
      <c r="E12" s="55" t="str">
        <f ca="1">IF($T12,OFFSET(DetailList!B$1,$W12,0),"")</f>
        <v>083-00</v>
      </c>
      <c r="G12" s="76" t="str">
        <f t="shared" ca="1" si="0"/>
        <v>Details</v>
      </c>
      <c r="H12" s="77" t="str">
        <f t="shared" ca="1" si="1"/>
        <v/>
      </c>
      <c r="I12" s="78" t="str">
        <f t="shared" ca="1" si="2"/>
        <v>Data</v>
      </c>
      <c r="K12" s="12" t="str">
        <f ca="1">IF(Collections!$T12,OFFSET(DetailList!J$1,$W12,0),"")</f>
        <v>annual</v>
      </c>
      <c r="L12" s="12" t="str">
        <f ca="1">IF(Collections!$T12,OFFSET(DetailList!K$1,$W12,0),"")</f>
        <v>Single tier &amp; lower tier</v>
      </c>
      <c r="M12" s="158">
        <f ca="1">IF($T12,OFFSET(DetailList!AU$1,$W12,0),"")</f>
        <v>2</v>
      </c>
      <c r="N12" s="12" t="str">
        <f ca="1">IF($T12,OFFSET(DetailList!AS$1,$W12,0),"")</f>
        <v>case based</v>
      </c>
      <c r="P12" s="8">
        <f ca="1">IF($T12,OFFSET(DetailList!P$1,$W12,0),"")</f>
        <v>0</v>
      </c>
      <c r="Q12" s="8" t="str">
        <f ca="1">IF($T12,OFFSET(DetailList!Q$1,$W12,0),"")</f>
        <v>http://dwi.defra.gov.uk/about/annual-report/index.htm</v>
      </c>
      <c r="R12" s="70">
        <f ca="1">IF($T12,OFFSET(DetailList!R$1,$W12,0),"")</f>
        <v>0</v>
      </c>
      <c r="T12" s="61" t="b">
        <f t="shared" si="3"/>
        <v>1</v>
      </c>
      <c r="U12" s="62">
        <v>12</v>
      </c>
      <c r="V12" s="63" t="str">
        <f ca="1">IF($T12,OFFSET(DetailList!A$1,$W12,0),"")</f>
        <v>C</v>
      </c>
      <c r="W12" s="49">
        <f>MATCH(U12,DetailList!BG:BG,0)-1</f>
        <v>207</v>
      </c>
    </row>
    <row r="13" spans="2:25" x14ac:dyDescent="0.25">
      <c r="B13" s="5" t="str">
        <f ca="1">IF($T13,OFFSET(DetailList!C$1,$W13,0),"")</f>
        <v>Pollutant Release and Transfer Registers</v>
      </c>
      <c r="C13" s="5" t="str">
        <f ca="1">IF($T13,OFFSET(DetailList!E$1,$W13,0),"")</f>
        <v>DEFRA</v>
      </c>
      <c r="D13" s="593">
        <f ca="1">IF($T13,OFFSET(DetailList!F$1,$W13,0),"")</f>
        <v>0</v>
      </c>
      <c r="E13" s="55" t="str">
        <f ca="1">IF($T13,OFFSET(DetailList!B$1,$W13,0),"")</f>
        <v>256-00</v>
      </c>
      <c r="G13" s="76" t="str">
        <f t="shared" ca="1" si="0"/>
        <v>Details</v>
      </c>
      <c r="H13" s="77" t="str">
        <f t="shared" ca="1" si="1"/>
        <v/>
      </c>
      <c r="I13" s="78" t="str">
        <f t="shared" ca="1" si="2"/>
        <v>Data</v>
      </c>
      <c r="K13" s="12" t="str">
        <f ca="1">IF(Collections!$T13,OFFSET(DetailList!J$1,$W13,0),"")</f>
        <v>annual</v>
      </c>
      <c r="L13" s="12" t="str">
        <f ca="1">IF(Collections!$T13,OFFSET(DetailList!K$1,$W13,0),"")</f>
        <v>Single tier &amp; lower tier</v>
      </c>
      <c r="M13" s="158">
        <f ca="1">IF($T13,OFFSET(DetailList!AU$1,$W13,0),"")</f>
        <v>2</v>
      </c>
      <c r="N13" s="12">
        <f ca="1">IF($T13,OFFSET(DetailList!AS$1,$W13,0),"")</f>
        <v>0</v>
      </c>
      <c r="P13" s="8">
        <f ca="1">IF($T13,OFFSET(DetailList!P$1,$W13,0),"")</f>
        <v>0</v>
      </c>
      <c r="Q13" s="8" t="str">
        <f ca="1">IF($T13,OFFSET(DetailList!Q$1,$W13,0),"")</f>
        <v>http://prtr.defra.gov.uk/</v>
      </c>
      <c r="R13" s="70">
        <f ca="1">IF($T13,OFFSET(DetailList!R$1,$W13,0),"")</f>
        <v>0</v>
      </c>
      <c r="T13" s="61" t="b">
        <f t="shared" si="3"/>
        <v>1</v>
      </c>
      <c r="U13" s="62">
        <v>13</v>
      </c>
      <c r="V13" s="63" t="str">
        <f ca="1">IF($T13,OFFSET(DetailList!A$1,$W13,0),"")</f>
        <v>C</v>
      </c>
      <c r="W13" s="49">
        <f>MATCH(U13,DetailList!BG:BG,0)-1</f>
        <v>210</v>
      </c>
    </row>
    <row r="14" spans="2:25" x14ac:dyDescent="0.25">
      <c r="B14" s="5" t="str">
        <f ca="1">IF($T14,OFFSET(DetailList!C$1,$W14,0),"")</f>
        <v>Local Authorities statistical information on Smallholdings (County Farms)</v>
      </c>
      <c r="C14" s="5" t="str">
        <f ca="1">IF($T14,OFFSET(DetailList!E$1,$W14,0),"")</f>
        <v>DEFRA</v>
      </c>
      <c r="D14" s="593">
        <f ca="1">IF($T14,OFFSET(DetailList!F$1,$W14,0),"")</f>
        <v>0</v>
      </c>
      <c r="E14" s="55" t="str">
        <f ca="1">IF($T14,OFFSET(DetailList!B$1,$W14,0),"")</f>
        <v>257-00</v>
      </c>
      <c r="G14" s="76" t="str">
        <f t="shared" ca="1" si="0"/>
        <v>Details</v>
      </c>
      <c r="H14" s="77" t="str">
        <f t="shared" ca="1" si="1"/>
        <v/>
      </c>
      <c r="I14" s="78" t="str">
        <f t="shared" ca="1" si="2"/>
        <v/>
      </c>
      <c r="K14" s="12" t="str">
        <f ca="1">IF(Collections!$T14,OFFSET(DetailList!J$1,$W14,0),"")</f>
        <v>annual</v>
      </c>
      <c r="L14" s="12" t="str">
        <f ca="1">IF(Collections!$T14,OFFSET(DetailList!K$1,$W14,0),"")</f>
        <v>Upper tier &amp; single tier</v>
      </c>
      <c r="M14" s="158">
        <f ca="1">IF($T14,OFFSET(DetailList!AU$1,$W14,0),"")</f>
        <v>4</v>
      </c>
      <c r="N14" s="12">
        <f ca="1">IF($T14,OFFSET(DetailList!AS$1,$W14,0),"")</f>
        <v>0</v>
      </c>
      <c r="P14" s="8">
        <f ca="1">IF($T14,OFFSET(DetailList!P$1,$W14,0),"")</f>
        <v>0</v>
      </c>
      <c r="Q14" s="8">
        <f ca="1">IF($T14,OFFSET(DetailList!Q$1,$W14,0),"")</f>
        <v>0</v>
      </c>
      <c r="R14" s="70">
        <f ca="1">IF($T14,OFFSET(DetailList!R$1,$W14,0),"")</f>
        <v>0</v>
      </c>
      <c r="T14" s="61" t="b">
        <f t="shared" si="3"/>
        <v>1</v>
      </c>
      <c r="U14" s="62">
        <v>14</v>
      </c>
      <c r="V14" s="63" t="str">
        <f ca="1">IF($T14,OFFSET(DetailList!A$1,$W14,0),"")</f>
        <v>C</v>
      </c>
      <c r="W14" s="49">
        <f>MATCH(U14,DetailList!BG:BG,0)-1</f>
        <v>213</v>
      </c>
    </row>
    <row r="15" spans="2:25" x14ac:dyDescent="0.25">
      <c r="B15" s="5" t="str">
        <f ca="1">IF($T15,OFFSET(DetailList!C$1,$W15,0),"")</f>
        <v>Children in Need Census</v>
      </c>
      <c r="C15" s="5" t="str">
        <f ca="1">IF($T15,OFFSET(DetailList!E$1,$W15,0),"")</f>
        <v>DfE</v>
      </c>
      <c r="D15" s="593">
        <f ca="1">IF($T15,OFFSET(DetailList!F$1,$W15,0),"")</f>
        <v>0</v>
      </c>
      <c r="E15" s="55" t="str">
        <f ca="1">IF($T15,OFFSET(DetailList!B$1,$W15,0),"")</f>
        <v>087-00</v>
      </c>
      <c r="G15" s="76" t="str">
        <f t="shared" ca="1" si="0"/>
        <v>Details</v>
      </c>
      <c r="H15" s="77" t="str">
        <f t="shared" ca="1" si="1"/>
        <v>Collection</v>
      </c>
      <c r="I15" s="78" t="str">
        <f t="shared" ca="1" si="2"/>
        <v>Data</v>
      </c>
      <c r="K15" s="12" t="str">
        <f ca="1">IF(Collections!$T15,OFFSET(DetailList!J$1,$W15,0),"")</f>
        <v>annual</v>
      </c>
      <c r="L15" s="12" t="str">
        <f ca="1">IF(Collections!$T15,OFFSET(DetailList!K$1,$W15,0),"")</f>
        <v>Upper tier &amp; single tier</v>
      </c>
      <c r="M15" s="158">
        <f ca="1">IF($T15,OFFSET(DetailList!AU$1,$W15,0),"")</f>
        <v>8</v>
      </c>
      <c r="N15" s="12" t="str">
        <f ca="1">IF($T15,OFFSET(DetailList!AS$1,$W15,0),"")</f>
        <v>client based</v>
      </c>
      <c r="P15" s="8" t="str">
        <f ca="1">IF($T15,OFFSET(DetailList!P$1,$W15,0),"")</f>
        <v>https://www.gov.uk/government/collections/statistics-children-in-need</v>
      </c>
      <c r="Q15" s="8" t="str">
        <f ca="1">IF($T15,OFFSET(DetailList!Q$1,$W15,0),"")</f>
        <v>https://explore-education-statistics.service.gov.uk/find-statistics/characteristics-of-children-in-need</v>
      </c>
      <c r="R15" s="70">
        <f ca="1">IF($T15,OFFSET(DetailList!R$1,$W15,0),"")</f>
        <v>0</v>
      </c>
      <c r="T15" s="61" t="b">
        <f t="shared" si="3"/>
        <v>1</v>
      </c>
      <c r="U15" s="62">
        <v>15</v>
      </c>
      <c r="V15" s="63" t="str">
        <f ca="1">IF($T15,OFFSET(DetailList!A$1,$W15,0),"")</f>
        <v>C</v>
      </c>
      <c r="W15" s="49">
        <f>MATCH(U15,DetailList!BG:BG,0)-1</f>
        <v>230</v>
      </c>
    </row>
    <row r="16" spans="2:25" x14ac:dyDescent="0.25">
      <c r="B16" s="5" t="str">
        <f ca="1">IF($T16,OFFSET(DetailList!C$1,$W16,0),"")</f>
        <v>Children Looked After (CLA) (SSDA903)</v>
      </c>
      <c r="C16" s="5" t="str">
        <f ca="1">IF($T16,OFFSET(DetailList!E$1,$W16,0),"")</f>
        <v>DfE</v>
      </c>
      <c r="D16" s="593">
        <f ca="1">IF($T16,OFFSET(DetailList!F$1,$W16,0),"")</f>
        <v>0</v>
      </c>
      <c r="E16" s="55" t="str">
        <f ca="1">IF($T16,OFFSET(DetailList!B$1,$W16,0),"")</f>
        <v>088-00</v>
      </c>
      <c r="G16" s="76" t="str">
        <f t="shared" ca="1" si="0"/>
        <v>Details</v>
      </c>
      <c r="H16" s="77" t="str">
        <f t="shared" ca="1" si="1"/>
        <v>Collection</v>
      </c>
      <c r="I16" s="78" t="str">
        <f t="shared" ca="1" si="2"/>
        <v>Data</v>
      </c>
      <c r="K16" s="12" t="str">
        <f ca="1">IF(Collections!$T16,OFFSET(DetailList!J$1,$W16,0),"")</f>
        <v>annual</v>
      </c>
      <c r="L16" s="12" t="str">
        <f ca="1">IF(Collections!$T16,OFFSET(DetailList!K$1,$W16,0),"")</f>
        <v>Upper tier &amp; single tier</v>
      </c>
      <c r="M16" s="158">
        <f ca="1">IF($T16,OFFSET(DetailList!AU$1,$W16,0),"")</f>
        <v>8</v>
      </c>
      <c r="N16" s="12" t="str">
        <f ca="1">IF($T16,OFFSET(DetailList!AS$1,$W16,0),"")</f>
        <v>client based</v>
      </c>
      <c r="P16" s="8" t="str">
        <f ca="1">IF($T16,OFFSET(DetailList!P$1,$W16,0),"")</f>
        <v>Children looked after return 2https://www.gov.uk/government/publications/children-looked-after-return-2022-to-2023-guide022 to 2023: guide - GOV.UK (www.gov.uk)</v>
      </c>
      <c r="Q16" s="8" t="str">
        <f ca="1">IF($T16,OFFSET(DetailList!Q$1,$W16,0),"")</f>
        <v>https://www.gov.uk/childcare-parenting/data-collection-for-looked-after-childrenChildren looked after in England including adoptions, Reporting Year 2022 – Explore education statistics – GOV.UK (explore-education-statistics.service.gov.uk)</v>
      </c>
      <c r="R16" s="70">
        <f ca="1">IF($T16,OFFSET(DetailList!R$1,$W16,0),"")</f>
        <v>0</v>
      </c>
      <c r="T16" s="61" t="b">
        <f t="shared" si="3"/>
        <v>1</v>
      </c>
      <c r="U16" s="62">
        <v>16</v>
      </c>
      <c r="V16" s="63" t="str">
        <f ca="1">IF($T16,OFFSET(DetailList!A$1,$W16,0),"")</f>
        <v>C</v>
      </c>
      <c r="W16" s="49">
        <f>MATCH(U16,DetailList!BG:BG,0)-1</f>
        <v>239</v>
      </c>
    </row>
    <row r="17" spans="2:23" x14ac:dyDescent="0.25">
      <c r="B17" s="5" t="str">
        <f ca="1">IF($T17,OFFSET(DetailList!C$1,$W17,0),"")</f>
        <v>Children's Social Care Work Workforce</v>
      </c>
      <c r="C17" s="5" t="str">
        <f ca="1">IF($T17,OFFSET(DetailList!E$1,$W17,0),"")</f>
        <v>DfE</v>
      </c>
      <c r="D17" s="593">
        <f ca="1">IF($T17,OFFSET(DetailList!F$1,$W17,0),"")</f>
        <v>0</v>
      </c>
      <c r="E17" s="55" t="str">
        <f ca="1">IF($T17,OFFSET(DetailList!B$1,$W17,0),"")</f>
        <v>091-00</v>
      </c>
      <c r="G17" s="76" t="str">
        <f t="shared" ca="1" si="0"/>
        <v>Details</v>
      </c>
      <c r="H17" s="77" t="str">
        <f t="shared" ca="1" si="1"/>
        <v>Collection</v>
      </c>
      <c r="I17" s="78" t="str">
        <f t="shared" ca="1" si="2"/>
        <v>Data</v>
      </c>
      <c r="K17" s="12" t="str">
        <f ca="1">IF(Collections!$T17,OFFSET(DetailList!J$1,$W17,0),"")</f>
        <v>annual</v>
      </c>
      <c r="L17" s="12" t="str">
        <f ca="1">IF(Collections!$T17,OFFSET(DetailList!K$1,$W17,0),"")</f>
        <v>Upper tier &amp; single tier</v>
      </c>
      <c r="M17" s="158">
        <f ca="1">IF($T17,OFFSET(DetailList!AU$1,$W17,0),"")</f>
        <v>2</v>
      </c>
      <c r="N17" s="12" t="str">
        <f ca="1">IF($T17,OFFSET(DetailList!AS$1,$W17,0),"")</f>
        <v>n/k</v>
      </c>
      <c r="P17" s="8" t="str">
        <f ca="1">IF($T17,OFFSET(DetailList!P$1,$W17,0),"")</f>
        <v>https://www.gov.uk/guidance/children-looked-after-return-guide-to-submitting-data</v>
      </c>
      <c r="Q17" s="8" t="str">
        <f ca="1">IF($T17,OFFSET(DetailList!Q$1,$W17,0),"")</f>
        <v>https://www.gov.uk/government/collections/statistics-childrens-social-care-workforce</v>
      </c>
      <c r="R17" s="70">
        <f ca="1">IF($T17,OFFSET(DetailList!R$1,$W17,0),"")</f>
        <v>0</v>
      </c>
      <c r="T17" s="61" t="b">
        <f t="shared" si="3"/>
        <v>1</v>
      </c>
      <c r="U17" s="62">
        <v>17</v>
      </c>
      <c r="V17" s="63" t="str">
        <f ca="1">IF($T17,OFFSET(DetailList!A$1,$W17,0),"")</f>
        <v>C</v>
      </c>
      <c r="W17" s="49">
        <f>MATCH(U17,DetailList!BG:BG,0)-1</f>
        <v>248</v>
      </c>
    </row>
    <row r="18" spans="2:23" x14ac:dyDescent="0.25">
      <c r="B18" s="5" t="str">
        <f ca="1">IF($T18,OFFSET(DetailList!C$1,$W18,0),"")</f>
        <v>Secure Children's Homes (SA1)</v>
      </c>
      <c r="C18" s="5" t="str">
        <f ca="1">IF($T18,OFFSET(DetailList!E$1,$W18,0),"")</f>
        <v>DfE</v>
      </c>
      <c r="D18" s="593">
        <f ca="1">IF($T18,OFFSET(DetailList!F$1,$W18,0),"")</f>
        <v>0</v>
      </c>
      <c r="E18" s="55" t="str">
        <f ca="1">IF($T18,OFFSET(DetailList!B$1,$W18,0),"")</f>
        <v>092-00</v>
      </c>
      <c r="G18" s="76" t="str">
        <f t="shared" ca="1" si="0"/>
        <v>Details</v>
      </c>
      <c r="H18" s="77" t="str">
        <f t="shared" ca="1" si="1"/>
        <v>Collection</v>
      </c>
      <c r="I18" s="78" t="str">
        <f t="shared" ca="1" si="2"/>
        <v>Data</v>
      </c>
      <c r="K18" s="12" t="str">
        <f ca="1">IF(Collections!$T18,OFFSET(DetailList!J$1,$W18,0),"")</f>
        <v>annual</v>
      </c>
      <c r="L18" s="12" t="str">
        <f ca="1">IF(Collections!$T18,OFFSET(DetailList!K$1,$W18,0),"")</f>
        <v>Upper tier &amp; single tier</v>
      </c>
      <c r="M18" s="158">
        <f ca="1">IF($T18,OFFSET(DetailList!AU$1,$W18,0),"")</f>
        <v>2</v>
      </c>
      <c r="N18" s="12" t="str">
        <f ca="1">IF($T18,OFFSET(DetailList!AS$1,$W18,0),"")</f>
        <v>aggregate/summary</v>
      </c>
      <c r="P18" s="8" t="str">
        <f ca="1">IF($T18,OFFSET(DetailList!P$1,$W18,0),"")</f>
        <v>https://www.gov.uk/government/collections/statistics-secure-children-s-homes</v>
      </c>
      <c r="Q18" s="8" t="str">
        <f ca="1">IF($T18,OFFSET(DetailList!Q$1,$W18,0),"")</f>
        <v>https://www.gov.https://www.gov.uk/government/statistics/children-accommodated-in-secure-childrens-homes-27-may-2021uk/government/statistics/children-accommodated-in-secure-childrens-homes-27-may-2021</v>
      </c>
      <c r="R18" s="70">
        <f ca="1">IF($T18,OFFSET(DetailList!R$1,$W18,0),"")</f>
        <v>0</v>
      </c>
      <c r="T18" s="61" t="b">
        <f t="shared" si="3"/>
        <v>1</v>
      </c>
      <c r="U18" s="62">
        <v>18</v>
      </c>
      <c r="V18" s="63" t="str">
        <f ca="1">IF($T18,OFFSET(DetailList!A$1,$W18,0),"")</f>
        <v>C</v>
      </c>
      <c r="W18" s="49">
        <f>MATCH(U18,DetailList!BG:BG,0)-1</f>
        <v>251</v>
      </c>
    </row>
    <row r="19" spans="2:23" x14ac:dyDescent="0.25">
      <c r="B19" s="5" t="str">
        <f ca="1">IF($T19,OFFSET(DetailList!C$1,$W19,0),"")</f>
        <v>Early Years Census</v>
      </c>
      <c r="C19" s="5" t="str">
        <f ca="1">IF($T19,OFFSET(DetailList!E$1,$W19,0),"")</f>
        <v>DfE</v>
      </c>
      <c r="D19" s="593">
        <f ca="1">IF($T19,OFFSET(DetailList!F$1,$W19,0),"")</f>
        <v>0</v>
      </c>
      <c r="E19" s="55" t="str">
        <f ca="1">IF($T19,OFFSET(DetailList!B$1,$W19,0),"")</f>
        <v>096-00</v>
      </c>
      <c r="G19" s="76" t="str">
        <f t="shared" ca="1" si="0"/>
        <v>Details</v>
      </c>
      <c r="H19" s="77" t="str">
        <f t="shared" ca="1" si="1"/>
        <v>Collection</v>
      </c>
      <c r="I19" s="78" t="str">
        <f t="shared" ca="1" si="2"/>
        <v/>
      </c>
      <c r="K19" s="12" t="str">
        <f ca="1">IF(Collections!$T19,OFFSET(DetailList!J$1,$W19,0),"")</f>
        <v>annual</v>
      </c>
      <c r="L19" s="12" t="str">
        <f ca="1">IF(Collections!$T19,OFFSET(DetailList!K$1,$W19,0),"")</f>
        <v>Upper tier &amp; single tier</v>
      </c>
      <c r="M19" s="158">
        <f ca="1">IF($T19,OFFSET(DetailList!AU$1,$W19,0),"")</f>
        <v>10</v>
      </c>
      <c r="N19" s="12" t="str">
        <f ca="1">IF($T19,OFFSET(DetailList!AS$1,$W19,0),"")</f>
        <v>client based</v>
      </c>
      <c r="P19" s="8" t="str">
        <f ca="1">IF($T19,OFFSET(DetailList!P$1,$W19,0),"")</f>
        <v>https://www.gov.uk/government/collections/early-years-census</v>
      </c>
      <c r="Q19" s="8">
        <f ca="1">IF($T19,OFFSET(DetailList!Q$1,$W19,0),"")</f>
        <v>0</v>
      </c>
      <c r="R19" s="70">
        <f ca="1">IF($T19,OFFSET(DetailList!R$1,$W19,0),"")</f>
        <v>0</v>
      </c>
      <c r="T19" s="61" t="b">
        <f t="shared" si="3"/>
        <v>1</v>
      </c>
      <c r="U19" s="62">
        <v>19</v>
      </c>
      <c r="V19" s="63" t="str">
        <f ca="1">IF($T19,OFFSET(DetailList!A$1,$W19,0),"")</f>
        <v>C</v>
      </c>
      <c r="W19" s="49">
        <f>MATCH(U19,DetailList!BG:BG,0)-1</f>
        <v>254</v>
      </c>
    </row>
    <row r="20" spans="2:23" x14ac:dyDescent="0.25">
      <c r="B20" s="5" t="str">
        <f ca="1">IF($T20,OFFSET(DetailList!C$1,$W20,0),"")</f>
        <v>Early Years Foundation Stage Profile (EYFSP)</v>
      </c>
      <c r="C20" s="5" t="str">
        <f ca="1">IF($T20,OFFSET(DetailList!E$1,$W20,0),"")</f>
        <v>DfE</v>
      </c>
      <c r="D20" s="593">
        <f ca="1">IF($T20,OFFSET(DetailList!F$1,$W20,0),"")</f>
        <v>0</v>
      </c>
      <c r="E20" s="55" t="str">
        <f ca="1">IF($T20,OFFSET(DetailList!B$1,$W20,0),"")</f>
        <v>098-00</v>
      </c>
      <c r="G20" s="76" t="str">
        <f t="shared" ca="1" si="0"/>
        <v>Details</v>
      </c>
      <c r="H20" s="77" t="str">
        <f t="shared" ca="1" si="1"/>
        <v>Collection</v>
      </c>
      <c r="I20" s="78" t="str">
        <f t="shared" ca="1" si="2"/>
        <v>Data</v>
      </c>
      <c r="K20" s="12" t="str">
        <f ca="1">IF(Collections!$T20,OFFSET(DetailList!J$1,$W20,0),"")</f>
        <v>annual</v>
      </c>
      <c r="L20" s="12" t="str">
        <f ca="1">IF(Collections!$T20,OFFSET(DetailList!K$1,$W20,0),"")</f>
        <v>Upper tier &amp; single tier</v>
      </c>
      <c r="M20" s="158">
        <f ca="1">IF($T20,OFFSET(DetailList!AU$1,$W20,0),"")</f>
        <v>2</v>
      </c>
      <c r="N20" s="12" t="str">
        <f ca="1">IF($T20,OFFSET(DetailList!AS$1,$W20,0),"")</f>
        <v>client based</v>
      </c>
      <c r="P20" s="8" t="str">
        <f ca="1">IF($T20,OFFSET(DetailList!P$1,$W20,0),"")</f>
        <v>Early years foundation sthttps://www.gov.uk/guidance/early-years-foundation-stage-profile-return-how-to-submit-dataage profile return: how to submit data - GOV.UK (www.gov.uk)</v>
      </c>
      <c r="Q20" s="8" t="str">
        <f ca="1">IF($T20,OFFSET(DetailList!Q$1,$W20,0),"")</f>
        <v>https://www.gov.uk/government/publications/early-years-foundation-stage-profile-return-2022-guide</v>
      </c>
      <c r="R20" s="70">
        <f ca="1">IF($T20,OFFSET(DetailList!R$1,$W20,0),"")</f>
        <v>0</v>
      </c>
      <c r="T20" s="61" t="b">
        <f t="shared" si="3"/>
        <v>1</v>
      </c>
      <c r="U20" s="62">
        <v>20</v>
      </c>
      <c r="V20" s="63" t="str">
        <f ca="1">IF($T20,OFFSET(DetailList!A$1,$W20,0),"")</f>
        <v>C</v>
      </c>
      <c r="W20" s="49">
        <f>MATCH(U20,DetailList!BG:BG,0)-1</f>
        <v>265</v>
      </c>
    </row>
    <row r="21" spans="2:23" x14ac:dyDescent="0.25">
      <c r="B21" s="5" t="str">
        <f ca="1">IF($T21,OFFSET(DetailList!C$1,$W21,0),"")</f>
        <v>Admissions: Parental Preferences met</v>
      </c>
      <c r="C21" s="5" t="str">
        <f ca="1">IF($T21,OFFSET(DetailList!E$1,$W21,0),"")</f>
        <v>DfE</v>
      </c>
      <c r="D21" s="593">
        <f ca="1">IF($T21,OFFSET(DetailList!F$1,$W21,0),"")</f>
        <v>0</v>
      </c>
      <c r="E21" s="55" t="str">
        <f ca="1">IF($T21,OFFSET(DetailList!B$1,$W21,0),"")</f>
        <v>100-00</v>
      </c>
      <c r="G21" s="76" t="str">
        <f t="shared" ca="1" si="0"/>
        <v>Details</v>
      </c>
      <c r="H21" s="77" t="str">
        <f t="shared" ca="1" si="1"/>
        <v>Collection</v>
      </c>
      <c r="I21" s="78" t="str">
        <f t="shared" ca="1" si="2"/>
        <v>Data</v>
      </c>
      <c r="K21" s="12" t="str">
        <f ca="1">IF(Collections!$T21,OFFSET(DetailList!J$1,$W21,0),"")</f>
        <v>annual</v>
      </c>
      <c r="L21" s="12" t="str">
        <f ca="1">IF(Collections!$T21,OFFSET(DetailList!K$1,$W21,0),"")</f>
        <v>Upper tier &amp; single tier</v>
      </c>
      <c r="M21" s="158">
        <f ca="1">IF($T21,OFFSET(DetailList!AU$1,$W21,0),"")</f>
        <v>3</v>
      </c>
      <c r="N21" s="12" t="str">
        <f ca="1">IF($T21,OFFSET(DetailList!AS$1,$W21,0),"")</f>
        <v>client based</v>
      </c>
      <c r="P21" s="8" t="str">
        <f ca="1">IF($T21,OFFSET(DetailList!P$1,$W21,0),"")</f>
        <v>https://www.gov.uk/government/collections/school-preference-data-collections</v>
      </c>
      <c r="Q21" s="8" t="str">
        <f ca="1">IF($T21,OFFSET(DetailList!Q$1,$W21,0),"")</f>
        <v>https://www.gov.uk/government/collections/statistics-school-applications</v>
      </c>
      <c r="R21" s="70">
        <f ca="1">IF($T21,OFFSET(DetailList!R$1,$W21,0),"")</f>
        <v>0</v>
      </c>
      <c r="T21" s="61" t="b">
        <f t="shared" si="3"/>
        <v>1</v>
      </c>
      <c r="U21" s="62">
        <v>21</v>
      </c>
      <c r="V21" s="63" t="str">
        <f ca="1">IF($T21,OFFSET(DetailList!A$1,$W21,0),"")</f>
        <v>C</v>
      </c>
      <c r="W21" s="49">
        <f>MATCH(U21,DetailList!BG:BG,0)-1</f>
        <v>268</v>
      </c>
    </row>
    <row r="22" spans="2:23" x14ac:dyDescent="0.25">
      <c r="B22" s="5" t="str">
        <f ca="1">IF($T22,OFFSET(DetailList!C$1,$W22,0),"")</f>
        <v>Admissions: report to the School Adjudicator</v>
      </c>
      <c r="C22" s="5" t="str">
        <f ca="1">IF($T22,OFFSET(DetailList!E$1,$W22,0),"")</f>
        <v>DfE</v>
      </c>
      <c r="D22" s="593">
        <f ca="1">IF($T22,OFFSET(DetailList!F$1,$W22,0),"")</f>
        <v>0</v>
      </c>
      <c r="E22" s="55" t="str">
        <f ca="1">IF($T22,OFFSET(DetailList!B$1,$W22,0),"")</f>
        <v>101-00</v>
      </c>
      <c r="G22" s="76" t="str">
        <f t="shared" ca="1" si="0"/>
        <v>Details</v>
      </c>
      <c r="H22" s="77" t="str">
        <f t="shared" ca="1" si="1"/>
        <v/>
      </c>
      <c r="I22" s="78" t="str">
        <f t="shared" ca="1" si="2"/>
        <v>Data</v>
      </c>
      <c r="K22" s="12" t="str">
        <f ca="1">IF(Collections!$T22,OFFSET(DetailList!J$1,$W22,0),"")</f>
        <v>annual</v>
      </c>
      <c r="L22" s="12" t="str">
        <f ca="1">IF(Collections!$T22,OFFSET(DetailList!K$1,$W22,0),"")</f>
        <v>Upper tier &amp; single tier</v>
      </c>
      <c r="M22" s="158">
        <f ca="1">IF($T22,OFFSET(DetailList!AU$1,$W22,0),"")</f>
        <v>1</v>
      </c>
      <c r="N22" s="12" t="str">
        <f ca="1">IF($T22,OFFSET(DetailList!AS$1,$W22,0),"")</f>
        <v>aggregate/summary</v>
      </c>
      <c r="P22" s="8">
        <f ca="1">IF($T22,OFFSET(DetailList!P$1,$W22,0),"")</f>
        <v>0</v>
      </c>
      <c r="Q22" s="8" t="str">
        <f ca="1">IF($T22,OFFSET(DetailList!Q$1,$W22,0),"")</f>
        <v>https://www.gov.uk/government/publications/osa-annual-report</v>
      </c>
      <c r="R22" s="70">
        <f ca="1">IF($T22,OFFSET(DetailList!R$1,$W22,0),"")</f>
        <v>0</v>
      </c>
      <c r="T22" s="61" t="b">
        <f t="shared" si="3"/>
        <v>1</v>
      </c>
      <c r="U22" s="62">
        <v>22</v>
      </c>
      <c r="V22" s="63" t="str">
        <f ca="1">IF($T22,OFFSET(DetailList!A$1,$W22,0),"")</f>
        <v>C</v>
      </c>
      <c r="W22" s="49">
        <f>MATCH(U22,DetailList!BG:BG,0)-1</f>
        <v>272</v>
      </c>
    </row>
    <row r="23" spans="2:23" x14ac:dyDescent="0.25">
      <c r="B23" s="5" t="str">
        <f ca="1">IF($T23,OFFSET(DetailList!C$1,$W23,0),"")</f>
        <v>Key Stage assessment data</v>
      </c>
      <c r="C23" s="5" t="str">
        <f ca="1">IF($T23,OFFSET(DetailList!E$1,$W23,0),"")</f>
        <v>DfE</v>
      </c>
      <c r="D23" s="593">
        <f ca="1">IF($T23,OFFSET(DetailList!F$1,$W23,0),"")</f>
        <v>0</v>
      </c>
      <c r="E23" s="55" t="str">
        <f ca="1">IF($T23,OFFSET(DetailList!B$1,$W23,0),"")</f>
        <v>161-00</v>
      </c>
      <c r="G23" s="76" t="str">
        <f t="shared" ca="1" si="0"/>
        <v>Details</v>
      </c>
      <c r="H23" s="77" t="str">
        <f t="shared" ca="1" si="1"/>
        <v>Collection</v>
      </c>
      <c r="I23" s="78" t="str">
        <f t="shared" ca="1" si="2"/>
        <v>Data</v>
      </c>
      <c r="K23" s="12" t="str">
        <f ca="1">IF(Collections!$T23,OFFSET(DetailList!J$1,$W23,0),"")</f>
        <v>annual</v>
      </c>
      <c r="L23" s="12" t="str">
        <f ca="1">IF(Collections!$T23,OFFSET(DetailList!K$1,$W23,0),"")</f>
        <v>Upper tier &amp; single tier</v>
      </c>
      <c r="M23" s="158">
        <f ca="1">IF($T23,OFFSET(DetailList!AU$1,$W23,0),"")</f>
        <v>2</v>
      </c>
      <c r="N23" s="12" t="str">
        <f ca="1">IF($T23,OFFSET(DetailList!AS$1,$W23,0),"")</f>
        <v>client based</v>
      </c>
      <c r="P23" s="8" t="str">
        <f ca="1">IF($T23,OFFSET(DetailList!P$1,$W23,0),"")</f>
        <v>https://www.gov.uk/guidance/key-stage-1-assessments</v>
      </c>
      <c r="Q23" s="8" t="str">
        <f ca="1">IF($T23,OFFSET(DetailList!Q$1,$W23,0),"")</f>
        <v>https://explore-education-statistics.service.gov.uk/find-statistics/key-stage-1-and-phonics-screening-check-attainment</v>
      </c>
      <c r="R23" s="70">
        <f ca="1">IF($T23,OFFSET(DetailList!R$1,$W23,0),"")</f>
        <v>0</v>
      </c>
      <c r="T23" s="61" t="b">
        <f t="shared" si="3"/>
        <v>1</v>
      </c>
      <c r="U23" s="62">
        <v>23</v>
      </c>
      <c r="V23" s="63" t="str">
        <f ca="1">IF($T23,OFFSET(DetailList!A$1,$W23,0),"")</f>
        <v>C</v>
      </c>
      <c r="W23" s="49">
        <f>MATCH(U23,DetailList!BG:BG,0)-1</f>
        <v>274</v>
      </c>
    </row>
    <row r="24" spans="2:23" x14ac:dyDescent="0.25">
      <c r="B24" s="5" t="str">
        <f ca="1">IF($T24,OFFSET(DetailList!C$1,$W24,0),"")</f>
        <v>School Census</v>
      </c>
      <c r="C24" s="5" t="str">
        <f ca="1">IF($T24,OFFSET(DetailList!E$1,$W24,0),"")</f>
        <v>DfE</v>
      </c>
      <c r="D24" s="593">
        <f ca="1">IF($T24,OFFSET(DetailList!F$1,$W24,0),"")</f>
        <v>0</v>
      </c>
      <c r="E24" s="55" t="str">
        <f ca="1">IF($T24,OFFSET(DetailList!B$1,$W24,0),"")</f>
        <v>159-00</v>
      </c>
      <c r="G24" s="76" t="str">
        <f t="shared" ca="1" si="0"/>
        <v>Details</v>
      </c>
      <c r="H24" s="77" t="str">
        <f t="shared" ca="1" si="1"/>
        <v>Collection</v>
      </c>
      <c r="I24" s="78" t="str">
        <f t="shared" ca="1" si="2"/>
        <v>Data</v>
      </c>
      <c r="K24" s="12" t="str">
        <f ca="1">IF(Collections!$T24,OFFSET(DetailList!J$1,$W24,0),"")</f>
        <v>termly (3/year)</v>
      </c>
      <c r="L24" s="12" t="str">
        <f ca="1">IF(Collections!$T24,OFFSET(DetailList!K$1,$W24,0),"")</f>
        <v>Upper tier &amp; single tier</v>
      </c>
      <c r="M24" s="158">
        <f ca="1">IF($T24,OFFSET(DetailList!AU$1,$W24,0),"")</f>
        <v>14</v>
      </c>
      <c r="N24" s="12" t="str">
        <f ca="1">IF($T24,OFFSET(DetailList!AS$1,$W24,0),"")</f>
        <v>client based</v>
      </c>
      <c r="P24" s="8" t="str">
        <f ca="1">IF($T24,OFFSET(DetailList!P$1,$W24,0),"")</f>
        <v xml:space="preserve">https://www.gov.uk/government/collections/school-census 
</v>
      </c>
      <c r="Q24" s="8" t="str">
        <f ca="1">IF($T24,OFFSET(DetailList!Q$1,$W24,0),"")</f>
        <v>https://www.gov.uk/government/collections/statistics-school-and-pupil-numbers</v>
      </c>
      <c r="R24" s="70">
        <f ca="1">IF($T24,OFFSET(DetailList!R$1,$W24,0),"")</f>
        <v>0</v>
      </c>
      <c r="T24" s="61" t="b">
        <f t="shared" si="3"/>
        <v>1</v>
      </c>
      <c r="U24" s="62">
        <v>24</v>
      </c>
      <c r="V24" s="63" t="str">
        <f ca="1">IF($T24,OFFSET(DetailList!A$1,$W24,0),"")</f>
        <v>C</v>
      </c>
      <c r="W24" s="49">
        <f>MATCH(U24,DetailList!BG:BG,0)-1</f>
        <v>277</v>
      </c>
    </row>
    <row r="25" spans="2:23" x14ac:dyDescent="0.25">
      <c r="B25" s="5" t="str">
        <f ca="1">IF($T25,OFFSET(DetailList!C$1,$W25,0),"")</f>
        <v>Alternative Provision Census</v>
      </c>
      <c r="C25" s="5" t="str">
        <f ca="1">IF($T25,OFFSET(DetailList!E$1,$W25,0),"")</f>
        <v>DfE</v>
      </c>
      <c r="D25" s="593">
        <f ca="1">IF($T25,OFFSET(DetailList!F$1,$W25,0),"")</f>
        <v>0</v>
      </c>
      <c r="E25" s="55" t="str">
        <f ca="1">IF($T25,OFFSET(DetailList!B$1,$W25,0),"")</f>
        <v>102-00</v>
      </c>
      <c r="G25" s="76" t="str">
        <f t="shared" ca="1" si="0"/>
        <v>Details</v>
      </c>
      <c r="H25" s="77" t="str">
        <f t="shared" ca="1" si="1"/>
        <v>Collection</v>
      </c>
      <c r="I25" s="78" t="str">
        <f t="shared" ca="1" si="2"/>
        <v>Data</v>
      </c>
      <c r="K25" s="12" t="str">
        <f ca="1">IF(Collections!$T25,OFFSET(DetailList!J$1,$W25,0),"")</f>
        <v>annual</v>
      </c>
      <c r="L25" s="12" t="str">
        <f ca="1">IF(Collections!$T25,OFFSET(DetailList!K$1,$W25,0),"")</f>
        <v>Upper tier &amp; single tier</v>
      </c>
      <c r="M25" s="158">
        <f ca="1">IF($T25,OFFSET(DetailList!AU$1,$W25,0),"")</f>
        <v>5</v>
      </c>
      <c r="N25" s="12" t="str">
        <f ca="1">IF($T25,OFFSET(DetailList!AS$1,$W25,0),"")</f>
        <v>client based</v>
      </c>
      <c r="P25" s="8" t="str">
        <f ca="1">IF($T25,OFFSET(DetailList!P$1,$W25,0),"")</f>
        <v>https://www.gov.uk/guidance/alternative-provision-ap-census</v>
      </c>
      <c r="Q25" s="8" t="str">
        <f ca="1">IF($T25,OFFSET(DetailList!Q$1,$W25,0),"")</f>
        <v>https://www.gov.uk/government/collections/statistics-school-and-pupil-numbers</v>
      </c>
      <c r="R25" s="70">
        <f ca="1">IF($T25,OFFSET(DetailList!R$1,$W25,0),"")</f>
        <v>0</v>
      </c>
      <c r="T25" s="61" t="b">
        <f t="shared" si="3"/>
        <v>1</v>
      </c>
      <c r="U25" s="62">
        <v>25</v>
      </c>
      <c r="V25" s="63" t="str">
        <f ca="1">IF($T25,OFFSET(DetailList!A$1,$W25,0),"")</f>
        <v>C</v>
      </c>
      <c r="W25" s="49">
        <f>MATCH(U25,DetailList!BG:BG,0)-1</f>
        <v>292</v>
      </c>
    </row>
    <row r="26" spans="2:23" x14ac:dyDescent="0.25">
      <c r="B26" s="5" t="str">
        <f ca="1">IF($T26,OFFSET(DetailList!C$1,$W26,0),"")</f>
        <v xml:space="preserve">Parental Responsibility Measures – Attendance </v>
      </c>
      <c r="C26" s="5" t="str">
        <f ca="1">IF($T26,OFFSET(DetailList!E$1,$W26,0),"")</f>
        <v>DfE</v>
      </c>
      <c r="D26" s="593">
        <f ca="1">IF($T26,OFFSET(DetailList!F$1,$W26,0),"")</f>
        <v>0</v>
      </c>
      <c r="E26" s="55" t="str">
        <f ca="1">IF($T26,OFFSET(DetailList!B$1,$W26,0),"")</f>
        <v>104-00</v>
      </c>
      <c r="G26" s="76" t="str">
        <f t="shared" ca="1" si="0"/>
        <v>Details</v>
      </c>
      <c r="H26" s="77" t="str">
        <f t="shared" ca="1" si="1"/>
        <v>Collection</v>
      </c>
      <c r="I26" s="78" t="str">
        <f t="shared" ca="1" si="2"/>
        <v>Data</v>
      </c>
      <c r="K26" s="12" t="str">
        <f ca="1">IF(Collections!$T26,OFFSET(DetailList!J$1,$W26,0),"")</f>
        <v>annual</v>
      </c>
      <c r="L26" s="12" t="str">
        <f ca="1">IF(Collections!$T26,OFFSET(DetailList!K$1,$W26,0),"")</f>
        <v>Upper tier &amp; single tier</v>
      </c>
      <c r="M26" s="158">
        <f ca="1">IF($T26,OFFSET(DetailList!AU$1,$W26,0),"")</f>
        <v>1</v>
      </c>
      <c r="N26" s="12" t="str">
        <f ca="1">IF($T26,OFFSET(DetailList!AS$1,$W26,0),"")</f>
        <v>aggregate/summary</v>
      </c>
      <c r="P26" s="8" t="str">
        <f ca="1">IF($T26,OFFSET(DetailList!P$1,$W26,0),"")</f>
        <v>https://www.gov.uk/parental-responsibility-measures-attendance-census</v>
      </c>
      <c r="Q26" s="8" t="str">
        <f ca="1">IF($T26,OFFSET(DetailList!Q$1,$W26,0),"")</f>
        <v>https://explore-education-statistics.service.gov.uk/find-statistics/parental-responsibility-measures/2020-21</v>
      </c>
      <c r="R26" s="70">
        <f ca="1">IF($T26,OFFSET(DetailList!R$1,$W26,0),"")</f>
        <v>0</v>
      </c>
      <c r="T26" s="61" t="b">
        <f t="shared" si="3"/>
        <v>1</v>
      </c>
      <c r="U26" s="62">
        <v>26</v>
      </c>
      <c r="V26" s="63" t="str">
        <f ca="1">IF($T26,OFFSET(DetailList!A$1,$W26,0),"")</f>
        <v>C</v>
      </c>
      <c r="W26" s="49">
        <f>MATCH(U26,DetailList!BG:BG,0)-1</f>
        <v>298</v>
      </c>
    </row>
    <row r="27" spans="2:23" x14ac:dyDescent="0.25">
      <c r="B27" s="5" t="str">
        <f ca="1">IF($T27,OFFSET(DetailList!C$1,$W27,0),"")</f>
        <v xml:space="preserve">School Admissions Appeals </v>
      </c>
      <c r="C27" s="5" t="str">
        <f ca="1">IF($T27,OFFSET(DetailList!E$1,$W27,0),"")</f>
        <v>DfE</v>
      </c>
      <c r="D27" s="593">
        <f ca="1">IF($T27,OFFSET(DetailList!F$1,$W27,0),"")</f>
        <v>0</v>
      </c>
      <c r="E27" s="55" t="str">
        <f ca="1">IF($T27,OFFSET(DetailList!B$1,$W27,0),"")</f>
        <v>107-00</v>
      </c>
      <c r="G27" s="76" t="str">
        <f t="shared" ca="1" si="0"/>
        <v>Details</v>
      </c>
      <c r="H27" s="77" t="str">
        <f t="shared" ca="1" si="1"/>
        <v>Collection</v>
      </c>
      <c r="I27" s="78" t="str">
        <f t="shared" ca="1" si="2"/>
        <v>Data</v>
      </c>
      <c r="K27" s="12" t="str">
        <f ca="1">IF(Collections!$T27,OFFSET(DetailList!J$1,$W27,0),"")</f>
        <v>annual</v>
      </c>
      <c r="L27" s="12" t="str">
        <f ca="1">IF(Collections!$T27,OFFSET(DetailList!K$1,$W27,0),"")</f>
        <v>Upper tier &amp; single tier</v>
      </c>
      <c r="M27" s="158">
        <f ca="1">IF($T27,OFFSET(DetailList!AU$1,$W27,0),"")</f>
        <v>1</v>
      </c>
      <c r="N27" s="12" t="str">
        <f ca="1">IF($T27,OFFSET(DetailList!AS$1,$W27,0),"")</f>
        <v>aggregate/summary</v>
      </c>
      <c r="P27" s="8" t="str">
        <f ca="1">IF($T27,OFFSET(DetailList!P$1,$W27,0),"")</f>
        <v>https://www.gov.uk/appeals-against-admissions-survey</v>
      </c>
      <c r="Q27" s="8" t="str">
        <f ca="1">IF($T27,OFFSET(DetailList!Q$1,$W27,0),"")</f>
        <v>https://www.gov.uk/government/collections/statistics-admission-appeals</v>
      </c>
      <c r="R27" s="70">
        <f ca="1">IF($T27,OFFSET(DetailList!R$1,$W27,0),"")</f>
        <v>0</v>
      </c>
      <c r="T27" s="61" t="b">
        <f t="shared" si="3"/>
        <v>1</v>
      </c>
      <c r="U27" s="62">
        <v>27</v>
      </c>
      <c r="V27" s="63" t="str">
        <f ca="1">IF($T27,OFFSET(DetailList!A$1,$W27,0),"")</f>
        <v>C</v>
      </c>
      <c r="W27" s="49">
        <f>MATCH(U27,DetailList!BG:BG,0)-1</f>
        <v>300</v>
      </c>
    </row>
    <row r="28" spans="2:23" x14ac:dyDescent="0.25">
      <c r="B28" s="5" t="str">
        <f ca="1">IF($T28,OFFSET(DetailList!C$1,$W28,0),"")</f>
        <v>School Capacity</v>
      </c>
      <c r="C28" s="5" t="str">
        <f ca="1">IF($T28,OFFSET(DetailList!E$1,$W28,0),"")</f>
        <v>DfE</v>
      </c>
      <c r="D28" s="593">
        <f ca="1">IF($T28,OFFSET(DetailList!F$1,$W28,0),"")</f>
        <v>0</v>
      </c>
      <c r="E28" s="55" t="str">
        <f ca="1">IF($T28,OFFSET(DetailList!B$1,$W28,0),"")</f>
        <v>108-00</v>
      </c>
      <c r="G28" s="76" t="str">
        <f t="shared" ca="1" si="0"/>
        <v>Details</v>
      </c>
      <c r="H28" s="77" t="str">
        <f t="shared" ca="1" si="1"/>
        <v>Collection</v>
      </c>
      <c r="I28" s="78" t="str">
        <f t="shared" ca="1" si="2"/>
        <v>Data</v>
      </c>
      <c r="K28" s="12" t="str">
        <f ca="1">IF(Collections!$T28,OFFSET(DetailList!J$1,$W28,0),"")</f>
        <v>annual</v>
      </c>
      <c r="L28" s="12" t="str">
        <f ca="1">IF(Collections!$T28,OFFSET(DetailList!K$1,$W28,0),"")</f>
        <v>Upper tier &amp; single tier</v>
      </c>
      <c r="M28" s="158">
        <f ca="1">IF($T28,OFFSET(DetailList!AU$1,$W28,0),"")</f>
        <v>1</v>
      </c>
      <c r="N28" s="12" t="str">
        <f ca="1">IF($T28,OFFSET(DetailList!AS$1,$W28,0),"")</f>
        <v>client based</v>
      </c>
      <c r="P28" s="8" t="str">
        <f ca="1">IF($T28,OFFSET(DetailList!P$1,$W28,0),"")</f>
        <v>https://www.gov.uk/guidance/school-capacity-survey-guide-for-local-authorities</v>
      </c>
      <c r="Q28" s="8" t="str">
        <f ca="1">IF($T28,OFFSET(DetailList!Q$1,$W28,0),"")</f>
        <v>https://www.gov.uk/government/collections/statistics-school-capacity</v>
      </c>
      <c r="R28" s="70">
        <f ca="1">IF($T28,OFFSET(DetailList!R$1,$W28,0),"")</f>
        <v>0</v>
      </c>
      <c r="T28" s="61" t="b">
        <f t="shared" si="3"/>
        <v>1</v>
      </c>
      <c r="U28" s="62">
        <v>28</v>
      </c>
      <c r="V28" s="63" t="str">
        <f ca="1">IF($T28,OFFSET(DetailList!A$1,$W28,0),"")</f>
        <v>C</v>
      </c>
      <c r="W28" s="49">
        <f>MATCH(U28,DetailList!BG:BG,0)-1</f>
        <v>302</v>
      </c>
    </row>
    <row r="29" spans="2:23" x14ac:dyDescent="0.25">
      <c r="B29" s="5" t="str">
        <f ca="1">IF($T29,OFFSET(DetailList!C$1,$W29,0),"")</f>
        <v>School Condition</v>
      </c>
      <c r="C29" s="5" t="str">
        <f ca="1">IF($T29,OFFSET(DetailList!E$1,$W29,0),"")</f>
        <v>DfE</v>
      </c>
      <c r="D29" s="593">
        <f ca="1">IF($T29,OFFSET(DetailList!F$1,$W29,0),"")</f>
        <v>0</v>
      </c>
      <c r="E29" s="55" t="str">
        <f ca="1">IF($T29,OFFSET(DetailList!B$1,$W29,0),"")</f>
        <v>216-00</v>
      </c>
      <c r="G29" s="76" t="str">
        <f t="shared" ca="1" si="0"/>
        <v>Details</v>
      </c>
      <c r="H29" s="77" t="str">
        <f t="shared" ca="1" si="1"/>
        <v>Collection</v>
      </c>
      <c r="I29" s="78" t="str">
        <f t="shared" ca="1" si="2"/>
        <v>Data</v>
      </c>
      <c r="K29" s="12" t="str">
        <f ca="1">IF(Collections!$T29,OFFSET(DetailList!J$1,$W29,0),"")</f>
        <v>continuous</v>
      </c>
      <c r="L29" s="12" t="str">
        <f ca="1">IF(Collections!$T29,OFFSET(DetailList!K$1,$W29,0),"")</f>
        <v>Upper tier &amp; single tier</v>
      </c>
      <c r="M29" s="158">
        <f ca="1">IF($T29,OFFSET(DetailList!AU$1,$W29,0),"")</f>
        <v>1</v>
      </c>
      <c r="N29" s="12" t="str">
        <f ca="1">IF($T29,OFFSET(DetailList!AS$1,$W29,0),"")</f>
        <v>aggregate/summary</v>
      </c>
      <c r="P29" s="8" t="str">
        <f ca="1">IF($T29,OFFSET(DetailList!P$1,$W29,0),"")</f>
        <v>https://www.gov.uk/guidance/school-capital-funding</v>
      </c>
      <c r="Q29" s="8" t="str">
        <f ca="1">IF($T29,OFFSET(DetailList!Q$1,$W29,0),"")</f>
        <v>https://explore-education-statistics.service.gov.uk/find-statistics/school-funding-statistics</v>
      </c>
      <c r="R29" s="70">
        <f ca="1">IF($T29,OFFSET(DetailList!R$1,$W29,0),"")</f>
        <v>0</v>
      </c>
      <c r="T29" s="61" t="b">
        <f t="shared" si="3"/>
        <v>1</v>
      </c>
      <c r="U29" s="62">
        <v>29</v>
      </c>
      <c r="V29" s="63" t="str">
        <f ca="1">IF($T29,OFFSET(DetailList!A$1,$W29,0),"")</f>
        <v>C</v>
      </c>
      <c r="W29" s="49">
        <f>MATCH(U29,DetailList!BG:BG,0)-1</f>
        <v>304</v>
      </c>
    </row>
    <row r="30" spans="2:23" x14ac:dyDescent="0.25">
      <c r="B30" s="5" t="str">
        <f ca="1">IF($T30,OFFSET(DetailList!C$1,$W30,0),"")</f>
        <v xml:space="preserve">School Exclusion Appeals </v>
      </c>
      <c r="C30" s="5" t="str">
        <f ca="1">IF($T30,OFFSET(DetailList!E$1,$W30,0),"")</f>
        <v>DfE</v>
      </c>
      <c r="D30" s="593">
        <f ca="1">IF($T30,OFFSET(DetailList!F$1,$W30,0),"")</f>
        <v>0</v>
      </c>
      <c r="E30" s="55" t="str">
        <f ca="1">IF($T30,OFFSET(DetailList!B$1,$W30,0),"")</f>
        <v>109-00</v>
      </c>
      <c r="G30" s="76" t="str">
        <f t="shared" ca="1" si="0"/>
        <v>Details</v>
      </c>
      <c r="H30" s="77" t="str">
        <f t="shared" ca="1" si="1"/>
        <v>Collection</v>
      </c>
      <c r="I30" s="78" t="str">
        <f t="shared" ca="1" si="2"/>
        <v>Data</v>
      </c>
      <c r="K30" s="12" t="str">
        <f ca="1">IF(Collections!$T30,OFFSET(DetailList!J$1,$W30,0),"")</f>
        <v>annual</v>
      </c>
      <c r="L30" s="12" t="str">
        <f ca="1">IF(Collections!$T30,OFFSET(DetailList!K$1,$W30,0),"")</f>
        <v>Upper tier &amp; single tier</v>
      </c>
      <c r="M30" s="158">
        <f ca="1">IF($T30,OFFSET(DetailList!AU$1,$W30,0),"")</f>
        <v>1</v>
      </c>
      <c r="N30" s="12" t="str">
        <f ca="1">IF($T30,OFFSET(DetailList!AS$1,$W30,0),"")</f>
        <v>aggregate/summary</v>
      </c>
      <c r="P30" s="8" t="str">
        <f ca="1">IF($T30,OFFSET(DetailList!P$1,$W30,0),"")</f>
        <v>https://www.gov.uk/guidance/schools-exclusion-reviews-survey</v>
      </c>
      <c r="Q30" s="8" t="str">
        <f ca="1">IF($T30,OFFSET(DetailList!Q$1,$W30,0),"")</f>
        <v>https://www.gov.uk/government/collections/statistics-exclusions</v>
      </c>
      <c r="R30" s="70">
        <f ca="1">IF($T30,OFFSET(DetailList!R$1,$W30,0),"")</f>
        <v>0</v>
      </c>
      <c r="T30" s="61" t="b">
        <f t="shared" si="3"/>
        <v>1</v>
      </c>
      <c r="U30" s="62">
        <v>30</v>
      </c>
      <c r="V30" s="63" t="str">
        <f ca="1">IF($T30,OFFSET(DetailList!A$1,$W30,0),"")</f>
        <v>C</v>
      </c>
      <c r="W30" s="49">
        <f>MATCH(U30,DetailList!BG:BG,0)-1</f>
        <v>306</v>
      </c>
    </row>
    <row r="31" spans="2:23" x14ac:dyDescent="0.25">
      <c r="B31" s="5" t="str">
        <f ca="1">IF($T31,OFFSET(DetailList!C$1,$W31,0),"")</f>
        <v>School Workforce Reviews</v>
      </c>
      <c r="C31" s="5" t="str">
        <f ca="1">IF($T31,OFFSET(DetailList!E$1,$W31,0),"")</f>
        <v>DfE</v>
      </c>
      <c r="D31" s="593">
        <f ca="1">IF($T31,OFFSET(DetailList!F$1,$W31,0),"")</f>
        <v>0</v>
      </c>
      <c r="E31" s="55" t="str">
        <f ca="1">IF($T31,OFFSET(DetailList!B$1,$W31,0),"")</f>
        <v>111-00</v>
      </c>
      <c r="G31" s="76" t="str">
        <f t="shared" ca="1" si="0"/>
        <v>Details</v>
      </c>
      <c r="H31" s="77" t="str">
        <f t="shared" ca="1" si="1"/>
        <v>Collection</v>
      </c>
      <c r="I31" s="78" t="str">
        <f t="shared" ca="1" si="2"/>
        <v>Data</v>
      </c>
      <c r="K31" s="12" t="str">
        <f ca="1">IF(Collections!$T31,OFFSET(DetailList!J$1,$W31,0),"")</f>
        <v>annual</v>
      </c>
      <c r="L31" s="12" t="str">
        <f ca="1">IF(Collections!$T31,OFFSET(DetailList!K$1,$W31,0),"")</f>
        <v>Upper tier &amp; single tier</v>
      </c>
      <c r="M31" s="158">
        <f ca="1">IF($T31,OFFSET(DetailList!AU$1,$W31,0),"")</f>
        <v>8</v>
      </c>
      <c r="N31" s="12" t="str">
        <f ca="1">IF($T31,OFFSET(DetailList!AS$1,$W31,0),"")</f>
        <v>client based</v>
      </c>
      <c r="P31" s="8" t="str">
        <f ca="1">IF($T31,OFFSET(DetailList!P$1,$W31,0),"")</f>
        <v>https://www.gov.uk/guidance/school-workforce-census</v>
      </c>
      <c r="Q31" s="8" t="str">
        <f ca="1">IF($T31,OFFSET(DetailList!Q$1,$W31,0),"")</f>
        <v>www.gov.uk/government/collections/statistics-school-workforce</v>
      </c>
      <c r="R31" s="70">
        <f ca="1">IF($T31,OFFSET(DetailList!R$1,$W31,0),"")</f>
        <v>0</v>
      </c>
      <c r="T31" s="61" t="b">
        <f t="shared" si="3"/>
        <v>1</v>
      </c>
      <c r="U31" s="62">
        <v>31</v>
      </c>
      <c r="V31" s="63" t="str">
        <f ca="1">IF($T31,OFFSET(DetailList!A$1,$W31,0),"")</f>
        <v>C</v>
      </c>
      <c r="W31" s="49">
        <f>MATCH(U31,DetailList!BG:BG,0)-1</f>
        <v>308</v>
      </c>
    </row>
    <row r="32" spans="2:23" x14ac:dyDescent="0.25">
      <c r="B32" s="5" t="str">
        <f ca="1">IF($T32,OFFSET(DetailList!C$1,$W32,0),"")</f>
        <v>Section 251 financial return</v>
      </c>
      <c r="C32" s="5" t="str">
        <f ca="1">IF($T32,OFFSET(DetailList!E$1,$W32,0),"")</f>
        <v>DfE</v>
      </c>
      <c r="D32" s="593">
        <f ca="1">IF($T32,OFFSET(DetailList!F$1,$W32,0),"")</f>
        <v>0</v>
      </c>
      <c r="E32" s="55" t="str">
        <f ca="1">IF($T32,OFFSET(DetailList!B$1,$W32,0),"")</f>
        <v>113-00</v>
      </c>
      <c r="G32" s="76" t="str">
        <f t="shared" ca="1" si="0"/>
        <v>Details</v>
      </c>
      <c r="H32" s="77" t="str">
        <f t="shared" ca="1" si="1"/>
        <v>Collection</v>
      </c>
      <c r="I32" s="78" t="str">
        <f t="shared" ca="1" si="2"/>
        <v/>
      </c>
      <c r="K32" s="12" t="str">
        <f ca="1">IF(Collections!$T32,OFFSET(DetailList!J$1,$W32,0),"")</f>
        <v>annual</v>
      </c>
      <c r="L32" s="12" t="str">
        <f ca="1">IF(Collections!$T32,OFFSET(DetailList!K$1,$W32,0),"")</f>
        <v>Upper tier &amp; single tier</v>
      </c>
      <c r="M32" s="158">
        <f ca="1">IF($T32,OFFSET(DetailList!AU$1,$W32,0),"")</f>
        <v>5</v>
      </c>
      <c r="N32" s="12" t="str">
        <f ca="1">IF($T32,OFFSET(DetailList!AS$1,$W32,0),"")</f>
        <v>aggregate/summary</v>
      </c>
      <c r="P32" s="8" t="str">
        <f ca="1">IF($T32,OFFSET(DetailList!P$1,$W32,0),"")</f>
        <v>https://www.gov.uk/government/collections/section-251-materials</v>
      </c>
      <c r="Q32" s="8">
        <f ca="1">IF($T32,OFFSET(DetailList!Q$1,$W32,0),"")</f>
        <v>0</v>
      </c>
      <c r="R32" s="70">
        <f ca="1">IF($T32,OFFSET(DetailList!R$1,$W32,0),"")</f>
        <v>0</v>
      </c>
      <c r="T32" s="61" t="b">
        <f t="shared" si="3"/>
        <v>1</v>
      </c>
      <c r="U32" s="62">
        <v>32</v>
      </c>
      <c r="V32" s="63" t="str">
        <f ca="1">IF($T32,OFFSET(DetailList!A$1,$W32,0),"")</f>
        <v>C</v>
      </c>
      <c r="W32" s="49">
        <f>MATCH(U32,DetailList!BG:BG,0)-1</f>
        <v>317</v>
      </c>
    </row>
    <row r="33" spans="2:23" x14ac:dyDescent="0.25">
      <c r="B33" s="5" t="str">
        <f ca="1">IF($T33,OFFSET(DetailList!C$1,$W33,0),"")</f>
        <v>Teacher Pension Contributions</v>
      </c>
      <c r="C33" s="5" t="str">
        <f ca="1">IF($T33,OFFSET(DetailList!E$1,$W33,0),"")</f>
        <v>DfE</v>
      </c>
      <c r="D33" s="593">
        <f ca="1">IF($T33,OFFSET(DetailList!F$1,$W33,0),"")</f>
        <v>0</v>
      </c>
      <c r="E33" s="55" t="str">
        <f ca="1">IF($T33,OFFSET(DetailList!B$1,$W33,0),"")</f>
        <v>117-00</v>
      </c>
      <c r="G33" s="76" t="str">
        <f t="shared" ca="1" si="0"/>
        <v>Details</v>
      </c>
      <c r="H33" s="77" t="str">
        <f t="shared" ca="1" si="1"/>
        <v/>
      </c>
      <c r="I33" s="78" t="str">
        <f t="shared" ca="1" si="2"/>
        <v/>
      </c>
      <c r="K33" s="12" t="str">
        <f ca="1">IF(Collections!$T33,OFFSET(DetailList!J$1,$W33,0),"")</f>
        <v>annual</v>
      </c>
      <c r="L33" s="12" t="str">
        <f ca="1">IF(Collections!$T33,OFFSET(DetailList!K$1,$W33,0),"")</f>
        <v>Upper tier &amp; single tier</v>
      </c>
      <c r="M33" s="158">
        <f ca="1">IF($T33,OFFSET(DetailList!AU$1,$W33,0),"")</f>
        <v>1</v>
      </c>
      <c r="N33" s="12" t="str">
        <f ca="1">IF($T33,OFFSET(DetailList!AS$1,$W33,0),"")</f>
        <v>aggregate/summary</v>
      </c>
      <c r="P33" s="8">
        <f ca="1">IF($T33,OFFSET(DetailList!P$1,$W33,0),"")</f>
        <v>0</v>
      </c>
      <c r="Q33" s="8">
        <f ca="1">IF($T33,OFFSET(DetailList!Q$1,$W33,0),"")</f>
        <v>0</v>
      </c>
      <c r="R33" s="70">
        <f ca="1">IF($T33,OFFSET(DetailList!R$1,$W33,0),"")</f>
        <v>0</v>
      </c>
      <c r="T33" s="61" t="b">
        <f t="shared" ref="T33:T64" si="4">U33&lt;=Y$1</f>
        <v>1</v>
      </c>
      <c r="U33" s="62">
        <v>33</v>
      </c>
      <c r="V33" s="63" t="str">
        <f ca="1">IF($T33,OFFSET(DetailList!A$1,$W33,0),"")</f>
        <v>C</v>
      </c>
      <c r="W33" s="49">
        <f>MATCH(U33,DetailList!BG:BG,0)-1</f>
        <v>323</v>
      </c>
    </row>
    <row r="34" spans="2:23" x14ac:dyDescent="0.25">
      <c r="B34" s="5" t="str">
        <f ca="1">IF($T34,OFFSET(DetailList!C$1,$W34,0),"")</f>
        <v>Teacher Pension Service</v>
      </c>
      <c r="C34" s="5" t="str">
        <f ca="1">IF($T34,OFFSET(DetailList!E$1,$W34,0),"")</f>
        <v>DfE</v>
      </c>
      <c r="D34" s="593">
        <f ca="1">IF($T34,OFFSET(DetailList!F$1,$W34,0),"")</f>
        <v>0</v>
      </c>
      <c r="E34" s="55" t="str">
        <f ca="1">IF($T34,OFFSET(DetailList!B$1,$W34,0),"")</f>
        <v>118-00</v>
      </c>
      <c r="G34" s="76" t="str">
        <f t="shared" ca="1" si="0"/>
        <v>Details</v>
      </c>
      <c r="H34" s="77" t="str">
        <f t="shared" ca="1" si="1"/>
        <v/>
      </c>
      <c r="I34" s="78" t="str">
        <f t="shared" ca="1" si="2"/>
        <v/>
      </c>
      <c r="K34" s="12" t="str">
        <f ca="1">IF(Collections!$T34,OFFSET(DetailList!J$1,$W34,0),"")</f>
        <v>annual</v>
      </c>
      <c r="L34" s="12" t="str">
        <f ca="1">IF(Collections!$T34,OFFSET(DetailList!K$1,$W34,0),"")</f>
        <v>Upper tier &amp; single tier</v>
      </c>
      <c r="M34" s="158">
        <f ca="1">IF($T34,OFFSET(DetailList!AU$1,$W34,0),"")</f>
        <v>1</v>
      </c>
      <c r="N34" s="12" t="str">
        <f ca="1">IF($T34,OFFSET(DetailList!AS$1,$W34,0),"")</f>
        <v>aggregate/summary</v>
      </c>
      <c r="P34" s="8">
        <f ca="1">IF($T34,OFFSET(DetailList!P$1,$W34,0),"")</f>
        <v>0</v>
      </c>
      <c r="Q34" s="8">
        <f ca="1">IF($T34,OFFSET(DetailList!Q$1,$W34,0),"")</f>
        <v>0</v>
      </c>
      <c r="R34" s="70">
        <f ca="1">IF($T34,OFFSET(DetailList!R$1,$W34,0),"")</f>
        <v>0</v>
      </c>
      <c r="T34" s="61" t="b">
        <f t="shared" si="4"/>
        <v>1</v>
      </c>
      <c r="U34" s="62">
        <v>34</v>
      </c>
      <c r="V34" s="63" t="str">
        <f ca="1">IF($T34,OFFSET(DetailList!A$1,$W34,0),"")</f>
        <v>C</v>
      </c>
      <c r="W34" s="49">
        <f>MATCH(U34,DetailList!BG:BG,0)-1</f>
        <v>325</v>
      </c>
    </row>
    <row r="35" spans="2:23" x14ac:dyDescent="0.25">
      <c r="B35" s="5" t="str">
        <f ca="1">IF($T35,OFFSET(DetailList!C$1,$W35,0),"")</f>
        <v>Young people aged 16-19 (and up to 25 with SEND)</v>
      </c>
      <c r="C35" s="5" t="str">
        <f ca="1">IF($T35,OFFSET(DetailList!E$1,$W35,0),"")</f>
        <v>DfE</v>
      </c>
      <c r="D35" s="593">
        <f ca="1">IF($T35,OFFSET(DetailList!F$1,$W35,0),"")</f>
        <v>0</v>
      </c>
      <c r="E35" s="55" t="str">
        <f ca="1">IF($T35,OFFSET(DetailList!B$1,$W35,0),"")</f>
        <v>119-00</v>
      </c>
      <c r="G35" s="76" t="str">
        <f t="shared" ca="1" si="0"/>
        <v>Details</v>
      </c>
      <c r="H35" s="77" t="str">
        <f t="shared" ca="1" si="1"/>
        <v>Collection</v>
      </c>
      <c r="I35" s="78" t="str">
        <f t="shared" ca="1" si="2"/>
        <v>Data</v>
      </c>
      <c r="K35" s="12" t="str">
        <f ca="1">IF(Collections!$T35,OFFSET(DetailList!J$1,$W35,0),"")</f>
        <v>monthly</v>
      </c>
      <c r="L35" s="12" t="str">
        <f ca="1">IF(Collections!$T35,OFFSET(DetailList!K$1,$W35,0),"")</f>
        <v>Upper tier &amp; single tier</v>
      </c>
      <c r="M35" s="158">
        <f ca="1">IF($T35,OFFSET(DetailList!AU$1,$W35,0),"")</f>
        <v>1</v>
      </c>
      <c r="N35" s="12" t="str">
        <f ca="1">IF($T35,OFFSET(DetailList!AS$1,$W35,0),"")</f>
        <v>aggregate/summary</v>
      </c>
      <c r="P35" s="8" t="str">
        <f ca="1">IF($T35,OFFSET(DetailList!P$1,$W35,0),"")</f>
        <v>https://www.gov.uk/government/collections/statistics-neet</v>
      </c>
      <c r="Q35" s="8" t="str">
        <f ca="1">IF($T35,OFFSET(DetailList!Q$1,$W35,0),"")</f>
        <v>https://www.gov.uk/government/publications/neet-and-participation-local-authority-figures</v>
      </c>
      <c r="R35" s="70">
        <f ca="1">IF($T35,OFFSET(DetailList!R$1,$W35,0),"")</f>
        <v>0</v>
      </c>
      <c r="T35" s="61" t="b">
        <f t="shared" si="4"/>
        <v>1</v>
      </c>
      <c r="U35" s="62">
        <v>35</v>
      </c>
      <c r="V35" s="63" t="str">
        <f ca="1">IF($T35,OFFSET(DetailList!A$1,$W35,0),"")</f>
        <v>C</v>
      </c>
      <c r="W35" s="49">
        <f>MATCH(U35,DetailList!BG:BG,0)-1</f>
        <v>327</v>
      </c>
    </row>
    <row r="36" spans="2:23" x14ac:dyDescent="0.25">
      <c r="B36" s="5" t="str">
        <f ca="1">IF($T36,OFFSET(DetailList!C$1,$W36,0),"")</f>
        <v>Chief Finance Officer Sign-Off Statements</v>
      </c>
      <c r="C36" s="5" t="str">
        <f ca="1">IF($T36,OFFSET(DetailList!E$1,$W36,0),"")</f>
        <v>DfE</v>
      </c>
      <c r="D36" s="593">
        <f ca="1">IF($T36,OFFSET(DetailList!F$1,$W36,0),"")</f>
        <v>0</v>
      </c>
      <c r="E36" s="55" t="str">
        <f ca="1">IF($T36,OFFSET(DetailList!B$1,$W36,0),"")</f>
        <v>120-00</v>
      </c>
      <c r="G36" s="76" t="str">
        <f t="shared" ca="1" si="0"/>
        <v>Details</v>
      </c>
      <c r="H36" s="77" t="str">
        <f t="shared" ca="1" si="1"/>
        <v>Collection</v>
      </c>
      <c r="I36" s="78" t="str">
        <f t="shared" ca="1" si="2"/>
        <v/>
      </c>
      <c r="K36" s="12" t="str">
        <f ca="1">IF(Collections!$T36,OFFSET(DetailList!J$1,$W36,0),"")</f>
        <v>annual</v>
      </c>
      <c r="L36" s="12" t="str">
        <f ca="1">IF(Collections!$T36,OFFSET(DetailList!K$1,$W36,0),"")</f>
        <v>Upper tier &amp; single tier</v>
      </c>
      <c r="M36" s="158">
        <f ca="1">IF($T36,OFFSET(DetailList!AU$1,$W36,0),"")</f>
        <v>1</v>
      </c>
      <c r="N36" s="12" t="str">
        <f ca="1">IF($T36,OFFSET(DetailList!AS$1,$W36,0),"")</f>
        <v>aggregate/summary</v>
      </c>
      <c r="P36" s="8" t="str">
        <f ca="1">IF($T36,OFFSET(DetailList!P$1,$W36,0),"")</f>
        <v>https://www.gov.uk/guidance/dedicated-schools-grant-assurance-guidance-for-local-authorities</v>
      </c>
      <c r="Q36" s="8">
        <f ca="1">IF($T36,OFFSET(DetailList!Q$1,$W36,0),"")</f>
        <v>0</v>
      </c>
      <c r="R36" s="70">
        <f ca="1">IF($T36,OFFSET(DetailList!R$1,$W36,0),"")</f>
        <v>0</v>
      </c>
      <c r="T36" s="61" t="b">
        <f t="shared" si="4"/>
        <v>1</v>
      </c>
      <c r="U36" s="62">
        <v>36</v>
      </c>
      <c r="V36" s="63" t="str">
        <f ca="1">IF($T36,OFFSET(DetailList!A$1,$W36,0),"")</f>
        <v>C</v>
      </c>
      <c r="W36" s="49">
        <f>MATCH(U36,DetailList!BG:BG,0)-1</f>
        <v>329</v>
      </c>
    </row>
    <row r="37" spans="2:23" x14ac:dyDescent="0.25">
      <c r="B37" s="5" t="str">
        <f ca="1">IF($T37,OFFSET(DetailList!C$1,$W37,0),"")</f>
        <v>Consistent Financial Reporting (CFR)</v>
      </c>
      <c r="C37" s="5" t="str">
        <f ca="1">IF($T37,OFFSET(DetailList!E$1,$W37,0),"")</f>
        <v>DfE</v>
      </c>
      <c r="D37" s="593">
        <f ca="1">IF($T37,OFFSET(DetailList!F$1,$W37,0),"")</f>
        <v>0</v>
      </c>
      <c r="E37" s="55" t="str">
        <f ca="1">IF($T37,OFFSET(DetailList!B$1,$W37,0),"")</f>
        <v>171-00</v>
      </c>
      <c r="G37" s="76" t="str">
        <f t="shared" ca="1" si="0"/>
        <v>Details</v>
      </c>
      <c r="H37" s="77" t="str">
        <f t="shared" ca="1" si="1"/>
        <v>Collection</v>
      </c>
      <c r="I37" s="78" t="str">
        <f t="shared" ca="1" si="2"/>
        <v/>
      </c>
      <c r="K37" s="12" t="str">
        <f ca="1">IF(Collections!$T37,OFFSET(DetailList!J$1,$W37,0),"")</f>
        <v>annual</v>
      </c>
      <c r="L37" s="12" t="str">
        <f ca="1">IF(Collections!$T37,OFFSET(DetailList!K$1,$W37,0),"")</f>
        <v>Upper tier &amp; single tier</v>
      </c>
      <c r="M37" s="158">
        <f ca="1">IF($T37,OFFSET(DetailList!AU$1,$W37,0),"")</f>
        <v>1</v>
      </c>
      <c r="N37" s="12" t="str">
        <f ca="1">IF($T37,OFFSET(DetailList!AS$1,$W37,0),"")</f>
        <v>client based</v>
      </c>
      <c r="P37" s="8" t="str">
        <f ca="1">IF($T37,OFFSET(DetailList!P$1,$W37,0),"")</f>
        <v>Consistehttps://www.gov.uk/guidance/consistent-financial-reporting-framework-cfr</v>
      </c>
      <c r="Q37" s="8">
        <f ca="1">IF($T37,OFFSET(DetailList!Q$1,$W37,0),"")</f>
        <v>0</v>
      </c>
      <c r="R37" s="70">
        <f ca="1">IF($T37,OFFSET(DetailList!R$1,$W37,0),"")</f>
        <v>0</v>
      </c>
      <c r="T37" s="61" t="b">
        <f t="shared" si="4"/>
        <v>1</v>
      </c>
      <c r="U37" s="62">
        <v>37</v>
      </c>
      <c r="V37" s="63" t="str">
        <f ca="1">IF($T37,OFFSET(DetailList!A$1,$W37,0),"")</f>
        <v>C</v>
      </c>
      <c r="W37" s="49">
        <f>MATCH(U37,DetailList!BG:BG,0)-1</f>
        <v>331</v>
      </c>
    </row>
    <row r="38" spans="2:23" x14ac:dyDescent="0.25">
      <c r="B38" s="5" t="str">
        <f ca="1">IF($T38,OFFSET(DetailList!C$1,$W38,0),"")</f>
        <v>Children with Statements of Special Educational Needs (SEN2)</v>
      </c>
      <c r="C38" s="5" t="str">
        <f ca="1">IF($T38,OFFSET(DetailList!E$1,$W38,0),"")</f>
        <v>DfE</v>
      </c>
      <c r="D38" s="593">
        <f ca="1">IF($T38,OFFSET(DetailList!F$1,$W38,0),"")</f>
        <v>0</v>
      </c>
      <c r="E38" s="55" t="str">
        <f ca="1">IF($T38,OFFSET(DetailList!B$1,$W38,0),"")</f>
        <v>189-00</v>
      </c>
      <c r="G38" s="76" t="str">
        <f t="shared" ca="1" si="0"/>
        <v>Details</v>
      </c>
      <c r="H38" s="77" t="str">
        <f t="shared" ca="1" si="1"/>
        <v>Collection</v>
      </c>
      <c r="I38" s="78" t="str">
        <f t="shared" ca="1" si="2"/>
        <v>Data</v>
      </c>
      <c r="K38" s="12" t="str">
        <f ca="1">IF(Collections!$T38,OFFSET(DetailList!J$1,$W38,0),"")</f>
        <v>annual</v>
      </c>
      <c r="L38" s="12" t="str">
        <f ca="1">IF(Collections!$T38,OFFSET(DetailList!K$1,$W38,0),"")</f>
        <v>Upper tier &amp; single tier</v>
      </c>
      <c r="M38" s="158">
        <f ca="1">IF($T38,OFFSET(DetailList!AU$1,$W38,0),"")</f>
        <v>1</v>
      </c>
      <c r="N38" s="12" t="str">
        <f ca="1">IF($T38,OFFSET(DetailList!AS$1,$W38,0),"")</f>
        <v>aggregate/summary</v>
      </c>
      <c r="P38" s="8" t="str">
        <f ca="1">IF($T38,OFFSET(DetailList!P$1,$W38,0),"")</f>
        <v>https://www.gov.uk/schools-colleges-childrens-services/special-educational-needs-disabilities</v>
      </c>
      <c r="Q38" s="8" t="str">
        <f ca="1">IF($T38,OFFSET(DetailList!Q$1,$W38,0),"")</f>
        <v>www.gov.uk/government/collections/statistics-special-educational-needs-sen</v>
      </c>
      <c r="R38" s="70">
        <f ca="1">IF($T38,OFFSET(DetailList!R$1,$W38,0),"")</f>
        <v>0</v>
      </c>
      <c r="T38" s="61" t="b">
        <f t="shared" si="4"/>
        <v>1</v>
      </c>
      <c r="U38" s="62">
        <v>38</v>
      </c>
      <c r="V38" s="63" t="str">
        <f ca="1">IF($T38,OFFSET(DetailList!A$1,$W38,0),"")</f>
        <v>C</v>
      </c>
      <c r="W38" s="49">
        <f>MATCH(U38,DetailList!BG:BG,0)-1</f>
        <v>333</v>
      </c>
    </row>
    <row r="39" spans="2:23" x14ac:dyDescent="0.25">
      <c r="B39" s="5" t="str">
        <f ca="1">IF($T39,OFFSET(DetailList!C$1,$W39,0),"")</f>
        <v>Local Authority Data Collection of Linked and Federated Provision</v>
      </c>
      <c r="C39" s="5" t="str">
        <f ca="1">IF($T39,OFFSET(DetailList!E$1,$W39,0),"")</f>
        <v>DfE</v>
      </c>
      <c r="D39" s="593">
        <f ca="1">IF($T39,OFFSET(DetailList!F$1,$W39,0),"")</f>
        <v>0</v>
      </c>
      <c r="E39" s="55" t="str">
        <f ca="1">IF($T39,OFFSET(DetailList!B$1,$W39,0),"")</f>
        <v>224-00</v>
      </c>
      <c r="G39" s="76" t="str">
        <f t="shared" ca="1" si="0"/>
        <v>Details</v>
      </c>
      <c r="H39" s="77" t="str">
        <f t="shared" ca="1" si="1"/>
        <v/>
      </c>
      <c r="I39" s="78" t="str">
        <f t="shared" ca="1" si="2"/>
        <v/>
      </c>
      <c r="K39" s="12" t="str">
        <f ca="1">IF(Collections!$T39,OFFSET(DetailList!J$1,$W39,0),"")</f>
        <v>termly (3/year)</v>
      </c>
      <c r="L39" s="12" t="str">
        <f ca="1">IF(Collections!$T39,OFFSET(DetailList!K$1,$W39,0),"")</f>
        <v>Upper tier &amp; single tier</v>
      </c>
      <c r="M39" s="158">
        <f ca="1">IF($T39,OFFSET(DetailList!AU$1,$W39,0),"")</f>
        <v>1</v>
      </c>
      <c r="N39" s="12" t="str">
        <f ca="1">IF($T39,OFFSET(DetailList!AS$1,$W39,0),"")</f>
        <v>aggregate/summary</v>
      </c>
      <c r="P39" s="8">
        <f ca="1">IF($T39,OFFSET(DetailList!P$1,$W39,0),"")</f>
        <v>0</v>
      </c>
      <c r="Q39" s="8">
        <f ca="1">IF($T39,OFFSET(DetailList!Q$1,$W39,0),"")</f>
        <v>0</v>
      </c>
      <c r="R39" s="70" t="str">
        <f ca="1">IF($T39,OFFSET(DetailList!R$1,$W39,0),"")</f>
        <v>Y</v>
      </c>
      <c r="T39" s="61" t="b">
        <f t="shared" si="4"/>
        <v>1</v>
      </c>
      <c r="U39" s="62">
        <v>39</v>
      </c>
      <c r="V39" s="63" t="str">
        <f ca="1">IF($T39,OFFSET(DetailList!A$1,$W39,0),"")</f>
        <v>C</v>
      </c>
      <c r="W39" s="49">
        <f>MATCH(U39,DetailList!BG:BG,0)-1</f>
        <v>337</v>
      </c>
    </row>
    <row r="40" spans="2:23" x14ac:dyDescent="0.25">
      <c r="B40" s="5" t="str">
        <f ca="1">IF($T40,OFFSET(DetailList!C$1,$W40,0),"")</f>
        <v>Concessionary Travel Survey</v>
      </c>
      <c r="C40" s="5" t="str">
        <f ca="1">IF($T40,OFFSET(DetailList!E$1,$W40,0),"")</f>
        <v>DfT</v>
      </c>
      <c r="D40" s="593">
        <f ca="1">IF($T40,OFFSET(DetailList!F$1,$W40,0),"")</f>
        <v>0</v>
      </c>
      <c r="E40" s="55" t="str">
        <f ca="1">IF($T40,OFFSET(DetailList!B$1,$W40,0),"")</f>
        <v>121-00</v>
      </c>
      <c r="G40" s="76" t="str">
        <f t="shared" ca="1" si="0"/>
        <v>Details</v>
      </c>
      <c r="H40" s="77" t="str">
        <f t="shared" ca="1" si="1"/>
        <v>Collection</v>
      </c>
      <c r="I40" s="78" t="str">
        <f t="shared" ca="1" si="2"/>
        <v>Data</v>
      </c>
      <c r="K40" s="12" t="str">
        <f ca="1">IF(Collections!$T40,OFFSET(DetailList!J$1,$W40,0),"")</f>
        <v>annual</v>
      </c>
      <c r="L40" s="12" t="str">
        <f ca="1">IF(Collections!$T40,OFFSET(DetailList!K$1,$W40,0),"")</f>
        <v>Upper tier &amp; single tier</v>
      </c>
      <c r="M40" s="158">
        <f ca="1">IF($T40,OFFSET(DetailList!AU$1,$W40,0),"")</f>
        <v>6</v>
      </c>
      <c r="N40" s="12" t="str">
        <f ca="1">IF($T40,OFFSET(DetailList!AS$1,$W40,0),"")</f>
        <v>aggregate/summary</v>
      </c>
      <c r="P40" s="8" t="str">
        <f ca="1">IF($T40,OFFSET(DetailList!P$1,$W40,0),"")</f>
        <v>https://assets.publishing.service.gov.uk/government/uploads/system/uploads/attachment_data/file/1030575/concessionary-travel-survey-questionnaire-2021.pdf</v>
      </c>
      <c r="Q40" s="8" t="str">
        <f ca="1">IF($T40,OFFSET(DetailList!Q$1,$W40,0),"")</f>
        <v>https://www.gov.uk/government/statistics/concessionary-travel-statistics-year-ending-march-2021</v>
      </c>
      <c r="R40" s="70">
        <f ca="1">IF($T40,OFFSET(DetailList!R$1,$W40,0),"")</f>
        <v>0</v>
      </c>
      <c r="T40" s="61" t="b">
        <f t="shared" si="4"/>
        <v>1</v>
      </c>
      <c r="U40" s="62">
        <v>40</v>
      </c>
      <c r="V40" s="63" t="str">
        <f ca="1">IF($T40,OFFSET(DetailList!A$1,$W40,0),"")</f>
        <v>C</v>
      </c>
      <c r="W40" s="49">
        <f>MATCH(U40,DetailList!BG:BG,0)-1</f>
        <v>345</v>
      </c>
    </row>
    <row r="41" spans="2:23" x14ac:dyDescent="0.25">
      <c r="B41" s="5" t="str">
        <f ca="1">IF($T41,OFFSET(DetailList!C$1,$W41,0),"")</f>
        <v>Local bus punctuality</v>
      </c>
      <c r="C41" s="5" t="str">
        <f ca="1">IF($T41,OFFSET(DetailList!E$1,$W41,0),"")</f>
        <v>DfT</v>
      </c>
      <c r="D41" s="593">
        <f ca="1">IF($T41,OFFSET(DetailList!F$1,$W41,0),"")</f>
        <v>0</v>
      </c>
      <c r="E41" s="55" t="str">
        <f ca="1">IF($T41,OFFSET(DetailList!B$1,$W41,0),"")</f>
        <v>122-00</v>
      </c>
      <c r="G41" s="76" t="str">
        <f t="shared" ca="1" si="0"/>
        <v>Details</v>
      </c>
      <c r="H41" s="77" t="str">
        <f t="shared" ca="1" si="1"/>
        <v>Collection</v>
      </c>
      <c r="I41" s="78" t="str">
        <f t="shared" ca="1" si="2"/>
        <v>Data</v>
      </c>
      <c r="K41" s="12" t="str">
        <f ca="1">IF(Collections!$T41,OFFSET(DetailList!J$1,$W41,0),"")</f>
        <v>annual</v>
      </c>
      <c r="L41" s="12" t="str">
        <f ca="1">IF(Collections!$T41,OFFSET(DetailList!K$1,$W41,0),"")</f>
        <v>Upper tier &amp; single tier</v>
      </c>
      <c r="M41" s="158">
        <f ca="1">IF($T41,OFFSET(DetailList!AU$1,$W41,0),"")</f>
        <v>2</v>
      </c>
      <c r="N41" s="12" t="str">
        <f ca="1">IF($T41,OFFSET(DetailList!AS$1,$W41,0),"")</f>
        <v>aggregate/summary</v>
      </c>
      <c r="P41" s="8" t="str">
        <f ca="1">IF($T41,OFFSET(DetailList!P$1,$W41,0),"")</f>
        <v>https://www.gov.uk/government/uploads/system/uploads/attachment_data/file/249575/punctuality-survey-questionnaire.pdf</v>
      </c>
      <c r="Q41" s="8" t="str">
        <f ca="1">IF($T41,OFFSET(DetailList!Q$1,$W41,0),"")</f>
        <v>www.gov.uk/government/statistical-data-sets/bus09-frequency-and-waiting-times</v>
      </c>
      <c r="R41" s="70">
        <f ca="1">IF($T41,OFFSET(DetailList!R$1,$W41,0),"")</f>
        <v>0</v>
      </c>
      <c r="T41" s="61" t="b">
        <f t="shared" si="4"/>
        <v>1</v>
      </c>
      <c r="U41" s="62">
        <v>41</v>
      </c>
      <c r="V41" s="63" t="str">
        <f ca="1">IF($T41,OFFSET(DetailList!A$1,$W41,0),"")</f>
        <v>C</v>
      </c>
      <c r="W41" s="49">
        <f>MATCH(U41,DetailList!BG:BG,0)-1</f>
        <v>352</v>
      </c>
    </row>
    <row r="42" spans="2:23" x14ac:dyDescent="0.25">
      <c r="B42" s="5" t="str">
        <f ca="1">IF($T42,OFFSET(DetailList!C$1,$W42,0),"")</f>
        <v>Taxi Survey</v>
      </c>
      <c r="C42" s="5" t="str">
        <f ca="1">IF($T42,OFFSET(DetailList!E$1,$W42,0),"")</f>
        <v>DfT</v>
      </c>
      <c r="D42" s="593">
        <f ca="1">IF($T42,OFFSET(DetailList!F$1,$W42,0),"")</f>
        <v>0</v>
      </c>
      <c r="E42" s="55" t="str">
        <f ca="1">IF($T42,OFFSET(DetailList!B$1,$W42,0),"")</f>
        <v>125-00</v>
      </c>
      <c r="G42" s="76" t="str">
        <f t="shared" ca="1" si="0"/>
        <v>Details</v>
      </c>
      <c r="H42" s="77" t="str">
        <f t="shared" ca="1" si="1"/>
        <v>Collection</v>
      </c>
      <c r="I42" s="78" t="str">
        <f t="shared" ca="1" si="2"/>
        <v>Data</v>
      </c>
      <c r="K42" s="12" t="str">
        <f ca="1">IF(Collections!$T42,OFFSET(DetailList!J$1,$W42,0),"")</f>
        <v>annual</v>
      </c>
      <c r="L42" s="12" t="str">
        <f ca="1">IF(Collections!$T42,OFFSET(DetailList!K$1,$W42,0),"")</f>
        <v>Single tier &amp; lower tier</v>
      </c>
      <c r="M42" s="158">
        <f ca="1">IF($T42,OFFSET(DetailList!AU$1,$W42,0),"")</f>
        <v>7</v>
      </c>
      <c r="N42" s="12" t="str">
        <f ca="1">IF($T42,OFFSET(DetailList!AS$1,$W42,0),"")</f>
        <v>aggregate/summary</v>
      </c>
      <c r="P42" s="8" t="str">
        <f ca="1">IF($T42,OFFSET(DetailList!P$1,$W42,0),"")</f>
        <v>https://assets.publishing.service.gov.uk/government/uploads/system/uploads/attachment_data/file/1089894/taxi-and-phv-survey-questionnaire-2022.ods</v>
      </c>
      <c r="Q42" s="8" t="str">
        <f ca="1">IF($T42,OFFSET(DetailList!Q$1,$W42,0),"")</f>
        <v>www.gov.uk/government/collections/taxi-statistics</v>
      </c>
      <c r="R42" s="70">
        <f ca="1">IF($T42,OFFSET(DetailList!R$1,$W42,0),"")</f>
        <v>0</v>
      </c>
      <c r="T42" s="61" t="b">
        <f t="shared" si="4"/>
        <v>1</v>
      </c>
      <c r="U42" s="62">
        <v>42</v>
      </c>
      <c r="V42" s="63" t="str">
        <f ca="1">IF($T42,OFFSET(DetailList!A$1,$W42,0),"")</f>
        <v>C</v>
      </c>
      <c r="W42" s="49">
        <f>MATCH(U42,DetailList!BG:BG,0)-1</f>
        <v>355</v>
      </c>
    </row>
    <row r="43" spans="2:23" x14ac:dyDescent="0.25">
      <c r="B43" s="5" t="str">
        <f ca="1">IF($T43,OFFSET(DetailList!C$1,$W43,0),"")</f>
        <v>Blue Badge Parking Survey</v>
      </c>
      <c r="C43" s="5" t="str">
        <f ca="1">IF($T43,OFFSET(DetailList!E$1,$W43,0),"")</f>
        <v>DfT</v>
      </c>
      <c r="D43" s="593">
        <f ca="1">IF($T43,OFFSET(DetailList!F$1,$W43,0),"")</f>
        <v>0</v>
      </c>
      <c r="E43" s="55" t="str">
        <f ca="1">IF($T43,OFFSET(DetailList!B$1,$W43,0),"")</f>
        <v>127-00</v>
      </c>
      <c r="G43" s="76" t="str">
        <f t="shared" ca="1" si="0"/>
        <v>Details</v>
      </c>
      <c r="H43" s="77" t="str">
        <f t="shared" ca="1" si="1"/>
        <v>Collection</v>
      </c>
      <c r="I43" s="78" t="str">
        <f t="shared" ca="1" si="2"/>
        <v>Data</v>
      </c>
      <c r="K43" s="12" t="str">
        <f ca="1">IF(Collections!$T43,OFFSET(DetailList!J$1,$W43,0),"")</f>
        <v>annual</v>
      </c>
      <c r="L43" s="12" t="str">
        <f ca="1">IF(Collections!$T43,OFFSET(DetailList!K$1,$W43,0),"")</f>
        <v>Upper tier &amp; single tier</v>
      </c>
      <c r="M43" s="158">
        <f ca="1">IF($T43,OFFSET(DetailList!AU$1,$W43,0),"")</f>
        <v>1</v>
      </c>
      <c r="N43" s="12" t="str">
        <f ca="1">IF($T43,OFFSET(DetailList!AS$1,$W43,0),"")</f>
        <v>aggregate/summary</v>
      </c>
      <c r="P43" s="8" t="str">
        <f ca="1">IF($T43,OFFSET(DetailList!P$1,$W43,0),"")</f>
        <v>https://www.gov.uk/transport-statistics-notes-and-guidance-disabled-parking-badges</v>
      </c>
      <c r="Q43" s="8" t="str">
        <f ca="1">IF($T43,OFFSET(DetailList!Q$1,$W43,0),"")</f>
        <v>https://www.gov.uk/government/collections/disabled-parking-badges-statistics</v>
      </c>
      <c r="R43" s="70">
        <f ca="1">IF($T43,OFFSET(DetailList!R$1,$W43,0),"")</f>
        <v>0</v>
      </c>
      <c r="T43" s="61" t="b">
        <f t="shared" si="4"/>
        <v>1</v>
      </c>
      <c r="U43" s="62">
        <v>43</v>
      </c>
      <c r="V43" s="63" t="str">
        <f ca="1">IF($T43,OFFSET(DetailList!A$1,$W43,0),"")</f>
        <v>C</v>
      </c>
      <c r="W43" s="49">
        <f>MATCH(U43,DetailList!BG:BG,0)-1</f>
        <v>363</v>
      </c>
    </row>
    <row r="44" spans="2:23" x14ac:dyDescent="0.25">
      <c r="B44" s="5" t="str">
        <f ca="1">IF($T44,OFFSET(DetailList!C$1,$W44,0),"")</f>
        <v xml:space="preserve">Highway inventory data </v>
      </c>
      <c r="C44" s="5" t="str">
        <f ca="1">IF($T44,OFFSET(DetailList!E$1,$W44,0),"")</f>
        <v>DfT</v>
      </c>
      <c r="D44" s="593">
        <f ca="1">IF($T44,OFFSET(DetailList!F$1,$W44,0),"")</f>
        <v>0</v>
      </c>
      <c r="E44" s="55" t="str">
        <f ca="1">IF($T44,OFFSET(DetailList!B$1,$W44,0),"")</f>
        <v>129-00</v>
      </c>
      <c r="G44" s="76" t="str">
        <f t="shared" ca="1" si="0"/>
        <v>Details</v>
      </c>
      <c r="H44" s="77" t="str">
        <f t="shared" ca="1" si="1"/>
        <v/>
      </c>
      <c r="I44" s="78" t="str">
        <f t="shared" ca="1" si="2"/>
        <v>Data</v>
      </c>
      <c r="K44" s="12" t="str">
        <f ca="1">IF(Collections!$T44,OFFSET(DetailList!J$1,$W44,0),"")</f>
        <v>as required</v>
      </c>
      <c r="L44" s="12" t="str">
        <f ca="1">IF(Collections!$T44,OFFSET(DetailList!K$1,$W44,0),"")</f>
        <v>Upper tier &amp; single tier</v>
      </c>
      <c r="M44" s="158">
        <f ca="1">IF($T44,OFFSET(DetailList!AU$1,$W44,0),"")</f>
        <v>1</v>
      </c>
      <c r="N44" s="12" t="str">
        <f ca="1">IF($T44,OFFSET(DetailList!AS$1,$W44,0),"")</f>
        <v>aggregate/summary</v>
      </c>
      <c r="P44" s="8">
        <f ca="1">IF($T44,OFFSET(DetailList!P$1,$W44,0),"")</f>
        <v>0</v>
      </c>
      <c r="Q44" s="8" t="str">
        <f ca="1">IF($T44,OFFSET(DetailList!Q$1,$W44,0),"")</f>
        <v>https://www.gov.uk/government/publications/highways-maintenance-funding-allocations-201516-to-202021</v>
      </c>
      <c r="R44" s="70">
        <f ca="1">IF($T44,OFFSET(DetailList!R$1,$W44,0),"")</f>
        <v>0</v>
      </c>
      <c r="T44" s="61" t="b">
        <f t="shared" si="4"/>
        <v>1</v>
      </c>
      <c r="U44" s="62">
        <v>44</v>
      </c>
      <c r="V44" s="63" t="str">
        <f ca="1">IF($T44,OFFSET(DetailList!A$1,$W44,0),"")</f>
        <v>C</v>
      </c>
      <c r="W44" s="49">
        <f>MATCH(U44,DetailList!BG:BG,0)-1</f>
        <v>365</v>
      </c>
    </row>
    <row r="45" spans="2:23" x14ac:dyDescent="0.25">
      <c r="B45" s="5" t="str">
        <f ca="1">IF($T45,OFFSET(DetailList!C$1,$W45,0),"")</f>
        <v>Winter salt stock holdings</v>
      </c>
      <c r="C45" s="5" t="str">
        <f ca="1">IF($T45,OFFSET(DetailList!E$1,$W45,0),"")</f>
        <v>DfT</v>
      </c>
      <c r="D45" s="593">
        <f ca="1">IF($T45,OFFSET(DetailList!F$1,$W45,0),"")</f>
        <v>0</v>
      </c>
      <c r="E45" s="55" t="str">
        <f ca="1">IF($T45,OFFSET(DetailList!B$1,$W45,0),"")</f>
        <v>251-00</v>
      </c>
      <c r="G45" s="76" t="str">
        <f t="shared" ca="1" si="0"/>
        <v>Details</v>
      </c>
      <c r="H45" s="77" t="str">
        <f t="shared" ca="1" si="1"/>
        <v/>
      </c>
      <c r="I45" s="78" t="str">
        <f t="shared" ca="1" si="2"/>
        <v/>
      </c>
      <c r="K45" s="12" t="str">
        <f ca="1">IF(Collections!$T45,OFFSET(DetailList!J$1,$W45,0),"")</f>
        <v>as required</v>
      </c>
      <c r="L45" s="12" t="str">
        <f ca="1">IF(Collections!$T45,OFFSET(DetailList!K$1,$W45,0),"")</f>
        <v>Upper tier &amp; single tier</v>
      </c>
      <c r="M45" s="158">
        <f ca="1">IF($T45,OFFSET(DetailList!AU$1,$W45,0),"")</f>
        <v>1</v>
      </c>
      <c r="N45" s="12" t="str">
        <f ca="1">IF($T45,OFFSET(DetailList!AS$1,$W45,0),"")</f>
        <v>aggregate/summary</v>
      </c>
      <c r="P45" s="8">
        <f ca="1">IF($T45,OFFSET(DetailList!P$1,$W45,0),"")</f>
        <v>0</v>
      </c>
      <c r="Q45" s="8">
        <f ca="1">IF($T45,OFFSET(DetailList!Q$1,$W45,0),"")</f>
        <v>0</v>
      </c>
      <c r="R45" s="70">
        <f ca="1">IF($T45,OFFSET(DetailList!R$1,$W45,0),"")</f>
        <v>0</v>
      </c>
      <c r="T45" s="61" t="b">
        <f t="shared" si="4"/>
        <v>1</v>
      </c>
      <c r="U45" s="62">
        <v>45</v>
      </c>
      <c r="V45" s="63" t="str">
        <f ca="1">IF($T45,OFFSET(DetailList!A$1,$W45,0),"")</f>
        <v>C</v>
      </c>
      <c r="W45" s="49">
        <f>MATCH(U45,DetailList!BG:BG,0)-1</f>
        <v>367</v>
      </c>
    </row>
    <row r="46" spans="2:23" x14ac:dyDescent="0.25">
      <c r="B46" s="5" t="str">
        <f ca="1">IF($T46,OFFSET(DetailList!C$1,$W46,0),"")</f>
        <v>Road condition data</v>
      </c>
      <c r="C46" s="5" t="str">
        <f ca="1">IF($T46,OFFSET(DetailList!E$1,$W46,0),"")</f>
        <v>DfT</v>
      </c>
      <c r="D46" s="593">
        <f ca="1">IF($T46,OFFSET(DetailList!F$1,$W46,0),"")</f>
        <v>0</v>
      </c>
      <c r="E46" s="55" t="str">
        <f ca="1">IF($T46,OFFSET(DetailList!B$1,$W46,0),"")</f>
        <v>130-00</v>
      </c>
      <c r="G46" s="76" t="str">
        <f t="shared" ca="1" si="0"/>
        <v>Details</v>
      </c>
      <c r="H46" s="77" t="str">
        <f t="shared" ca="1" si="1"/>
        <v>Collection</v>
      </c>
      <c r="I46" s="78" t="str">
        <f t="shared" ca="1" si="2"/>
        <v>Data</v>
      </c>
      <c r="K46" s="12" t="str">
        <f ca="1">IF(Collections!$T46,OFFSET(DetailList!J$1,$W46,0),"")</f>
        <v>annual</v>
      </c>
      <c r="L46" s="12" t="str">
        <f ca="1">IF(Collections!$T46,OFFSET(DetailList!K$1,$W46,0),"")</f>
        <v>Upper tier &amp; single tier</v>
      </c>
      <c r="M46" s="158">
        <f ca="1">IF($T46,OFFSET(DetailList!AU$1,$W46,0),"")</f>
        <v>4</v>
      </c>
      <c r="N46" s="12" t="str">
        <f ca="1">IF($T46,OFFSET(DetailList!AS$1,$W46,0),"")</f>
        <v>aggregate/summary</v>
      </c>
      <c r="P46" s="8" t="str">
        <f ca="1">IF($T46,OFFSET(DetailList!P$1,$W46,0),"")</f>
        <v>https://www.gov.uk/government/collections/road-network-size-and-condition</v>
      </c>
      <c r="Q46" s="8" t="str">
        <f ca="1">IF($T46,OFFSET(DetailList!Q$1,$W46,0),"")</f>
        <v>https://www.gov.uk/government/collections/road-network-size-and-condition</v>
      </c>
      <c r="R46" s="70">
        <f ca="1">IF($T46,OFFSET(DetailList!R$1,$W46,0),"")</f>
        <v>0</v>
      </c>
      <c r="T46" s="61" t="b">
        <f t="shared" si="4"/>
        <v>1</v>
      </c>
      <c r="U46" s="62">
        <v>46</v>
      </c>
      <c r="V46" s="63" t="str">
        <f ca="1">IF($T46,OFFSET(DetailList!A$1,$W46,0),"")</f>
        <v>C</v>
      </c>
      <c r="W46" s="49">
        <f>MATCH(U46,DetailList!BG:BG,0)-1</f>
        <v>369</v>
      </c>
    </row>
    <row r="47" spans="2:23" x14ac:dyDescent="0.25">
      <c r="B47" s="5" t="str">
        <f ca="1">IF($T47,OFFSET(DetailList!C$1,$W47,0),"")</f>
        <v>Road Lengths Survey</v>
      </c>
      <c r="C47" s="5" t="str">
        <f ca="1">IF($T47,OFFSET(DetailList!E$1,$W47,0),"")</f>
        <v>DfT</v>
      </c>
      <c r="D47" s="593">
        <f ca="1">IF($T47,OFFSET(DetailList!F$1,$W47,0),"")</f>
        <v>0</v>
      </c>
      <c r="E47" s="55" t="str">
        <f ca="1">IF($T47,OFFSET(DetailList!B$1,$W47,0),"")</f>
        <v>132-00</v>
      </c>
      <c r="G47" s="76" t="str">
        <f t="shared" ca="1" si="0"/>
        <v>Details</v>
      </c>
      <c r="H47" s="77" t="str">
        <f t="shared" ca="1" si="1"/>
        <v>Collection</v>
      </c>
      <c r="I47" s="78" t="str">
        <f t="shared" ca="1" si="2"/>
        <v>Data</v>
      </c>
      <c r="K47" s="12" t="str">
        <f ca="1">IF(Collections!$T47,OFFSET(DetailList!J$1,$W47,0),"")</f>
        <v>annual</v>
      </c>
      <c r="L47" s="12" t="str">
        <f ca="1">IF(Collections!$T47,OFFSET(DetailList!K$1,$W47,0),"")</f>
        <v>Upper tier &amp; single tier</v>
      </c>
      <c r="M47" s="158">
        <f ca="1">IF($T47,OFFSET(DetailList!AU$1,$W47,0),"")</f>
        <v>1</v>
      </c>
      <c r="N47" s="12" t="str">
        <f ca="1">IF($T47,OFFSET(DetailList!AS$1,$W47,0),"")</f>
        <v>aggregate/summary</v>
      </c>
      <c r="P47" s="8" t="str">
        <f ca="1">IF($T47,OFFSET(DetailList!P$1,$W47,0),"")</f>
        <v>https://www.gov.uk/government/collections/road-lengths</v>
      </c>
      <c r="Q47" s="8" t="str">
        <f ca="1">IF($T47,OFFSET(DetailList!Q$1,$W47,0),"")</f>
        <v>https://www.gov.uk/government/collections/road-lengths</v>
      </c>
      <c r="R47" s="70">
        <f ca="1">IF($T47,OFFSET(DetailList!R$1,$W47,0),"")</f>
        <v>0</v>
      </c>
      <c r="T47" s="61" t="b">
        <f t="shared" si="4"/>
        <v>1</v>
      </c>
      <c r="U47" s="62">
        <v>47</v>
      </c>
      <c r="V47" s="63" t="str">
        <f ca="1">IF($T47,OFFSET(DetailList!A$1,$W47,0),"")</f>
        <v>C</v>
      </c>
      <c r="W47" s="49">
        <f>MATCH(U47,DetailList!BG:BG,0)-1</f>
        <v>374</v>
      </c>
    </row>
    <row r="48" spans="2:23" x14ac:dyDescent="0.25">
      <c r="B48" s="5" t="str">
        <f ca="1">IF($T48,OFFSET(DetailList!C$1,$W48,0),"")</f>
        <v>Child Death Review Panels (LSCB1)</v>
      </c>
      <c r="C48" s="5" t="str">
        <f ca="1">IF($T48,OFFSET(DetailList!E$1,$W48,0),"")</f>
        <v>DHSC</v>
      </c>
      <c r="D48" s="593">
        <f ca="1">IF($T48,OFFSET(DetailList!F$1,$W48,0),"")</f>
        <v>0</v>
      </c>
      <c r="E48" s="55" t="str">
        <f ca="1">IF($T48,OFFSET(DetailList!B$1,$W48,0),"")</f>
        <v>086-00</v>
      </c>
      <c r="G48" s="76" t="str">
        <f t="shared" ca="1" si="0"/>
        <v>Details</v>
      </c>
      <c r="H48" s="77" t="str">
        <f t="shared" ca="1" si="1"/>
        <v>Collection</v>
      </c>
      <c r="I48" s="78" t="str">
        <f t="shared" ca="1" si="2"/>
        <v>Data</v>
      </c>
      <c r="K48" s="12" t="str">
        <f ca="1">IF(Collections!$T48,OFFSET(DetailList!J$1,$W48,0),"")</f>
        <v>annual</v>
      </c>
      <c r="L48" s="12" t="str">
        <f ca="1">IF(Collections!$T48,OFFSET(DetailList!K$1,$W48,0),"")</f>
        <v>Upper tier &amp; single tier</v>
      </c>
      <c r="M48" s="158">
        <f ca="1">IF($T48,OFFSET(DetailList!AU$1,$W48,0),"")</f>
        <v>1</v>
      </c>
      <c r="N48" s="12" t="str">
        <f ca="1">IF($T48,OFFSET(DetailList!AS$1,$W48,0),"")</f>
        <v>aggregate/summary</v>
      </c>
      <c r="P48" s="8" t="str">
        <f ca="1">IF($T48,OFFSET(DetailList!P$1,$W48,0),"")</f>
        <v>https://www.gov.uk/guidance/child-death-review-data-collection-submitting-data</v>
      </c>
      <c r="Q48" s="8" t="str">
        <f ca="1">IF($T48,OFFSET(DetailList!Q$1,$W48,0),"")</f>
        <v>https://www.ncmd.info/2020/11/12/cdr-data-2019-20/</v>
      </c>
      <c r="R48" s="70">
        <f ca="1">IF($T48,OFFSET(DetailList!R$1,$W48,0),"")</f>
        <v>0</v>
      </c>
      <c r="T48" s="61" t="b">
        <f t="shared" si="4"/>
        <v>1</v>
      </c>
      <c r="U48" s="62">
        <v>48</v>
      </c>
      <c r="V48" s="63" t="str">
        <f ca="1">IF($T48,OFFSET(DetailList!A$1,$W48,0),"")</f>
        <v>C</v>
      </c>
      <c r="W48" s="49">
        <f>MATCH(U48,DetailList!BG:BG,0)-1</f>
        <v>228</v>
      </c>
    </row>
    <row r="49" spans="2:23" x14ac:dyDescent="0.25">
      <c r="B49" s="5" t="str">
        <f ca="1">IF($T49,OFFSET(DetailList!C$1,$W49,0),"")</f>
        <v>National Child Measurement Programme (NCMP)</v>
      </c>
      <c r="C49" s="5" t="str">
        <f ca="1">IF($T49,OFFSET(DetailList!E$1,$W49,0),"")</f>
        <v>DHSC/OHID</v>
      </c>
      <c r="D49" s="593">
        <f ca="1">IF($T49,OFFSET(DetailList!F$1,$W49,0),"")</f>
        <v>0</v>
      </c>
      <c r="E49" s="55" t="str">
        <f ca="1">IF($T49,OFFSET(DetailList!B$1,$W49,0),"")</f>
        <v>253-00</v>
      </c>
      <c r="G49" s="76" t="str">
        <f t="shared" ca="1" si="0"/>
        <v>Details</v>
      </c>
      <c r="H49" s="77" t="str">
        <f t="shared" ca="1" si="1"/>
        <v>Collection</v>
      </c>
      <c r="I49" s="78" t="str">
        <f t="shared" ca="1" si="2"/>
        <v>Data</v>
      </c>
      <c r="K49" s="12" t="str">
        <f ca="1">IF(Collections!$T49,OFFSET(DetailList!J$1,$W49,0),"")</f>
        <v>annual</v>
      </c>
      <c r="L49" s="12" t="str">
        <f ca="1">IF(Collections!$T49,OFFSET(DetailList!K$1,$W49,0),"")</f>
        <v>Upper tier &amp; single tier</v>
      </c>
      <c r="M49" s="158">
        <f ca="1">IF($T49,OFFSET(DetailList!AU$1,$W49,0),"")</f>
        <v>1</v>
      </c>
      <c r="N49" s="12" t="str">
        <f ca="1">IF($T49,OFFSET(DetailList!AS$1,$W49,0),"")</f>
        <v>Individual</v>
      </c>
      <c r="P49" s="8" t="str">
        <f ca="1">IF($T49,OFFSET(DetailList!P$1,$W49,0),"")</f>
        <v>https://digital.nhs.uk/services/national-child-measurement-programme/it-system</v>
      </c>
      <c r="Q49" s="8" t="str">
        <f ca="1">IF($T49,OFFSET(DetailList!Q$1,$W49,0),"")</f>
        <v>https://digital.nhs.uk/data-and-information/publications/statistical/national-child-measurement-programme/2021-22-school-year</v>
      </c>
      <c r="R49" s="70">
        <f ca="1">IF($T49,OFFSET(DetailList!R$1,$W49,0),"")</f>
        <v>0</v>
      </c>
      <c r="T49" s="61" t="b">
        <f t="shared" si="4"/>
        <v>1</v>
      </c>
      <c r="U49" s="62">
        <v>49</v>
      </c>
      <c r="V49" s="63" t="str">
        <f ca="1">IF($T49,OFFSET(DetailList!A$1,$W49,0),"")</f>
        <v>C</v>
      </c>
      <c r="W49" s="49">
        <f>MATCH(U49,DetailList!BG:BG,0)-1</f>
        <v>376</v>
      </c>
    </row>
    <row r="50" spans="2:23" x14ac:dyDescent="0.25">
      <c r="B50" s="5" t="str">
        <f ca="1">IF($T50,OFFSET(DetailList!C$1,$W50,0),"")</f>
        <v>Collation of NHS Health Check quarterly data return</v>
      </c>
      <c r="C50" s="5" t="str">
        <f ca="1">IF($T50,OFFSET(DetailList!E$1,$W50,0),"")</f>
        <v>DHSC/OHID</v>
      </c>
      <c r="D50" s="593">
        <f ca="1">IF($T50,OFFSET(DetailList!F$1,$W50,0),"")</f>
        <v>0</v>
      </c>
      <c r="E50" s="55" t="str">
        <f ca="1">IF($T50,OFFSET(DetailList!B$1,$W50,0),"")</f>
        <v>254-00</v>
      </c>
      <c r="G50" s="76" t="str">
        <f t="shared" ca="1" si="0"/>
        <v>Details</v>
      </c>
      <c r="H50" s="77" t="str">
        <f t="shared" ca="1" si="1"/>
        <v>Collection</v>
      </c>
      <c r="I50" s="78" t="str">
        <f t="shared" ca="1" si="2"/>
        <v>Data</v>
      </c>
      <c r="K50" s="12" t="str">
        <f ca="1">IF(Collections!$T50,OFFSET(DetailList!J$1,$W50,0),"")</f>
        <v>quarterly</v>
      </c>
      <c r="L50" s="12" t="str">
        <f ca="1">IF(Collections!$T50,OFFSET(DetailList!K$1,$W50,0),"")</f>
        <v>Upper tier &amp; single tier</v>
      </c>
      <c r="M50" s="158">
        <f ca="1">IF($T50,OFFSET(DetailList!AU$1,$W50,0),"")</f>
        <v>2</v>
      </c>
      <c r="N50" s="12">
        <f ca="1">IF($T50,OFFSET(DetailList!AS$1,$W50,0),"")</f>
        <v>0</v>
      </c>
      <c r="P50" s="8" t="str">
        <f ca="1">IF($T50,OFFSET(DetailList!P$1,$W50,0),"")</f>
        <v>https://www.healthcheck.nhs.uk/commissioners-and-providers/data/submit-quarterly-data/</v>
      </c>
      <c r="Q50" s="8" t="str">
        <f ca="1">IF($T50,OFFSET(DetailList!Q$1,$W50,0),"")</f>
        <v>https://fingertips.phe.org.uk/profile/nhs-health-check-detailed</v>
      </c>
      <c r="R50" s="70">
        <f ca="1">IF($T50,OFFSET(DetailList!R$1,$W50,0),"")</f>
        <v>0</v>
      </c>
      <c r="T50" s="61" t="b">
        <f t="shared" si="4"/>
        <v>1</v>
      </c>
      <c r="U50" s="62">
        <v>50</v>
      </c>
      <c r="V50" s="63" t="str">
        <f ca="1">IF($T50,OFFSET(DetailList!A$1,$W50,0),"")</f>
        <v>C</v>
      </c>
      <c r="W50" s="49">
        <f>MATCH(U50,DetailList!BG:BG,0)-1</f>
        <v>378</v>
      </c>
    </row>
    <row r="51" spans="2:23" x14ac:dyDescent="0.25">
      <c r="B51" s="5" t="str">
        <f ca="1">IF($T51,OFFSET(DetailList!C$1,$W51,0),"")</f>
        <v>Oral Health Surveys</v>
      </c>
      <c r="C51" s="5" t="str">
        <f ca="1">IF($T51,OFFSET(DetailList!E$1,$W51,0),"")</f>
        <v>DHSC/OHID</v>
      </c>
      <c r="D51" s="593">
        <f ca="1">IF($T51,OFFSET(DetailList!F$1,$W51,0),"")</f>
        <v>0</v>
      </c>
      <c r="E51" s="55" t="str">
        <f ca="1">IF($T51,OFFSET(DetailList!B$1,$W51,0),"")</f>
        <v>262-00</v>
      </c>
      <c r="G51" s="76" t="str">
        <f t="shared" ca="1" si="0"/>
        <v>Details</v>
      </c>
      <c r="H51" s="77" t="str">
        <f t="shared" ca="1" si="1"/>
        <v/>
      </c>
      <c r="I51" s="78" t="str">
        <f t="shared" ca="1" si="2"/>
        <v>Data</v>
      </c>
      <c r="K51" s="12" t="str">
        <f ca="1">IF(Collections!$T51,OFFSET(DetailList!J$1,$W51,0),"")</f>
        <v>annual</v>
      </c>
      <c r="L51" s="12" t="str">
        <f ca="1">IF(Collections!$T51,OFFSET(DetailList!K$1,$W51,0),"")</f>
        <v>all local authorities</v>
      </c>
      <c r="M51" s="158">
        <f ca="1">IF($T51,OFFSET(DetailList!AU$1,$W51,0),"")</f>
        <v>1</v>
      </c>
      <c r="N51" s="12">
        <f ca="1">IF($T51,OFFSET(DetailList!AS$1,$W51,0),"")</f>
        <v>0</v>
      </c>
      <c r="P51" s="8">
        <f ca="1">IF($T51,OFFSET(DetailList!P$1,$W51,0),"")</f>
        <v>0</v>
      </c>
      <c r="Q51" s="8" t="str">
        <f ca="1">IF($T51,OFFSET(DetailList!Q$1,$W51,0),"")</f>
        <v>https://www.gov.uk/government/collections/oral-health</v>
      </c>
      <c r="R51" s="70">
        <f ca="1">IF($T51,OFFSET(DetailList!R$1,$W51,0),"")</f>
        <v>0</v>
      </c>
      <c r="T51" s="61" t="b">
        <f t="shared" si="4"/>
        <v>1</v>
      </c>
      <c r="U51" s="62">
        <v>51</v>
      </c>
      <c r="V51" s="63" t="str">
        <f ca="1">IF($T51,OFFSET(DetailList!A$1,$W51,0),"")</f>
        <v>C</v>
      </c>
      <c r="W51" s="49">
        <f>MATCH(U51,DetailList!BG:BG,0)-1</f>
        <v>381</v>
      </c>
    </row>
    <row r="52" spans="2:23" x14ac:dyDescent="0.25">
      <c r="B52" s="5" t="str">
        <f ca="1">IF($T52,OFFSET(DetailList!C$1,$W52,0),"")</f>
        <v>House Building Return (P2a)</v>
      </c>
      <c r="C52" s="5" t="str">
        <f ca="1">IF($T52,OFFSET(DetailList!E$1,$W52,0),"")</f>
        <v>DLUHC</v>
      </c>
      <c r="D52" s="593">
        <f ca="1">IF($T52,OFFSET(DetailList!F$1,$W52,0),"")</f>
        <v>0</v>
      </c>
      <c r="E52" s="55" t="str">
        <f ca="1">IF($T52,OFFSET(DetailList!B$1,$W52,0),"")</f>
        <v>002-00</v>
      </c>
      <c r="G52" s="76" t="str">
        <f t="shared" ca="1" si="0"/>
        <v>Details</v>
      </c>
      <c r="H52" s="77" t="str">
        <f t="shared" ca="1" si="1"/>
        <v>Collection</v>
      </c>
      <c r="I52" s="78" t="str">
        <f t="shared" ca="1" si="2"/>
        <v>Data</v>
      </c>
      <c r="K52" s="12" t="str">
        <f ca="1">IF(Collections!$T52,OFFSET(DetailList!J$1,$W52,0),"")</f>
        <v>quarterly</v>
      </c>
      <c r="L52" s="12" t="str">
        <f ca="1">IF(Collections!$T52,OFFSET(DetailList!K$1,$W52,0),"")</f>
        <v>Single tier &amp; lower tier</v>
      </c>
      <c r="M52" s="158">
        <f ca="1">IF($T52,OFFSET(DetailList!AU$1,$W52,0),"")</f>
        <v>2</v>
      </c>
      <c r="N52" s="12" t="str">
        <f ca="1">IF($T52,OFFSET(DetailList!AS$1,$W52,0),"")</f>
        <v>aggregate/summary</v>
      </c>
      <c r="P52" s="8" t="str">
        <f ca="1">IF($T52,OFFSET(DetailList!P$1,$W52,0),"")</f>
        <v>www.gov.uk/house-building-data-notes-and-definitions-includes-p2-full-guidance-notes-and-returns-form</v>
      </c>
      <c r="Q52" s="8" t="str">
        <f ca="1">IF($T52,OFFSET(DetailList!Q$1,$W52,0),"")</f>
        <v>https://www.gov.uk/government/statistics/housing-supply-indicators-of-new-supply-england-july-to-september-2022</v>
      </c>
      <c r="R52" s="70">
        <f ca="1">IF($T52,OFFSET(DetailList!R$1,$W52,0),"")</f>
        <v>0</v>
      </c>
      <c r="T52" s="61" t="b">
        <f t="shared" si="4"/>
        <v>1</v>
      </c>
      <c r="U52" s="62">
        <v>52</v>
      </c>
      <c r="V52" s="63" t="str">
        <f ca="1">IF($T52,OFFSET(DetailList!A$1,$W52,0),"")</f>
        <v>C</v>
      </c>
      <c r="W52" s="49">
        <f>MATCH(U52,DetailList!BG:BG,0)-1</f>
        <v>4</v>
      </c>
    </row>
    <row r="53" spans="2:23" x14ac:dyDescent="0.25">
      <c r="B53" s="5" t="str">
        <f ca="1">IF($T53,OFFSET(DetailList!C$1,$W53,0),"")</f>
        <v>Housing Flows Reconciliation Form (HFR)</v>
      </c>
      <c r="C53" s="5" t="str">
        <f ca="1">IF($T53,OFFSET(DetailList!E$1,$W53,0),"")</f>
        <v>DLUHC</v>
      </c>
      <c r="D53" s="593">
        <f ca="1">IF($T53,OFFSET(DetailList!F$1,$W53,0),"")</f>
        <v>0</v>
      </c>
      <c r="E53" s="55" t="str">
        <f ca="1">IF($T53,OFFSET(DetailList!B$1,$W53,0),"")</f>
        <v>003-00</v>
      </c>
      <c r="G53" s="76" t="str">
        <f t="shared" ca="1" si="0"/>
        <v>Details</v>
      </c>
      <c r="H53" s="77" t="str">
        <f t="shared" ca="1" si="1"/>
        <v>Collection</v>
      </c>
      <c r="I53" s="78" t="str">
        <f t="shared" ca="1" si="2"/>
        <v>Data</v>
      </c>
      <c r="K53" s="12" t="str">
        <f ca="1">IF(Collections!$T53,OFFSET(DetailList!J$1,$W53,0),"")</f>
        <v>annual</v>
      </c>
      <c r="L53" s="12" t="str">
        <f ca="1">IF(Collections!$T53,OFFSET(DetailList!K$1,$W53,0),"")</f>
        <v>Single tier &amp; lower tier</v>
      </c>
      <c r="M53" s="158">
        <f ca="1">IF($T53,OFFSET(DetailList!AU$1,$W53,0),"")</f>
        <v>5</v>
      </c>
      <c r="N53" s="12" t="str">
        <f ca="1">IF($T53,OFFSET(DetailList!AS$1,$W53,0),"")</f>
        <v>aggregate/summary</v>
      </c>
      <c r="P53" s="8" t="str">
        <f ca="1">IF($T53,OFFSET(DetailList!P$1,$W53,0),"")</f>
        <v>www.gov.uk/dwelling-stock-data-notes-and-definitions-includes-hfr-full-guidance-notes-and-returns-form</v>
      </c>
      <c r="Q53" s="8" t="str">
        <f ca="1">IF($T53,OFFSET(DetailList!Q$1,$W53,0),"")</f>
        <v>https://www.gov.uk/government/statistics/housing-supply-net-additional-dwellings-england-2021-to-2022</v>
      </c>
      <c r="R53" s="70">
        <f ca="1">IF($T53,OFFSET(DetailList!R$1,$W53,0),"")</f>
        <v>0</v>
      </c>
      <c r="T53" s="61" t="b">
        <f t="shared" si="4"/>
        <v>1</v>
      </c>
      <c r="U53" s="62">
        <v>53</v>
      </c>
      <c r="V53" s="63" t="str">
        <f ca="1">IF($T53,OFFSET(DetailList!A$1,$W53,0),"")</f>
        <v>C</v>
      </c>
      <c r="W53" s="49">
        <f>MATCH(U53,DetailList!BG:BG,0)-1</f>
        <v>7</v>
      </c>
    </row>
    <row r="54" spans="2:23" x14ac:dyDescent="0.25">
      <c r="B54" s="5" t="str">
        <f ca="1">IF($T54,OFFSET(DetailList!C$1,$W54,0),"")</f>
        <v>CORE (Continuous Recording) of lettings and sales by local authorities</v>
      </c>
      <c r="C54" s="5" t="str">
        <f ca="1">IF($T54,OFFSET(DetailList!E$1,$W54,0),"")</f>
        <v>DLUHC</v>
      </c>
      <c r="D54" s="593">
        <f ca="1">IF($T54,OFFSET(DetailList!F$1,$W54,0),"")</f>
        <v>0</v>
      </c>
      <c r="E54" s="55" t="str">
        <f ca="1">IF($T54,OFFSET(DetailList!B$1,$W54,0),"")</f>
        <v>065-00</v>
      </c>
      <c r="G54" s="76" t="str">
        <f t="shared" ca="1" si="0"/>
        <v>Details</v>
      </c>
      <c r="H54" s="77" t="str">
        <f t="shared" ca="1" si="1"/>
        <v>Collection</v>
      </c>
      <c r="I54" s="78" t="str">
        <f t="shared" ca="1" si="2"/>
        <v>Data</v>
      </c>
      <c r="K54" s="12" t="str">
        <f ca="1">IF(Collections!$T54,OFFSET(DetailList!J$1,$W54,0),"")</f>
        <v>continuous</v>
      </c>
      <c r="L54" s="12" t="str">
        <f ca="1">IF(Collections!$T54,OFFSET(DetailList!K$1,$W54,0),"")</f>
        <v>Single tier &amp; lower tier</v>
      </c>
      <c r="M54" s="158">
        <f ca="1">IF($T54,OFFSET(DetailList!AU$1,$W54,0),"")</f>
        <v>2</v>
      </c>
      <c r="N54" s="12" t="str">
        <f ca="1">IF($T54,OFFSET(DetailList!AS$1,$W54,0),"")</f>
        <v>case based</v>
      </c>
      <c r="P54" s="8" t="str">
        <f ca="1">IF($T54,OFFSET(DetailList!P$1,$W54,0),"")</f>
        <v>https://core.communities.gov.uk
https://dluhc-core-production.london.cloudapps.digital/</v>
      </c>
      <c r="Q54" s="8" t="str">
        <f ca="1">IF($T54,OFFSET(DetailList!Q$1,$W54,0),"")</f>
        <v>https://www.gov.uk/government/collections/rents-lettings-and-tenancies</v>
      </c>
      <c r="R54" s="70">
        <f ca="1">IF($T54,OFFSET(DetailList!R$1,$W54,0),"")</f>
        <v>0</v>
      </c>
      <c r="T54" s="61" t="b">
        <f t="shared" si="4"/>
        <v>1</v>
      </c>
      <c r="U54" s="62">
        <v>54</v>
      </c>
      <c r="V54" s="63" t="str">
        <f ca="1">IF($T54,OFFSET(DetailList!A$1,$W54,0),"")</f>
        <v>C</v>
      </c>
      <c r="W54" s="49">
        <f>MATCH(U54,DetailList!BG:BG,0)-1</f>
        <v>13</v>
      </c>
    </row>
    <row r="55" spans="2:23" x14ac:dyDescent="0.25">
      <c r="B55" s="5" t="str">
        <f ca="1">IF($T55,OFFSET(DetailList!C$1,$W55,0),"")</f>
        <v>Rough Sleeping Snapshot Statistics</v>
      </c>
      <c r="C55" s="5" t="str">
        <f ca="1">IF($T55,OFFSET(DetailList!E$1,$W55,0),"")</f>
        <v>DLUHC</v>
      </c>
      <c r="D55" s="593">
        <f ca="1">IF($T55,OFFSET(DetailList!F$1,$W55,0),"")</f>
        <v>0</v>
      </c>
      <c r="E55" s="55" t="str">
        <f ca="1">IF($T55,OFFSET(DetailList!B$1,$W55,0),"")</f>
        <v>010-00</v>
      </c>
      <c r="G55" s="76" t="str">
        <f t="shared" ca="1" si="0"/>
        <v>Details</v>
      </c>
      <c r="H55" s="77" t="str">
        <f t="shared" ca="1" si="1"/>
        <v>Collection</v>
      </c>
      <c r="I55" s="78" t="str">
        <f t="shared" ca="1" si="2"/>
        <v>Data</v>
      </c>
      <c r="K55" s="12" t="str">
        <f ca="1">IF(Collections!$T55,OFFSET(DetailList!J$1,$W55,0),"")</f>
        <v>annual</v>
      </c>
      <c r="L55" s="12" t="str">
        <f ca="1">IF(Collections!$T55,OFFSET(DetailList!K$1,$W55,0),"")</f>
        <v>Single tier &amp; lower tier</v>
      </c>
      <c r="M55" s="158">
        <f ca="1">IF($T55,OFFSET(DetailList!AU$1,$W55,0),"")</f>
        <v>1</v>
      </c>
      <c r="N55" s="12" t="str">
        <f ca="1">IF($T55,OFFSET(DetailList!AS$1,$W55,0),"")</f>
        <v>aggregate/summary</v>
      </c>
      <c r="P55" s="8" t="str">
        <f ca="1">IF($T55,OFFSET(DetailList!P$1,$W55,0),"")</f>
        <v>https://www.gov.uk/government/collections/homelessness-statistics#rough-sleeping</v>
      </c>
      <c r="Q55" s="8" t="str">
        <f ca="1">IF($T55,OFFSET(DetailList!Q$1,$W55,0),"")</f>
        <v>https://www.gov.uk/government/collections/homelessness-statistics#rough-sleeping</v>
      </c>
      <c r="R55" s="70">
        <f ca="1">IF($T55,OFFSET(DetailList!R$1,$W55,0),"")</f>
        <v>0</v>
      </c>
      <c r="T55" s="61" t="b">
        <f t="shared" si="4"/>
        <v>1</v>
      </c>
      <c r="U55" s="62">
        <v>55</v>
      </c>
      <c r="V55" s="63" t="str">
        <f ca="1">IF($T55,OFFSET(DetailList!A$1,$W55,0),"")</f>
        <v>C</v>
      </c>
      <c r="W55" s="49">
        <f>MATCH(U55,DetailList!BG:BG,0)-1</f>
        <v>16</v>
      </c>
    </row>
    <row r="56" spans="2:23" x14ac:dyDescent="0.25">
      <c r="B56" s="5" t="str">
        <f ca="1">IF($T56,OFFSET(DetailList!C$1,$W56,0),"")</f>
        <v>Count of traveller caravans</v>
      </c>
      <c r="C56" s="5" t="str">
        <f ca="1">IF($T56,OFFSET(DetailList!E$1,$W56,0),"")</f>
        <v>DLUHC</v>
      </c>
      <c r="D56" s="593">
        <f ca="1">IF($T56,OFFSET(DetailList!F$1,$W56,0),"")</f>
        <v>0</v>
      </c>
      <c r="E56" s="55" t="str">
        <f ca="1">IF($T56,OFFSET(DetailList!B$1,$W56,0),"")</f>
        <v>013-00</v>
      </c>
      <c r="G56" s="76" t="str">
        <f t="shared" ca="1" si="0"/>
        <v>Details</v>
      </c>
      <c r="H56" s="77" t="str">
        <f t="shared" ca="1" si="1"/>
        <v/>
      </c>
      <c r="I56" s="78" t="str">
        <f t="shared" ca="1" si="2"/>
        <v>Data</v>
      </c>
      <c r="K56" s="12" t="str">
        <f ca="1">IF(Collections!$T56,OFFSET(DetailList!J$1,$W56,0),"")</f>
        <v>every 6 months</v>
      </c>
      <c r="L56" s="12" t="str">
        <f ca="1">IF(Collections!$T56,OFFSET(DetailList!K$1,$W56,0),"")</f>
        <v>Single tier &amp; lower tier</v>
      </c>
      <c r="M56" s="158">
        <f ca="1">IF($T56,OFFSET(DetailList!AU$1,$W56,0),"")</f>
        <v>3</v>
      </c>
      <c r="N56" s="12" t="str">
        <f ca="1">IF($T56,OFFSET(DetailList!AS$1,$W56,0),"")</f>
        <v>aggregate/summary</v>
      </c>
      <c r="P56" s="8">
        <f ca="1">IF($T56,OFFSET(DetailList!P$1,$W56,0),"")</f>
        <v>0</v>
      </c>
      <c r="Q56" s="8" t="str">
        <f ca="1">IF($T56,OFFSET(DetailList!Q$1,$W56,0),"")</f>
        <v>https://www.gov.uk/government/collections/traveller-caravan-count</v>
      </c>
      <c r="R56" s="70">
        <f ca="1">IF($T56,OFFSET(DetailList!R$1,$W56,0),"")</f>
        <v>0</v>
      </c>
      <c r="T56" s="61" t="b">
        <f t="shared" si="4"/>
        <v>1</v>
      </c>
      <c r="U56" s="62">
        <v>56</v>
      </c>
      <c r="V56" s="63" t="str">
        <f ca="1">IF($T56,OFFSET(DetailList!A$1,$W56,0),"")</f>
        <v>C</v>
      </c>
      <c r="W56" s="49">
        <f>MATCH(U56,DetailList!BG:BG,0)-1</f>
        <v>18</v>
      </c>
    </row>
    <row r="57" spans="2:23" x14ac:dyDescent="0.25">
      <c r="B57" s="5" t="str">
        <f ca="1">IF($T57,OFFSET(DetailList!C$1,$W57,0),"")</f>
        <v xml:space="preserve">Housing Capital Receipts pooling </v>
      </c>
      <c r="C57" s="5" t="str">
        <f ca="1">IF($T57,OFFSET(DetailList!E$1,$W57,0),"")</f>
        <v>DLUHC</v>
      </c>
      <c r="D57" s="593">
        <f ca="1">IF($T57,OFFSET(DetailList!F$1,$W57,0),"")</f>
        <v>0</v>
      </c>
      <c r="E57" s="55" t="str">
        <f ca="1">IF($T57,OFFSET(DetailList!B$1,$W57,0),"")</f>
        <v>167-00</v>
      </c>
      <c r="G57" s="76" t="str">
        <f t="shared" ca="1" si="0"/>
        <v>Details</v>
      </c>
      <c r="H57" s="77" t="str">
        <f t="shared" ca="1" si="1"/>
        <v/>
      </c>
      <c r="I57" s="78" t="str">
        <f t="shared" ca="1" si="2"/>
        <v>Data</v>
      </c>
      <c r="K57" s="12" t="str">
        <f ca="1">IF(Collections!$T57,OFFSET(DetailList!J$1,$W57,0),"")</f>
        <v xml:space="preserve"> annual</v>
      </c>
      <c r="L57" s="12" t="str">
        <f ca="1">IF(Collections!$T57,OFFSET(DetailList!K$1,$W57,0),"")</f>
        <v>Single tier &amp; lower tier</v>
      </c>
      <c r="M57" s="158">
        <f ca="1">IF($T57,OFFSET(DetailList!AU$1,$W57,0),"")</f>
        <v>1</v>
      </c>
      <c r="N57" s="12" t="str">
        <f ca="1">IF($T57,OFFSET(DetailList!AS$1,$W57,0),"")</f>
        <v>n/k</v>
      </c>
      <c r="P57" s="8">
        <f ca="1">IF($T57,OFFSET(DetailList!P$1,$W57,0),"")</f>
        <v>0</v>
      </c>
      <c r="Q57" s="8" t="str">
        <f ca="1">IF($T57,OFFSET(DetailList!Q$1,$W57,0),"")</f>
        <v>https://www.gov.uk/government/statistical-data-sets/live-tables-on-social-housing-sales</v>
      </c>
      <c r="R57" s="70">
        <f ca="1">IF($T57,OFFSET(DetailList!R$1,$W57,0),"")</f>
        <v>0</v>
      </c>
      <c r="T57" s="61" t="b">
        <f t="shared" si="4"/>
        <v>1</v>
      </c>
      <c r="U57" s="62">
        <v>57</v>
      </c>
      <c r="V57" s="63" t="str">
        <f ca="1">IF($T57,OFFSET(DetailList!A$1,$W57,0),"")</f>
        <v>C</v>
      </c>
      <c r="W57" s="49">
        <f>MATCH(U57,DetailList!BG:BG,0)-1</f>
        <v>22</v>
      </c>
    </row>
    <row r="58" spans="2:23" x14ac:dyDescent="0.25">
      <c r="B58" s="5" t="str">
        <f ca="1">IF($T58,OFFSET(DetailList!C$1,$W58,0),"")</f>
        <v xml:space="preserve">Annual Green Belt (AGB) return </v>
      </c>
      <c r="C58" s="5" t="str">
        <f ca="1">IF($T58,OFFSET(DetailList!E$1,$W58,0),"")</f>
        <v>DLUHC</v>
      </c>
      <c r="D58" s="593">
        <f ca="1">IF($T58,OFFSET(DetailList!F$1,$W58,0),"")</f>
        <v>0</v>
      </c>
      <c r="E58" s="55" t="str">
        <f ca="1">IF($T58,OFFSET(DetailList!B$1,$W58,0),"")</f>
        <v>020-00</v>
      </c>
      <c r="G58" s="76" t="str">
        <f t="shared" ca="1" si="0"/>
        <v>Details</v>
      </c>
      <c r="H58" s="77" t="str">
        <f t="shared" ca="1" si="1"/>
        <v/>
      </c>
      <c r="I58" s="78" t="str">
        <f t="shared" ca="1" si="2"/>
        <v>Data</v>
      </c>
      <c r="K58" s="12" t="str">
        <f ca="1">IF(Collections!$T58,OFFSET(DetailList!J$1,$W58,0),"")</f>
        <v>annual</v>
      </c>
      <c r="L58" s="12" t="str">
        <f ca="1">IF(Collections!$T58,OFFSET(DetailList!K$1,$W58,0),"")</f>
        <v>Single tier &amp; lower tier</v>
      </c>
      <c r="M58" s="158">
        <f ca="1">IF($T58,OFFSET(DetailList!AU$1,$W58,0),"")</f>
        <v>1</v>
      </c>
      <c r="N58" s="12" t="str">
        <f ca="1">IF($T58,OFFSET(DetailList!AS$1,$W58,0),"")</f>
        <v>aggregate/summary</v>
      </c>
      <c r="P58" s="8">
        <f ca="1">IF($T58,OFFSET(DetailList!P$1,$W58,0),"")</f>
        <v>0</v>
      </c>
      <c r="Q58" s="8" t="str">
        <f ca="1">IF($T58,OFFSET(DetailList!Q$1,$W58,0),"")</f>
        <v>https://www.gov.uk/government/collections/green-belt-statistics</v>
      </c>
      <c r="R58" s="70">
        <f ca="1">IF($T58,OFFSET(DetailList!R$1,$W58,0),"")</f>
        <v>0</v>
      </c>
      <c r="T58" s="61" t="b">
        <f t="shared" si="4"/>
        <v>1</v>
      </c>
      <c r="U58" s="62">
        <v>58</v>
      </c>
      <c r="V58" s="63" t="str">
        <f ca="1">IF($T58,OFFSET(DetailList!A$1,$W58,0),"")</f>
        <v>C</v>
      </c>
      <c r="W58" s="49">
        <f>MATCH(U58,DetailList!BG:BG,0)-1</f>
        <v>24</v>
      </c>
    </row>
    <row r="59" spans="2:23" x14ac:dyDescent="0.25">
      <c r="B59" s="5" t="str">
        <f ca="1">IF($T59,OFFSET(DetailList!C$1,$W59,0),"")</f>
        <v>PS1/2 District matters planning statistical returns</v>
      </c>
      <c r="C59" s="5" t="str">
        <f ca="1">IF($T59,OFFSET(DetailList!E$1,$W59,0),"")</f>
        <v>DLUHC</v>
      </c>
      <c r="D59" s="593">
        <f ca="1">IF($T59,OFFSET(DetailList!F$1,$W59,0),"")</f>
        <v>0</v>
      </c>
      <c r="E59" s="55" t="str">
        <f ca="1">IF($T59,OFFSET(DetailList!B$1,$W59,0),"")</f>
        <v>021-00</v>
      </c>
      <c r="G59" s="76" t="str">
        <f t="shared" ca="1" si="0"/>
        <v>Details</v>
      </c>
      <c r="H59" s="77" t="str">
        <f t="shared" ca="1" si="1"/>
        <v>Collection</v>
      </c>
      <c r="I59" s="78" t="str">
        <f t="shared" ca="1" si="2"/>
        <v>Data</v>
      </c>
      <c r="K59" s="12" t="str">
        <f ca="1">IF(Collections!$T59,OFFSET(DetailList!J$1,$W59,0),"")</f>
        <v>quarterly</v>
      </c>
      <c r="L59" s="12" t="str">
        <f ca="1">IF(Collections!$T59,OFFSET(DetailList!K$1,$W59,0),"")</f>
        <v>Single tier &amp; lower tier</v>
      </c>
      <c r="M59" s="158">
        <f ca="1">IF($T59,OFFSET(DetailList!AU$1,$W59,0),"")</f>
        <v>11</v>
      </c>
      <c r="N59" s="12" t="str">
        <f ca="1">IF($T59,OFFSET(DetailList!AS$1,$W59,0),"")</f>
        <v>aggregate/summary</v>
      </c>
      <c r="P59" s="8" t="str">
        <f ca="1">IF($T59,OFFSET(DetailList!P$1,$W59,0),"")</f>
        <v>www.gov.uk/government/publications/district-planning-matters-return-ps1-and-ps2</v>
      </c>
      <c r="Q59" s="8" t="str">
        <f ca="1">IF($T59,OFFSET(DetailList!Q$1,$W59,0),"")</f>
        <v>https://www.gov.uk/government/collections/planning-applications-statistics</v>
      </c>
      <c r="R59" s="70">
        <f ca="1">IF($T59,OFFSET(DetailList!R$1,$W59,0),"")</f>
        <v>0</v>
      </c>
      <c r="T59" s="61" t="b">
        <f t="shared" si="4"/>
        <v>1</v>
      </c>
      <c r="U59" s="62">
        <v>59</v>
      </c>
      <c r="V59" s="63" t="str">
        <f ca="1">IF($T59,OFFSET(DetailList!A$1,$W59,0),"")</f>
        <v>C</v>
      </c>
      <c r="W59" s="49">
        <f>MATCH(U59,DetailList!BG:BG,0)-1</f>
        <v>26</v>
      </c>
    </row>
    <row r="60" spans="2:23" x14ac:dyDescent="0.25">
      <c r="B60" s="5" t="str">
        <f ca="1">IF($T60,OFFSET(DetailList!C$1,$W60,0),"")</f>
        <v>CPS1/2 County matters planning statistical returns</v>
      </c>
      <c r="C60" s="5" t="str">
        <f ca="1">IF($T60,OFFSET(DetailList!E$1,$W60,0),"")</f>
        <v>DLUHC</v>
      </c>
      <c r="D60" s="593">
        <f ca="1">IF($T60,OFFSET(DetailList!F$1,$W60,0),"")</f>
        <v>0</v>
      </c>
      <c r="E60" s="55" t="str">
        <f ca="1">IF($T60,OFFSET(DetailList!B$1,$W60,0),"")</f>
        <v>022-00</v>
      </c>
      <c r="G60" s="76" t="str">
        <f t="shared" ca="1" si="0"/>
        <v>Details</v>
      </c>
      <c r="H60" s="77" t="str">
        <f t="shared" ca="1" si="1"/>
        <v>Collection</v>
      </c>
      <c r="I60" s="78" t="str">
        <f t="shared" ca="1" si="2"/>
        <v>Data</v>
      </c>
      <c r="K60" s="12" t="str">
        <f ca="1">IF(Collections!$T60,OFFSET(DetailList!J$1,$W60,0),"")</f>
        <v>quarterly</v>
      </c>
      <c r="L60" s="12" t="str">
        <f ca="1">IF(Collections!$T60,OFFSET(DetailList!K$1,$W60,0),"")</f>
        <v>Upper tier &amp; single tier</v>
      </c>
      <c r="M60" s="158">
        <f ca="1">IF($T60,OFFSET(DetailList!AU$1,$W60,0),"")</f>
        <v>5</v>
      </c>
      <c r="N60" s="12" t="str">
        <f ca="1">IF($T60,OFFSET(DetailList!AS$1,$W60,0),"")</f>
        <v>aggregate/summary</v>
      </c>
      <c r="P60" s="8" t="str">
        <f ca="1">IF($T60,OFFSET(DetailList!P$1,$W60,0),"")</f>
        <v>https://www.gov.uk/government/publications/county-planning-matters-return-cps1-and-cps2</v>
      </c>
      <c r="Q60" s="8" t="str">
        <f ca="1">IF($T60,OFFSET(DetailList!Q$1,$W60,0),"")</f>
        <v>https://www.gov.uk/government/collections/planning-applications-statistics</v>
      </c>
      <c r="R60" s="70">
        <f ca="1">IF($T60,OFFSET(DetailList!R$1,$W60,0),"")</f>
        <v>0</v>
      </c>
      <c r="T60" s="61" t="b">
        <f t="shared" si="4"/>
        <v>1</v>
      </c>
      <c r="U60" s="62">
        <v>60</v>
      </c>
      <c r="V60" s="63" t="str">
        <f ca="1">IF($T60,OFFSET(DetailList!A$1,$W60,0),"")</f>
        <v>C</v>
      </c>
      <c r="W60" s="49">
        <f>MATCH(U60,DetailList!BG:BG,0)-1</f>
        <v>38</v>
      </c>
    </row>
    <row r="61" spans="2:23" ht="12.75" customHeight="1" x14ac:dyDescent="0.25">
      <c r="B61" s="5" t="str">
        <f ca="1">IF($T61,OFFSET(DetailList!C$1,$W61,0),"")</f>
        <v>Revenue Summary (RS)</v>
      </c>
      <c r="C61" s="5" t="str">
        <f ca="1">IF($T61,OFFSET(DetailList!E$1,$W61,0),"")</f>
        <v>DLUHC</v>
      </c>
      <c r="D61" s="593">
        <f ca="1">IF($T61,OFFSET(DetailList!F$1,$W61,0),"")</f>
        <v>0</v>
      </c>
      <c r="E61" s="55" t="str">
        <f ca="1">IF($T61,OFFSET(DetailList!B$1,$W61,0),"")</f>
        <v>026-00</v>
      </c>
      <c r="G61" s="76" t="str">
        <f t="shared" ca="1" si="0"/>
        <v>Details</v>
      </c>
      <c r="H61" s="77" t="str">
        <f t="shared" ca="1" si="1"/>
        <v>Collection</v>
      </c>
      <c r="I61" s="78" t="str">
        <f t="shared" ca="1" si="2"/>
        <v>Data</v>
      </c>
      <c r="K61" s="12" t="str">
        <f ca="1">IF(Collections!$T61,OFFSET(DetailList!J$1,$W61,0),"")</f>
        <v>annual</v>
      </c>
      <c r="L61" s="12" t="str">
        <f ca="1">IF(Collections!$T61,OFFSET(DetailList!K$1,$W61,0),"")</f>
        <v>All local authorities</v>
      </c>
      <c r="M61" s="158">
        <f ca="1">IF($T61,OFFSET(DetailList!AU$1,$W61,0),"")</f>
        <v>1</v>
      </c>
      <c r="N61" s="12" t="str">
        <f ca="1">IF($T61,OFFSET(DetailList!AS$1,$W61,0),"")</f>
        <v>aggregate/summary</v>
      </c>
      <c r="P61" s="8" t="str">
        <f ca="1">IF($T61,OFFSET(DetailList!P$1,$W61,0),"")</f>
        <v>www.gov.uk/government/collections/local-government-finance-miscellaneous-forms</v>
      </c>
      <c r="Q61" s="8" t="str">
        <f ca="1">IF($T61,OFFSET(DetailList!Q$1,$W61,0),"")</f>
        <v>https://www.gov.uk/government/statistics/local-authority-revenue-expenditure-and-financing-england-2015-to-2016-final-outturn</v>
      </c>
      <c r="R61" s="70"/>
      <c r="T61" s="61" t="b">
        <f t="shared" si="4"/>
        <v>1</v>
      </c>
      <c r="U61" s="62">
        <v>61</v>
      </c>
      <c r="V61" s="63" t="str">
        <f ca="1">IF($T61,OFFSET(DetailList!A$1,$W61,0),"")</f>
        <v>C</v>
      </c>
      <c r="W61" s="49">
        <f>MATCH(U61,DetailList!BG:BG,0)-1</f>
        <v>44</v>
      </c>
    </row>
    <row r="62" spans="2:23" x14ac:dyDescent="0.25">
      <c r="B62" s="5" t="str">
        <f ca="1">IF($T62,OFFSET(DetailList!C$1,$W62,0),"")</f>
        <v>Revenue Grants (RG)</v>
      </c>
      <c r="C62" s="5" t="str">
        <f ca="1">IF($T62,OFFSET(DetailList!E$1,$W62,0),"")</f>
        <v>DLUHC</v>
      </c>
      <c r="D62" s="593">
        <f ca="1">IF($T62,OFFSET(DetailList!F$1,$W62,0),"")</f>
        <v>0</v>
      </c>
      <c r="E62" s="55" t="str">
        <f ca="1">IF($T62,OFFSET(DetailList!B$1,$W62,0),"")</f>
        <v>027-00</v>
      </c>
      <c r="G62" s="76" t="str">
        <f t="shared" ca="1" si="0"/>
        <v>Details</v>
      </c>
      <c r="H62" s="77" t="str">
        <f t="shared" ca="1" si="1"/>
        <v>Collection</v>
      </c>
      <c r="I62" s="78" t="str">
        <f t="shared" ca="1" si="2"/>
        <v>Data</v>
      </c>
      <c r="K62" s="12" t="str">
        <f ca="1">IF(Collections!$T62,OFFSET(DetailList!J$1,$W62,0),"")</f>
        <v>annual</v>
      </c>
      <c r="L62" s="12" t="str">
        <f ca="1">IF(Collections!$T62,OFFSET(DetailList!K$1,$W62,0),"")</f>
        <v>All local authorities</v>
      </c>
      <c r="M62" s="158">
        <f ca="1">IF($T62,OFFSET(DetailList!AU$1,$W62,0),"")</f>
        <v>1</v>
      </c>
      <c r="N62" s="12" t="str">
        <f ca="1">IF($T62,OFFSET(DetailList!AS$1,$W62,0),"")</f>
        <v>aggregate/summary</v>
      </c>
      <c r="P62" s="8" t="str">
        <f ca="1">IF($T62,OFFSET(DetailList!P$1,$W62,0),"")</f>
        <v>https://www.gov.uk/government/collections/local-government-finance-miscellaneous-forms</v>
      </c>
      <c r="Q62" s="8" t="str">
        <f ca="1">IF($T62,OFFSET(DetailList!Q$1,$W62,0),"")</f>
        <v>https://www.gov.uk/government/statistics/local-authority-revenue-expenditure-and-financing-england-2015-to-2016-final-outturn</v>
      </c>
      <c r="R62" s="70">
        <f ca="1">IF($T62,OFFSET(DetailList!R$1,$W62,0),"")</f>
        <v>0</v>
      </c>
      <c r="T62" s="61" t="b">
        <f t="shared" si="4"/>
        <v>1</v>
      </c>
      <c r="U62" s="62">
        <v>62</v>
      </c>
      <c r="V62" s="63" t="str">
        <f ca="1">IF($T62,OFFSET(DetailList!A$1,$W62,0),"")</f>
        <v>C</v>
      </c>
      <c r="W62" s="49">
        <f>MATCH(U62,DetailList!BG:BG,0)-1</f>
        <v>46</v>
      </c>
    </row>
    <row r="63" spans="2:23" ht="12.75" customHeight="1" x14ac:dyDescent="0.25">
      <c r="B63" s="5" t="str">
        <f ca="1">IF($T63,OFFSET(DetailList!C$1,$W63,0),"")</f>
        <v>Revenue Outturn (RO)</v>
      </c>
      <c r="C63" s="5" t="str">
        <f ca="1">IF($T63,OFFSET(DetailList!E$1,$W63,0),"")</f>
        <v>DLUHC</v>
      </c>
      <c r="D63" s="593">
        <f ca="1">IF($T63,OFFSET(DetailList!F$1,$W63,0),"")</f>
        <v>0</v>
      </c>
      <c r="E63" s="55" t="str">
        <f ca="1">IF($T63,OFFSET(DetailList!B$1,$W63,0),"")</f>
        <v>028-00</v>
      </c>
      <c r="G63" s="76" t="str">
        <f t="shared" ca="1" si="0"/>
        <v>Details</v>
      </c>
      <c r="H63" s="77" t="str">
        <f t="shared" ca="1" si="1"/>
        <v>Collection</v>
      </c>
      <c r="I63" s="78" t="str">
        <f t="shared" ca="1" si="2"/>
        <v>Data</v>
      </c>
      <c r="K63" s="12" t="str">
        <f ca="1">IF(Collections!$T63,OFFSET(DetailList!J$1,$W63,0),"")</f>
        <v>annual</v>
      </c>
      <c r="L63" s="12" t="str">
        <f ca="1">IF(Collections!$T63,OFFSET(DetailList!K$1,$W63,0),"")</f>
        <v>All local authorities</v>
      </c>
      <c r="M63" s="158">
        <f ca="1">IF($T63,OFFSET(DetailList!AU$1,$W63,0),"")</f>
        <v>6</v>
      </c>
      <c r="N63" s="12" t="str">
        <f ca="1">IF($T63,OFFSET(DetailList!AS$1,$W63,0),"")</f>
        <v>aggregate/summary</v>
      </c>
      <c r="P63" s="8" t="str">
        <f ca="1">IF($T63,OFFSET(DetailList!P$1,$W63,0),"")</f>
        <v>https://www.gov.uk/government/collections/local-government-finance-miscellaneous-forms</v>
      </c>
      <c r="Q63" s="8" t="str">
        <f ca="1">IF($T63,OFFSET(DetailList!Q$1,$W63,0),"")</f>
        <v>https://www.gov.uk/government/statistics/local-authority-revenue-expenditure-and-financing-england-2015-to-2016-final-outturn</v>
      </c>
      <c r="R63" s="70">
        <f ca="1">IF($T63,OFFSET(DetailList!R$1,$W63,0),"")</f>
        <v>0</v>
      </c>
      <c r="T63" s="61" t="b">
        <f t="shared" si="4"/>
        <v>1</v>
      </c>
      <c r="U63" s="62">
        <v>63</v>
      </c>
      <c r="V63" s="63" t="str">
        <f ca="1">IF($T63,OFFSET(DetailList!A$1,$W63,0),"")</f>
        <v>C</v>
      </c>
      <c r="W63" s="49">
        <f>MATCH(U63,DetailList!BG:BG,0)-1</f>
        <v>48</v>
      </c>
    </row>
    <row r="64" spans="2:23" x14ac:dyDescent="0.25">
      <c r="B64" s="5" t="str">
        <f ca="1">IF($T64,OFFSET(DetailList!C$1,$W64,0),"")</f>
        <v>Trading Services Return (TSR)</v>
      </c>
      <c r="C64" s="5" t="str">
        <f ca="1">IF($T64,OFFSET(DetailList!E$1,$W64,0),"")</f>
        <v>DLUHC</v>
      </c>
      <c r="D64" s="593">
        <f ca="1">IF($T64,OFFSET(DetailList!F$1,$W64,0),"")</f>
        <v>0</v>
      </c>
      <c r="E64" s="55" t="str">
        <f ca="1">IF($T64,OFFSET(DetailList!B$1,$W64,0),"")</f>
        <v>029-00</v>
      </c>
      <c r="G64" s="76" t="str">
        <f t="shared" ca="1" si="0"/>
        <v>Details</v>
      </c>
      <c r="H64" s="77" t="str">
        <f t="shared" ca="1" si="1"/>
        <v>Collection</v>
      </c>
      <c r="I64" s="78" t="str">
        <f t="shared" ca="1" si="2"/>
        <v>Data</v>
      </c>
      <c r="K64" s="12" t="str">
        <f ca="1">IF(Collections!$T64,OFFSET(DetailList!J$1,$W64,0),"")</f>
        <v>annual</v>
      </c>
      <c r="L64" s="12" t="str">
        <f ca="1">IF(Collections!$T64,OFFSET(DetailList!K$1,$W64,0),"")</f>
        <v>All local authorities</v>
      </c>
      <c r="M64" s="158">
        <f ca="1">IF($T64,OFFSET(DetailList!AU$1,$W64,0),"")</f>
        <v>1</v>
      </c>
      <c r="N64" s="12" t="str">
        <f ca="1">IF($T64,OFFSET(DetailList!AS$1,$W64,0),"")</f>
        <v>aggregate/summary</v>
      </c>
      <c r="P64" s="8" t="str">
        <f ca="1">IF($T64,OFFSET(DetailList!P$1,$W64,0),"")</f>
        <v>https://www.gov.uk/government/collections/local-government-finance-miscellaneous-forms</v>
      </c>
      <c r="Q64" s="8" t="str">
        <f ca="1">IF($T64,OFFSET(DetailList!Q$1,$W64,0),"")</f>
        <v>https://www.gov.uk/government/statistics/local-authority-revenue-expenditure-and-financing-england-2015-to-2016-individual-local-authority-data-outturn</v>
      </c>
      <c r="R64" s="70">
        <f ca="1">IF($T64,OFFSET(DetailList!R$1,$W64,0),"")</f>
        <v>0</v>
      </c>
      <c r="T64" s="61" t="b">
        <f t="shared" si="4"/>
        <v>1</v>
      </c>
      <c r="U64" s="62">
        <v>64</v>
      </c>
      <c r="V64" s="63" t="str">
        <f ca="1">IF($T64,OFFSET(DetailList!A$1,$W64,0),"")</f>
        <v>C</v>
      </c>
      <c r="W64" s="49">
        <f>MATCH(U64,DetailList!BG:BG,0)-1</f>
        <v>55</v>
      </c>
    </row>
    <row r="65" spans="2:23" x14ac:dyDescent="0.25">
      <c r="B65" s="5" t="str">
        <f ca="1">IF($T65,OFFSET(DetailList!C$1,$W65,0),"")</f>
        <v>Subjective Analysis Return (SAR)</v>
      </c>
      <c r="C65" s="5" t="str">
        <f ca="1">IF($T65,OFFSET(DetailList!E$1,$W65,0),"")</f>
        <v>DLUHC</v>
      </c>
      <c r="D65" s="593">
        <f ca="1">IF($T65,OFFSET(DetailList!F$1,$W65,0),"")</f>
        <v>0</v>
      </c>
      <c r="E65" s="55" t="str">
        <f ca="1">IF($T65,OFFSET(DetailList!B$1,$W65,0),"")</f>
        <v>030-00</v>
      </c>
      <c r="G65" s="76" t="str">
        <f t="shared" ca="1" si="0"/>
        <v>Details</v>
      </c>
      <c r="H65" s="77" t="str">
        <f t="shared" ca="1" si="1"/>
        <v>Collection</v>
      </c>
      <c r="I65" s="78" t="str">
        <f t="shared" ca="1" si="2"/>
        <v>Data</v>
      </c>
      <c r="K65" s="12" t="str">
        <f ca="1">IF(Collections!$T65,OFFSET(DetailList!J$1,$W65,0),"")</f>
        <v>annual</v>
      </c>
      <c r="L65" s="12" t="str">
        <f ca="1">IF(Collections!$T65,OFFSET(DetailList!K$1,$W65,0),"")</f>
        <v>Sample of authorities</v>
      </c>
      <c r="M65" s="158">
        <f ca="1">IF($T65,OFFSET(DetailList!AU$1,$W65,0),"")</f>
        <v>1</v>
      </c>
      <c r="N65" s="12" t="str">
        <f ca="1">IF($T65,OFFSET(DetailList!AS$1,$W65,0),"")</f>
        <v>aggregate/summary</v>
      </c>
      <c r="P65" s="8" t="str">
        <f ca="1">IF($T65,OFFSET(DetailList!P$1,$W65,0),"")</f>
        <v>https://www.gov.uk/government/collections/local-government-finance-miscellaneous-forms</v>
      </c>
      <c r="Q65" s="8" t="str">
        <f ca="1">IF($T65,OFFSET(DetailList!Q$1,$W65,0),"")</f>
        <v>https://www.gov.uk/government/statistics/local-authority-revenue-expenditure-and-financing-england-2015-to-2016-final-outturn</v>
      </c>
      <c r="R65" s="70">
        <f ca="1">IF($T65,OFFSET(DetailList!R$1,$W65,0),"")</f>
        <v>0</v>
      </c>
      <c r="T65" s="61" t="b">
        <f t="shared" ref="T65:T96" si="5">U65&lt;=Y$1</f>
        <v>1</v>
      </c>
      <c r="U65" s="62">
        <v>65</v>
      </c>
      <c r="V65" s="63" t="str">
        <f ca="1">IF($T65,OFFSET(DetailList!A$1,$W65,0),"")</f>
        <v>C</v>
      </c>
      <c r="W65" s="49">
        <f>MATCH(U65,DetailList!BG:BG,0)-1</f>
        <v>57</v>
      </c>
    </row>
    <row r="66" spans="2:23" x14ac:dyDescent="0.25">
      <c r="B66" s="5" t="str">
        <f ca="1">IF($T66,OFFSET(DetailList!C$1,$W66,0),"")</f>
        <v>Revenue Account budget (RA)</v>
      </c>
      <c r="C66" s="5" t="str">
        <f ca="1">IF($T66,OFFSET(DetailList!E$1,$W66,0),"")</f>
        <v>DLUHC</v>
      </c>
      <c r="D66" s="593">
        <f ca="1">IF($T66,OFFSET(DetailList!F$1,$W66,0),"")</f>
        <v>0</v>
      </c>
      <c r="E66" s="55" t="str">
        <f ca="1">IF($T66,OFFSET(DetailList!B$1,$W66,0),"")</f>
        <v>032-00</v>
      </c>
      <c r="G66" s="76" t="str">
        <f t="shared" ref="G66:G129" ca="1" si="6">IF(AND($T66,$V66="C"),HYPERLINK("#DetailList!A"&amp;W66+1,"Details"),"")</f>
        <v>Details</v>
      </c>
      <c r="H66" s="77" t="str">
        <f t="shared" ref="H66:H129" ca="1" si="7">IF(AND($T66,$V66="C",NOT(P66=0)),HYPERLINK(P66,"Collection"),"")</f>
        <v>Collection</v>
      </c>
      <c r="I66" s="78" t="str">
        <f t="shared" ref="I66:I129" ca="1" si="8">IF(AND($T66,$V66="C",NOT(Q66=0)),HYPERLINK(Q66,"Data"),"")</f>
        <v>Data</v>
      </c>
      <c r="K66" s="12" t="str">
        <f ca="1">IF(Collections!$T66,OFFSET(DetailList!J$1,$W66,0),"")</f>
        <v>annual</v>
      </c>
      <c r="L66" s="12" t="str">
        <f ca="1">IF(Collections!$T66,OFFSET(DetailList!K$1,$W66,0),"")</f>
        <v>All local authorities</v>
      </c>
      <c r="M66" s="158">
        <f ca="1">IF($T66,OFFSET(DetailList!AU$1,$W66,0),"")</f>
        <v>1</v>
      </c>
      <c r="N66" s="12" t="str">
        <f ca="1">IF($T66,OFFSET(DetailList!AS$1,$W66,0),"")</f>
        <v>aggregate/summary</v>
      </c>
      <c r="P66" s="8" t="str">
        <f ca="1">IF($T66,OFFSET(DetailList!P$1,$W66,0),"")</f>
        <v>www.gov.uk/government/collections/local-government-finance-miscellaneous-forms</v>
      </c>
      <c r="Q66" s="8" t="str">
        <f ca="1">IF($T66,OFFSET(DetailList!Q$1,$W66,0),"")</f>
        <v>https://www.gov.uk/government/statistics/local-authority-revenue-expenditure-and-financing-england-2016-to-2017-budget</v>
      </c>
      <c r="R66" s="70">
        <f ca="1">IF($T66,OFFSET(DetailList!R$1,$W66,0),"")</f>
        <v>0</v>
      </c>
      <c r="T66" s="61" t="b">
        <f t="shared" si="5"/>
        <v>1</v>
      </c>
      <c r="U66" s="62">
        <v>66</v>
      </c>
      <c r="V66" s="63" t="str">
        <f ca="1">IF($T66,OFFSET(DetailList!A$1,$W66,0),"")</f>
        <v>C</v>
      </c>
      <c r="W66" s="49">
        <f>MATCH(U66,DetailList!BG:BG,0)-1</f>
        <v>59</v>
      </c>
    </row>
    <row r="67" spans="2:23" x14ac:dyDescent="0.25">
      <c r="B67" s="5" t="str">
        <f ca="1">IF($T67,OFFSET(DetailList!C$1,$W67,0),"")</f>
        <v>Revenue Account Specific and Special Grants (SG)</v>
      </c>
      <c r="C67" s="5" t="str">
        <f ca="1">IF($T67,OFFSET(DetailList!E$1,$W67,0),"")</f>
        <v>DLUHC</v>
      </c>
      <c r="D67" s="593">
        <f ca="1">IF($T67,OFFSET(DetailList!F$1,$W67,0),"")</f>
        <v>0</v>
      </c>
      <c r="E67" s="55" t="str">
        <f ca="1">IF($T67,OFFSET(DetailList!B$1,$W67,0),"")</f>
        <v>033-00</v>
      </c>
      <c r="G67" s="76" t="str">
        <f t="shared" ca="1" si="6"/>
        <v>Details</v>
      </c>
      <c r="H67" s="77" t="str">
        <f t="shared" ca="1" si="7"/>
        <v>Collection</v>
      </c>
      <c r="I67" s="78" t="str">
        <f t="shared" ca="1" si="8"/>
        <v>Data</v>
      </c>
      <c r="K67" s="12" t="str">
        <f ca="1">IF(Collections!$T67,OFFSET(DetailList!J$1,$W67,0),"")</f>
        <v>annual</v>
      </c>
      <c r="L67" s="12" t="str">
        <f ca="1">IF(Collections!$T67,OFFSET(DetailList!K$1,$W67,0),"")</f>
        <v>All local authorities</v>
      </c>
      <c r="M67" s="158">
        <f ca="1">IF($T67,OFFSET(DetailList!AU$1,$W67,0),"")</f>
        <v>1</v>
      </c>
      <c r="N67" s="12" t="str">
        <f ca="1">IF($T67,OFFSET(DetailList!AS$1,$W67,0),"")</f>
        <v>aggregate/summary</v>
      </c>
      <c r="P67" s="8" t="str">
        <f ca="1">IF($T67,OFFSET(DetailList!P$1,$W67,0),"")</f>
        <v>https://www.gov.uk/government/collections/local-government-finance-miscellaneous-forms</v>
      </c>
      <c r="Q67" s="8" t="str">
        <f ca="1">IF($T67,OFFSET(DetailList!Q$1,$W67,0),"")</f>
        <v>https://www.gov.uk/government/statistics/local-authority-revenue-expenditure-and-financing-england-2016-to-2017-budget</v>
      </c>
      <c r="R67" s="70">
        <f ca="1">IF($T67,OFFSET(DetailList!R$1,$W67,0),"")</f>
        <v>0</v>
      </c>
      <c r="T67" s="61" t="b">
        <f t="shared" si="5"/>
        <v>1</v>
      </c>
      <c r="U67" s="62">
        <v>67</v>
      </c>
      <c r="V67" s="63" t="str">
        <f ca="1">IF($T67,OFFSET(DetailList!A$1,$W67,0),"")</f>
        <v>C</v>
      </c>
      <c r="W67" s="49">
        <f>MATCH(U67,DetailList!BG:BG,0)-1</f>
        <v>61</v>
      </c>
    </row>
    <row r="68" spans="2:23" x14ac:dyDescent="0.25">
      <c r="B68" s="5" t="str">
        <f ca="1">IF($T68,OFFSET(DetailList!C$1,$W68,0),"")</f>
        <v>Capital Outturn Return (COR) Expenditure &amp; Receipts</v>
      </c>
      <c r="C68" s="5" t="str">
        <f ca="1">IF($T68,OFFSET(DetailList!E$1,$W68,0),"")</f>
        <v>DLUHC</v>
      </c>
      <c r="D68" s="593">
        <f ca="1">IF($T68,OFFSET(DetailList!F$1,$W68,0),"")</f>
        <v>0</v>
      </c>
      <c r="E68" s="55" t="str">
        <f ca="1">IF($T68,OFFSET(DetailList!B$1,$W68,0),"")</f>
        <v>035-00</v>
      </c>
      <c r="G68" s="76" t="str">
        <f t="shared" ca="1" si="6"/>
        <v>Details</v>
      </c>
      <c r="H68" s="77" t="str">
        <f t="shared" ca="1" si="7"/>
        <v>Collection</v>
      </c>
      <c r="I68" s="78" t="str">
        <f t="shared" ca="1" si="8"/>
        <v>Data</v>
      </c>
      <c r="K68" s="12" t="str">
        <f ca="1">IF(Collections!$T68,OFFSET(DetailList!J$1,$W68,0),"")</f>
        <v>annual</v>
      </c>
      <c r="L68" s="12" t="str">
        <f ca="1">IF(Collections!$T68,OFFSET(DetailList!K$1,$W68,0),"")</f>
        <v>All local authorities</v>
      </c>
      <c r="M68" s="158">
        <f ca="1">IF($T68,OFFSET(DetailList!AU$1,$W68,0),"")</f>
        <v>2</v>
      </c>
      <c r="N68" s="12" t="str">
        <f ca="1">IF($T68,OFFSET(DetailList!AS$1,$W68,0),"")</f>
        <v>aggregate/summary</v>
      </c>
      <c r="P68" s="8" t="str">
        <f ca="1">IF($T68,OFFSET(DetailList!P$1,$W68,0),"")</f>
        <v>https://www.gov.uk/government/collections/local-government-finance-miscellaneous-forms</v>
      </c>
      <c r="Q68" s="8" t="str">
        <f ca="1">IF($T68,OFFSET(DetailList!Q$1,$W68,0),"")</f>
        <v>https://www.gov.uk/government/statistics/local-authority-capital-expenditure-and-receipts-in-england-2015-to-2016-final-outturn</v>
      </c>
      <c r="R68" s="70">
        <f ca="1">IF($T68,OFFSET(DetailList!R$1,$W68,0),"")</f>
        <v>0</v>
      </c>
      <c r="T68" s="61" t="b">
        <f t="shared" si="5"/>
        <v>1</v>
      </c>
      <c r="U68" s="62">
        <v>68</v>
      </c>
      <c r="V68" s="63" t="str">
        <f ca="1">IF($T68,OFFSET(DetailList!A$1,$W68,0),"")</f>
        <v>C</v>
      </c>
      <c r="W68" s="49">
        <f>MATCH(U68,DetailList!BG:BG,0)-1</f>
        <v>63</v>
      </c>
    </row>
    <row r="69" spans="2:23" x14ac:dyDescent="0.25">
      <c r="B69" s="5" t="str">
        <f ca="1">IF($T69,OFFSET(DetailList!C$1,$W69,0),"")</f>
        <v>Capital Outturn Return (COR) Financing</v>
      </c>
      <c r="C69" s="5" t="str">
        <f ca="1">IF($T69,OFFSET(DetailList!E$1,$W69,0),"")</f>
        <v>DLUHC</v>
      </c>
      <c r="D69" s="593">
        <f ca="1">IF($T69,OFFSET(DetailList!F$1,$W69,0),"")</f>
        <v>0</v>
      </c>
      <c r="E69" s="55" t="str">
        <f ca="1">IF($T69,OFFSET(DetailList!B$1,$W69,0),"")</f>
        <v>036-00</v>
      </c>
      <c r="G69" s="76" t="str">
        <f t="shared" ca="1" si="6"/>
        <v>Details</v>
      </c>
      <c r="H69" s="77" t="str">
        <f t="shared" ca="1" si="7"/>
        <v>Collection</v>
      </c>
      <c r="I69" s="78" t="str">
        <f t="shared" ca="1" si="8"/>
        <v>Data</v>
      </c>
      <c r="K69" s="12" t="str">
        <f ca="1">IF(Collections!$T69,OFFSET(DetailList!J$1,$W69,0),"")</f>
        <v>annual</v>
      </c>
      <c r="L69" s="12" t="str">
        <f ca="1">IF(Collections!$T69,OFFSET(DetailList!K$1,$W69,0),"")</f>
        <v>All local authorities</v>
      </c>
      <c r="M69" s="158">
        <f ca="1">IF($T69,OFFSET(DetailList!AU$1,$W69,0),"")</f>
        <v>1</v>
      </c>
      <c r="N69" s="12" t="str">
        <f ca="1">IF($T69,OFFSET(DetailList!AS$1,$W69,0),"")</f>
        <v>aggregate/summary</v>
      </c>
      <c r="P69" s="8" t="str">
        <f ca="1">IF($T69,OFFSET(DetailList!P$1,$W69,0),"")</f>
        <v>https://www.gov.uk/government/collections/local-government-finance-miscellaneous-forms</v>
      </c>
      <c r="Q69" s="8" t="str">
        <f ca="1">IF($T69,OFFSET(DetailList!Q$1,$W69,0),"")</f>
        <v>https://www.gov.uk/government/statistics/local-authority-capital-expenditure-and-receipts-in-england-2015-to-2016-final-outturn</v>
      </c>
      <c r="R69" s="70">
        <f ca="1">IF($T69,OFFSET(DetailList!R$1,$W69,0),"")</f>
        <v>0</v>
      </c>
      <c r="T69" s="61" t="b">
        <f t="shared" si="5"/>
        <v>1</v>
      </c>
      <c r="U69" s="62">
        <v>69</v>
      </c>
      <c r="V69" s="63" t="str">
        <f ca="1">IF($T69,OFFSET(DetailList!A$1,$W69,0),"")</f>
        <v>C</v>
      </c>
      <c r="W69" s="49">
        <f>MATCH(U69,DetailList!BG:BG,0)-1</f>
        <v>66</v>
      </c>
    </row>
    <row r="70" spans="2:23" x14ac:dyDescent="0.25">
      <c r="B70" s="5" t="str">
        <f ca="1">IF($T70,OFFSET(DetailList!C$1,$W70,0),"")</f>
        <v>Capital Outturn Return (COR) Prudential System</v>
      </c>
      <c r="C70" s="5" t="str">
        <f ca="1">IF($T70,OFFSET(DetailList!E$1,$W70,0),"")</f>
        <v>DLUHC</v>
      </c>
      <c r="D70" s="593">
        <f ca="1">IF($T70,OFFSET(DetailList!F$1,$W70,0),"")</f>
        <v>0</v>
      </c>
      <c r="E70" s="55" t="str">
        <f ca="1">IF($T70,OFFSET(DetailList!B$1,$W70,0),"")</f>
        <v>037-00</v>
      </c>
      <c r="G70" s="76" t="str">
        <f t="shared" ca="1" si="6"/>
        <v>Details</v>
      </c>
      <c r="H70" s="77" t="str">
        <f t="shared" ca="1" si="7"/>
        <v>Collection</v>
      </c>
      <c r="I70" s="78" t="str">
        <f t="shared" ca="1" si="8"/>
        <v>Data</v>
      </c>
      <c r="K70" s="12" t="str">
        <f ca="1">IF(Collections!$T70,OFFSET(DetailList!J$1,$W70,0),"")</f>
        <v>annual</v>
      </c>
      <c r="L70" s="12" t="str">
        <f ca="1">IF(Collections!$T70,OFFSET(DetailList!K$1,$W70,0),"")</f>
        <v>All local authorities</v>
      </c>
      <c r="M70" s="158">
        <f ca="1">IF($T70,OFFSET(DetailList!AU$1,$W70,0),"")</f>
        <v>1</v>
      </c>
      <c r="N70" s="12" t="str">
        <f ca="1">IF($T70,OFFSET(DetailList!AS$1,$W70,0),"")</f>
        <v>aggregate/summary</v>
      </c>
      <c r="P70" s="8" t="str">
        <f ca="1">IF($T70,OFFSET(DetailList!P$1,$W70,0),"")</f>
        <v>https://www.gov.uk/government/collections/local-government-finance-miscellaneous-forms</v>
      </c>
      <c r="Q70" s="8" t="str">
        <f ca="1">IF($T70,OFFSET(DetailList!Q$1,$W70,0),"")</f>
        <v>https://www.gov.uk/government/statistics/local-authority-capital-expenditure-and-receipts-in-england-2015-to-2016-final-outturn</v>
      </c>
      <c r="R70" s="70">
        <f ca="1">IF($T70,OFFSET(DetailList!R$1,$W70,0),"")</f>
        <v>0</v>
      </c>
      <c r="T70" s="61" t="b">
        <f t="shared" si="5"/>
        <v>1</v>
      </c>
      <c r="U70" s="62">
        <v>70</v>
      </c>
      <c r="V70" s="63" t="str">
        <f ca="1">IF($T70,OFFSET(DetailList!A$1,$W70,0),"")</f>
        <v>C</v>
      </c>
      <c r="W70" s="49">
        <f>MATCH(U70,DetailList!BG:BG,0)-1</f>
        <v>68</v>
      </c>
    </row>
    <row r="71" spans="2:23" x14ac:dyDescent="0.25">
      <c r="B71" s="5" t="str">
        <f ca="1">IF($T71,OFFSET(DetailList!C$1,$W71,0),"")</f>
        <v>Capital Outturn Return (COR)  receipts and major repairs reserve</v>
      </c>
      <c r="C71" s="5" t="str">
        <f ca="1">IF($T71,OFFSET(DetailList!E$1,$W71,0),"")</f>
        <v>DLUHC</v>
      </c>
      <c r="D71" s="593">
        <f ca="1">IF($T71,OFFSET(DetailList!F$1,$W71,0),"")</f>
        <v>0</v>
      </c>
      <c r="E71" s="55" t="str">
        <f ca="1">IF($T71,OFFSET(DetailList!B$1,$W71,0),"")</f>
        <v>038-00</v>
      </c>
      <c r="G71" s="76" t="str">
        <f t="shared" ca="1" si="6"/>
        <v>Details</v>
      </c>
      <c r="H71" s="77" t="str">
        <f t="shared" ca="1" si="7"/>
        <v>Collection</v>
      </c>
      <c r="I71" s="78" t="str">
        <f t="shared" ca="1" si="8"/>
        <v>Data</v>
      </c>
      <c r="K71" s="12" t="str">
        <f ca="1">IF(Collections!$T71,OFFSET(DetailList!J$1,$W71,0),"")</f>
        <v>annual</v>
      </c>
      <c r="L71" s="12" t="str">
        <f ca="1">IF(Collections!$T71,OFFSET(DetailList!K$1,$W71,0),"")</f>
        <v>All local authorities</v>
      </c>
      <c r="M71" s="158">
        <f ca="1">IF($T71,OFFSET(DetailList!AU$1,$W71,0),"")</f>
        <v>2</v>
      </c>
      <c r="N71" s="12" t="str">
        <f ca="1">IF($T71,OFFSET(DetailList!AS$1,$W71,0),"")</f>
        <v>aggregate/summary</v>
      </c>
      <c r="P71" s="8" t="str">
        <f ca="1">IF($T71,OFFSET(DetailList!P$1,$W71,0),"")</f>
        <v>https://www.gov.uk/government/collections/local-government-finance-miscellaneous-forms</v>
      </c>
      <c r="Q71" s="8" t="str">
        <f ca="1">IF($T71,OFFSET(DetailList!Q$1,$W71,0),"")</f>
        <v>https://www.gov.uk/government/statistics/local-authority-capital-expenditure-and-receipts-in-england-2015-to-2016-final-outturn</v>
      </c>
      <c r="R71" s="70">
        <f ca="1">IF($T71,OFFSET(DetailList!R$1,$W71,0),"")</f>
        <v>0</v>
      </c>
      <c r="T71" s="61" t="b">
        <f t="shared" si="5"/>
        <v>1</v>
      </c>
      <c r="U71" s="62">
        <v>71</v>
      </c>
      <c r="V71" s="63" t="str">
        <f ca="1">IF($T71,OFFSET(DetailList!A$1,$W71,0),"")</f>
        <v>C</v>
      </c>
      <c r="W71" s="49">
        <f>MATCH(U71,DetailList!BG:BG,0)-1</f>
        <v>70</v>
      </c>
    </row>
    <row r="72" spans="2:23" x14ac:dyDescent="0.25">
      <c r="B72" s="5" t="str">
        <f ca="1">IF($T72,OFFSET(DetailList!C$1,$W72,0),"")</f>
        <v>Capital Estimates Return (CER)</v>
      </c>
      <c r="C72" s="5" t="str">
        <f ca="1">IF($T72,OFFSET(DetailList!E$1,$W72,0),"")</f>
        <v>DLUHC</v>
      </c>
      <c r="D72" s="593">
        <f ca="1">IF($T72,OFFSET(DetailList!F$1,$W72,0),"")</f>
        <v>0</v>
      </c>
      <c r="E72" s="55" t="str">
        <f ca="1">IF($T72,OFFSET(DetailList!B$1,$W72,0),"")</f>
        <v>040-00</v>
      </c>
      <c r="G72" s="76" t="str">
        <f t="shared" ca="1" si="6"/>
        <v>Details</v>
      </c>
      <c r="H72" s="77" t="str">
        <f t="shared" ca="1" si="7"/>
        <v>Collection</v>
      </c>
      <c r="I72" s="78" t="str">
        <f t="shared" ca="1" si="8"/>
        <v>Data</v>
      </c>
      <c r="K72" s="12" t="str">
        <f ca="1">IF(Collections!$T72,OFFSET(DetailList!J$1,$W72,0),"")</f>
        <v>annual</v>
      </c>
      <c r="L72" s="12" t="str">
        <f ca="1">IF(Collections!$T72,OFFSET(DetailList!K$1,$W72,0),"")</f>
        <v>All local authorities</v>
      </c>
      <c r="M72" s="158">
        <f ca="1">IF($T72,OFFSET(DetailList!AU$1,$W72,0),"")</f>
        <v>4</v>
      </c>
      <c r="N72" s="12" t="str">
        <f ca="1">IF($T72,OFFSET(DetailList!AS$1,$W72,0),"")</f>
        <v>aggregate/summary</v>
      </c>
      <c r="P72" s="8" t="str">
        <f ca="1">IF($T72,OFFSET(DetailList!P$1,$W72,0),"")</f>
        <v>https://www.gov.uk/government/collections/local-government-finance-miscellaneous-forms</v>
      </c>
      <c r="Q72" s="8" t="str">
        <f ca="1">IF($T72,OFFSET(DetailList!Q$1,$W72,0),"")</f>
        <v>https://www.gov.uk/government/statistics/local-authority-capital-expenditure-and-receipts-in-england-2015-to-2016-provisional-outturn-and-2016-to-2017-forecast</v>
      </c>
      <c r="R72" s="70">
        <f ca="1">IF($T72,OFFSET(DetailList!R$1,$W72,0),"")</f>
        <v>0</v>
      </c>
      <c r="T72" s="61" t="b">
        <f t="shared" si="5"/>
        <v>1</v>
      </c>
      <c r="U72" s="62">
        <v>72</v>
      </c>
      <c r="V72" s="63" t="str">
        <f ca="1">IF($T72,OFFSET(DetailList!A$1,$W72,0),"")</f>
        <v>C</v>
      </c>
      <c r="W72" s="49">
        <f>MATCH(U72,DetailList!BG:BG,0)-1</f>
        <v>73</v>
      </c>
    </row>
    <row r="73" spans="2:23" x14ac:dyDescent="0.25">
      <c r="B73" s="5" t="str">
        <f ca="1">IF($T73,OFFSET(DetailList!C$1,$W73,0),"")</f>
        <v>Capital Payments and Receipts (CPR1 to CPR 4)</v>
      </c>
      <c r="C73" s="5" t="str">
        <f ca="1">IF($T73,OFFSET(DetailList!E$1,$W73,0),"")</f>
        <v>DLUHC</v>
      </c>
      <c r="D73" s="593">
        <f ca="1">IF($T73,OFFSET(DetailList!F$1,$W73,0),"")</f>
        <v>0</v>
      </c>
      <c r="E73" s="55" t="str">
        <f ca="1">IF($T73,OFFSET(DetailList!B$1,$W73,0),"")</f>
        <v>041-00</v>
      </c>
      <c r="G73" s="76" t="str">
        <f t="shared" ca="1" si="6"/>
        <v>Details</v>
      </c>
      <c r="H73" s="77" t="str">
        <f t="shared" ca="1" si="7"/>
        <v>Collection</v>
      </c>
      <c r="I73" s="78" t="str">
        <f t="shared" ca="1" si="8"/>
        <v>Data</v>
      </c>
      <c r="K73" s="12" t="str">
        <f ca="1">IF(Collections!$T73,OFFSET(DetailList!J$1,$W73,0),"")</f>
        <v>quarterly</v>
      </c>
      <c r="L73" s="12" t="str">
        <f ca="1">IF(Collections!$T73,OFFSET(DetailList!K$1,$W73,0),"")</f>
        <v>All local authorities</v>
      </c>
      <c r="M73" s="158">
        <f ca="1">IF($T73,OFFSET(DetailList!AU$1,$W73,0),"")</f>
        <v>4</v>
      </c>
      <c r="N73" s="12" t="str">
        <f ca="1">IF($T73,OFFSET(DetailList!AS$1,$W73,0),"")</f>
        <v>aggregate/summary</v>
      </c>
      <c r="P73" s="8" t="str">
        <f ca="1">IF($T73,OFFSET(DetailList!P$1,$W73,0),"")</f>
        <v>https://www.gov.uk/government/collections/local-government-finance-miscellaneous-forms</v>
      </c>
      <c r="Q73" s="8" t="str">
        <f ca="1">IF($T73,OFFSET(DetailList!Q$1,$W73,0),"")</f>
        <v>https://www.gov.uk/government/statistical-data-sets/live-tables-on-local-government-finance#capital-payments-and-receipts</v>
      </c>
      <c r="R73" s="70">
        <f ca="1">IF($T73,OFFSET(DetailList!R$1,$W73,0),"")</f>
        <v>0</v>
      </c>
      <c r="T73" s="61" t="b">
        <f t="shared" si="5"/>
        <v>1</v>
      </c>
      <c r="U73" s="62">
        <v>73</v>
      </c>
      <c r="V73" s="63" t="str">
        <f ca="1">IF($T73,OFFSET(DetailList!A$1,$W73,0),"")</f>
        <v>C</v>
      </c>
      <c r="W73" s="49">
        <f>MATCH(U73,DetailList!BG:BG,0)-1</f>
        <v>78</v>
      </c>
    </row>
    <row r="74" spans="2:23" x14ac:dyDescent="0.25">
      <c r="B74" s="5" t="str">
        <f ca="1">IF($T74,OFFSET(DetailList!C$1,$W74,0),"")</f>
        <v>Council Tax Requirement (CTR1/CTR2/CTR3/CTR4)</v>
      </c>
      <c r="C74" s="5" t="str">
        <f ca="1">IF($T74,OFFSET(DetailList!E$1,$W74,0),"")</f>
        <v>DLUHC</v>
      </c>
      <c r="D74" s="593">
        <f ca="1">IF($T74,OFFSET(DetailList!F$1,$W74,0),"")</f>
        <v>0</v>
      </c>
      <c r="E74" s="55" t="str">
        <f ca="1">IF($T74,OFFSET(DetailList!B$1,$W74,0),"")</f>
        <v>042-00</v>
      </c>
      <c r="G74" s="76" t="str">
        <f t="shared" ca="1" si="6"/>
        <v>Details</v>
      </c>
      <c r="H74" s="77" t="str">
        <f t="shared" ca="1" si="7"/>
        <v>Collection</v>
      </c>
      <c r="I74" s="78" t="str">
        <f t="shared" ca="1" si="8"/>
        <v>Data</v>
      </c>
      <c r="K74" s="12" t="str">
        <f ca="1">IF(Collections!$T74,OFFSET(DetailList!J$1,$W74,0),"")</f>
        <v>annual</v>
      </c>
      <c r="L74" s="12" t="str">
        <f ca="1">IF(Collections!$T74,OFFSET(DetailList!K$1,$W74,0),"")</f>
        <v>All local authorities, fire, police &amp; GLA</v>
      </c>
      <c r="M74" s="158">
        <f ca="1">IF($T74,OFFSET(DetailList!AU$1,$W74,0),"")</f>
        <v>8</v>
      </c>
      <c r="N74" s="12" t="str">
        <f ca="1">IF($T74,OFFSET(DetailList!AS$1,$W74,0),"")</f>
        <v>aggregate/summary</v>
      </c>
      <c r="P74" s="8" t="str">
        <f ca="1">IF($T74,OFFSET(DetailList!P$1,$W74,0),"")</f>
        <v>www.gov.uk/government/collections/local-government-finance-miscellaneous-forms#council-tax,-non-domestic-rates,-pensions-and-borrowing-forms</v>
      </c>
      <c r="Q74" s="8" t="str">
        <f ca="1">IF($T74,OFFSET(DetailList!Q$1,$W74,0),"")</f>
        <v>https://www.gov.uk/government/collections/council-tax-statistics</v>
      </c>
      <c r="R74" s="70">
        <f ca="1">IF($T74,OFFSET(DetailList!R$1,$W74,0),"")</f>
        <v>0</v>
      </c>
      <c r="T74" s="61" t="b">
        <f t="shared" si="5"/>
        <v>1</v>
      </c>
      <c r="U74" s="62">
        <v>74</v>
      </c>
      <c r="V74" s="63" t="str">
        <f ca="1">IF($T74,OFFSET(DetailList!A$1,$W74,0),"")</f>
        <v>C</v>
      </c>
      <c r="W74" s="49">
        <f>MATCH(U74,DetailList!BG:BG,0)-1</f>
        <v>83</v>
      </c>
    </row>
    <row r="75" spans="2:23" x14ac:dyDescent="0.25">
      <c r="B75" s="5" t="str">
        <f ca="1">IF($T75,OFFSET(DetailList!C$1,$W75,0),"")</f>
        <v>Quarterly Return of Council Taxes and Non-domestic rates (QRC1 to QRC3)</v>
      </c>
      <c r="C75" s="5" t="str">
        <f ca="1">IF($T75,OFFSET(DetailList!E$1,$W75,0),"")</f>
        <v>DLUHC</v>
      </c>
      <c r="D75" s="593">
        <f ca="1">IF($T75,OFFSET(DetailList!F$1,$W75,0),"")</f>
        <v>0</v>
      </c>
      <c r="E75" s="55" t="str">
        <f ca="1">IF($T75,OFFSET(DetailList!B$1,$W75,0),"")</f>
        <v>043-00</v>
      </c>
      <c r="G75" s="76" t="str">
        <f t="shared" ca="1" si="6"/>
        <v>Details</v>
      </c>
      <c r="H75" s="77" t="str">
        <f t="shared" ca="1" si="7"/>
        <v>Collection</v>
      </c>
      <c r="I75" s="78" t="str">
        <f t="shared" ca="1" si="8"/>
        <v>Data</v>
      </c>
      <c r="K75" s="12" t="str">
        <f ca="1">IF(Collections!$T75,OFFSET(DetailList!J$1,$W75,0),"")</f>
        <v>quarterly</v>
      </c>
      <c r="L75" s="12" t="str">
        <f ca="1">IF(Collections!$T75,OFFSET(DetailList!K$1,$W75,0),"")</f>
        <v>Single tier &amp; lower tier</v>
      </c>
      <c r="M75" s="158">
        <f ca="1">IF($T75,OFFSET(DetailList!AU$1,$W75,0),"")</f>
        <v>3</v>
      </c>
      <c r="N75" s="12" t="str">
        <f ca="1">IF($T75,OFFSET(DetailList!AS$1,$W75,0),"")</f>
        <v>aggregate/summary</v>
      </c>
      <c r="P75" s="8" t="str">
        <f ca="1">IF($T75,OFFSET(DetailList!P$1,$W75,0),"")</f>
        <v>www.gov.uk/government/collections/local-government-finance-miscellaneous-forms#council-tax,-non-domestic-rates,-pensions-and-borrowing-forms</v>
      </c>
      <c r="Q75" s="8" t="str">
        <f ca="1">IF($T75,OFFSET(DetailList!Q$1,$W75,0),"")</f>
        <v>https://www.gov.uk/government/statistical-data-sets/live-tables-on-local-government-finance</v>
      </c>
      <c r="R75" s="70">
        <f ca="1">IF($T75,OFFSET(DetailList!R$1,$W75,0),"")</f>
        <v>0</v>
      </c>
      <c r="T75" s="61" t="b">
        <f t="shared" si="5"/>
        <v>1</v>
      </c>
      <c r="U75" s="62">
        <v>75</v>
      </c>
      <c r="V75" s="63" t="str">
        <f ca="1">IF($T75,OFFSET(DetailList!A$1,$W75,0),"")</f>
        <v>C</v>
      </c>
      <c r="W75" s="49">
        <f>MATCH(U75,DetailList!BG:BG,0)-1</f>
        <v>92</v>
      </c>
    </row>
    <row r="76" spans="2:23" x14ac:dyDescent="0.25">
      <c r="B76" s="5" t="str">
        <f ca="1">IF($T76,OFFSET(DetailList!C$1,$W76,0),"")</f>
        <v>Quarterly Return of Council Taxes and Non-domestic rates (QRC4)</v>
      </c>
      <c r="C76" s="5" t="str">
        <f ca="1">IF($T76,OFFSET(DetailList!E$1,$W76,0),"")</f>
        <v>DLUHC</v>
      </c>
      <c r="D76" s="593">
        <f ca="1">IF($T76,OFFSET(DetailList!F$1,$W76,0),"")</f>
        <v>0</v>
      </c>
      <c r="E76" s="55" t="str">
        <f ca="1">IF($T76,OFFSET(DetailList!B$1,$W76,0),"")</f>
        <v>166-00</v>
      </c>
      <c r="G76" s="76" t="str">
        <f t="shared" ca="1" si="6"/>
        <v>Details</v>
      </c>
      <c r="H76" s="77" t="str">
        <f t="shared" ca="1" si="7"/>
        <v>Collection</v>
      </c>
      <c r="I76" s="78" t="str">
        <f t="shared" ca="1" si="8"/>
        <v>Data</v>
      </c>
      <c r="K76" s="12" t="str">
        <f ca="1">IF(Collections!$T76,OFFSET(DetailList!J$1,$W76,0),"")</f>
        <v>annual</v>
      </c>
      <c r="L76" s="12" t="str">
        <f ca="1">IF(Collections!$T76,OFFSET(DetailList!K$1,$W76,0),"")</f>
        <v>Single tier &amp; lower tier</v>
      </c>
      <c r="M76" s="158">
        <f ca="1">IF($T76,OFFSET(DetailList!AU$1,$W76,0),"")</f>
        <v>1</v>
      </c>
      <c r="N76" s="12" t="str">
        <f ca="1">IF($T76,OFFSET(DetailList!AS$1,$W76,0),"")</f>
        <v>aggregate/summary</v>
      </c>
      <c r="P76" s="8" t="str">
        <f ca="1">IF($T76,OFFSET(DetailList!P$1,$W76,0),"")</f>
        <v>www.gov.uk/government/collections/local-government-finance-miscellaneous-forms#council-tax,-non-domestic-rates,-pensions-and-borrowing-forms</v>
      </c>
      <c r="Q76" s="8" t="str">
        <f ca="1">IF($T76,OFFSET(DetailList!Q$1,$W76,0),"")</f>
        <v>https://www.gov.uk/government/collections/council-tax-statistics#collection-rates-for-council-tax-and-non-domestic-rates</v>
      </c>
      <c r="R76" s="70">
        <f ca="1">IF($T76,OFFSET(DetailList!R$1,$W76,0),"")</f>
        <v>0</v>
      </c>
      <c r="T76" s="61" t="b">
        <f t="shared" si="5"/>
        <v>1</v>
      </c>
      <c r="U76" s="62">
        <v>76</v>
      </c>
      <c r="V76" s="63" t="str">
        <f ca="1">IF($T76,OFFSET(DetailList!A$1,$W76,0),"")</f>
        <v>C</v>
      </c>
      <c r="W76" s="49">
        <f>MATCH(U76,DetailList!BG:BG,0)-1</f>
        <v>96</v>
      </c>
    </row>
    <row r="77" spans="2:23" x14ac:dyDescent="0.25">
      <c r="B77" s="5" t="str">
        <f ca="1">IF($T77,OFFSET(DetailList!C$1,$W77,0),"")</f>
        <v>Quarterly Revenue Outturn (QRO)</v>
      </c>
      <c r="C77" s="5" t="str">
        <f ca="1">IF($T77,OFFSET(DetailList!E$1,$W77,0),"")</f>
        <v>DLUHC</v>
      </c>
      <c r="D77" s="593">
        <f ca="1">IF($T77,OFFSET(DetailList!F$1,$W77,0),"")</f>
        <v>0</v>
      </c>
      <c r="E77" s="55" t="str">
        <f ca="1">IF($T77,OFFSET(DetailList!B$1,$W77,0),"")</f>
        <v>044-00</v>
      </c>
      <c r="G77" s="76" t="str">
        <f t="shared" ca="1" si="6"/>
        <v>Details</v>
      </c>
      <c r="H77" s="77" t="str">
        <f t="shared" ca="1" si="7"/>
        <v>Collection</v>
      </c>
      <c r="I77" s="78" t="str">
        <f t="shared" ca="1" si="8"/>
        <v>Data</v>
      </c>
      <c r="K77" s="12" t="str">
        <f ca="1">IF(Collections!$T77,OFFSET(DetailList!J$1,$W77,0),"")</f>
        <v>quarterly</v>
      </c>
      <c r="L77" s="12" t="str">
        <f ca="1">IF(Collections!$T77,OFFSET(DetailList!K$1,$W77,0),"")</f>
        <v>All local authorities</v>
      </c>
      <c r="M77" s="158">
        <f ca="1">IF($T77,OFFSET(DetailList!AU$1,$W77,0),"")</f>
        <v>1</v>
      </c>
      <c r="N77" s="12" t="str">
        <f ca="1">IF($T77,OFFSET(DetailList!AS$1,$W77,0),"")</f>
        <v>aggregate/summary</v>
      </c>
      <c r="P77" s="8" t="str">
        <f ca="1">IF($T77,OFFSET(DetailList!P$1,$W77,0),"")</f>
        <v>https://www.gov.uk/government/policies/making-local-councils-more-transparent-and-accountable-to-local-people/supporting-pages/quarterly-revenue-outturn</v>
      </c>
      <c r="Q77" s="8" t="str">
        <f ca="1">IF($T77,OFFSET(DetailList!Q$1,$W77,0),"")</f>
        <v>https://www.gov.uk/government/statistical-data-sets/live-tables-on-local-government-finance#quarterly-revenue-outturn</v>
      </c>
      <c r="R77" s="70">
        <f ca="1">IF($T77,OFFSET(DetailList!R$1,$W77,0),"")</f>
        <v>0</v>
      </c>
      <c r="T77" s="61" t="b">
        <f t="shared" si="5"/>
        <v>1</v>
      </c>
      <c r="U77" s="62">
        <v>77</v>
      </c>
      <c r="V77" s="63" t="str">
        <f ca="1">IF($T77,OFFSET(DetailList!A$1,$W77,0),"")</f>
        <v>C</v>
      </c>
      <c r="W77" s="49">
        <f>MATCH(U77,DetailList!BG:BG,0)-1</f>
        <v>98</v>
      </c>
    </row>
    <row r="78" spans="2:23" x14ac:dyDescent="0.25">
      <c r="B78" s="5" t="str">
        <f ca="1">IF($T78,OFFSET(DetailList!C$1,$W78,0),"")</f>
        <v>Council Tax Base (CTB)</v>
      </c>
      <c r="C78" s="5" t="str">
        <f ca="1">IF($T78,OFFSET(DetailList!E$1,$W78,0),"")</f>
        <v>DLUHC</v>
      </c>
      <c r="D78" s="593">
        <f ca="1">IF($T78,OFFSET(DetailList!F$1,$W78,0),"")</f>
        <v>0</v>
      </c>
      <c r="E78" s="55" t="str">
        <f ca="1">IF($T78,OFFSET(DetailList!B$1,$W78,0),"")</f>
        <v>045-00</v>
      </c>
      <c r="G78" s="76" t="str">
        <f t="shared" ca="1" si="6"/>
        <v>Details</v>
      </c>
      <c r="H78" s="77" t="str">
        <f t="shared" ca="1" si="7"/>
        <v>Collection</v>
      </c>
      <c r="I78" s="78" t="str">
        <f t="shared" ca="1" si="8"/>
        <v>Data</v>
      </c>
      <c r="K78" s="12" t="str">
        <f ca="1">IF(Collections!$T78,OFFSET(DetailList!J$1,$W78,0),"")</f>
        <v>annual</v>
      </c>
      <c r="L78" s="12" t="str">
        <f ca="1">IF(Collections!$T78,OFFSET(DetailList!K$1,$W78,0),"")</f>
        <v>Single tier &amp; lower tier</v>
      </c>
      <c r="M78" s="158">
        <f ca="1">IF($T78,OFFSET(DetailList!AU$1,$W78,0),"")</f>
        <v>8</v>
      </c>
      <c r="N78" s="12" t="str">
        <f ca="1">IF($T78,OFFSET(DetailList!AS$1,$W78,0),"")</f>
        <v>aggregate/summary</v>
      </c>
      <c r="P78" s="8" t="str">
        <f ca="1">IF($T78,OFFSET(DetailList!P$1,$W78,0),"")</f>
        <v>www.gov.uk/government/collections/local-government-finance-miscellaneous-forms#council-tax,-non-domestic-rates,-pensions-and-borrowing-forms</v>
      </c>
      <c r="Q78" s="8" t="str">
        <f ca="1">IF($T78,OFFSET(DetailList!Q$1,$W78,0),"")</f>
        <v>https://www.gov.uk/government/collections/council-taxbase-statistics</v>
      </c>
      <c r="R78" s="70">
        <f ca="1">IF($T78,OFFSET(DetailList!R$1,$W78,0),"")</f>
        <v>0</v>
      </c>
      <c r="T78" s="61" t="b">
        <f t="shared" si="5"/>
        <v>1</v>
      </c>
      <c r="U78" s="62">
        <v>78</v>
      </c>
      <c r="V78" s="63" t="str">
        <f ca="1">IF($T78,OFFSET(DetailList!A$1,$W78,0),"")</f>
        <v>C</v>
      </c>
      <c r="W78" s="49">
        <f>MATCH(U78,DetailList!BG:BG,0)-1</f>
        <v>100</v>
      </c>
    </row>
    <row r="79" spans="2:23" ht="12.75" customHeight="1" x14ac:dyDescent="0.25">
      <c r="B79" s="5" t="str">
        <f ca="1">IF($T79,OFFSET(DetailList!C$1,$W79,0),"")</f>
        <v>National Non-domestic Rates Return (NNDR) 1</v>
      </c>
      <c r="C79" s="5" t="str">
        <f ca="1">IF($T79,OFFSET(DetailList!E$1,$W79,0),"")</f>
        <v>DLUHC</v>
      </c>
      <c r="D79" s="593">
        <f ca="1">IF($T79,OFFSET(DetailList!F$1,$W79,0),"")</f>
        <v>0</v>
      </c>
      <c r="E79" s="55" t="str">
        <f ca="1">IF($T79,OFFSET(DetailList!B$1,$W79,0),"")</f>
        <v>046-00</v>
      </c>
      <c r="G79" s="76" t="str">
        <f t="shared" ca="1" si="6"/>
        <v>Details</v>
      </c>
      <c r="H79" s="77" t="str">
        <f t="shared" ca="1" si="7"/>
        <v>Collection</v>
      </c>
      <c r="I79" s="78" t="str">
        <f t="shared" ca="1" si="8"/>
        <v>Data</v>
      </c>
      <c r="K79" s="12" t="str">
        <f ca="1">IF(Collections!$T79,OFFSET(DetailList!J$1,$W79,0),"")</f>
        <v>annual</v>
      </c>
      <c r="L79" s="12" t="str">
        <f ca="1">IF(Collections!$T79,OFFSET(DetailList!K$1,$W79,0),"")</f>
        <v>Single tier &amp; lower tier</v>
      </c>
      <c r="M79" s="158">
        <f ca="1">IF($T79,OFFSET(DetailList!AU$1,$W79,0),"")</f>
        <v>6</v>
      </c>
      <c r="N79" s="12" t="str">
        <f ca="1">IF($T79,OFFSET(DetailList!AS$1,$W79,0),"")</f>
        <v>aggregate/summary</v>
      </c>
      <c r="P79" s="8" t="str">
        <f ca="1">IF($T79,OFFSET(DetailList!P$1,$W79,0),"")</f>
        <v>www.gov.uk/government/collections/local-government-finance-miscellaneous-forms#council-tax,-non-domestic-rates,-pensions-and-borrowing-forms</v>
      </c>
      <c r="Q79" s="8" t="str">
        <f ca="1">IF($T79,OFFSET(DetailList!Q$1,$W79,0),"")</f>
        <v>https://www.gov.uk/government/collections/national-non-domestic-rates-collected-by-councils</v>
      </c>
      <c r="R79" s="70">
        <f ca="1">IF($T79,OFFSET(DetailList!R$1,$W79,0),"")</f>
        <v>0</v>
      </c>
      <c r="T79" s="61" t="b">
        <f t="shared" si="5"/>
        <v>1</v>
      </c>
      <c r="U79" s="62">
        <v>79</v>
      </c>
      <c r="V79" s="63" t="str">
        <f ca="1">IF($T79,OFFSET(DetailList!A$1,$W79,0),"")</f>
        <v>C</v>
      </c>
      <c r="W79" s="49">
        <f>MATCH(U79,DetailList!BG:BG,0)-1</f>
        <v>109</v>
      </c>
    </row>
    <row r="80" spans="2:23" x14ac:dyDescent="0.25">
      <c r="B80" s="5" t="str">
        <f ca="1">IF($T80,OFFSET(DetailList!C$1,$W80,0),"")</f>
        <v>National Non-domestic Rates Return (NNDR) 3</v>
      </c>
      <c r="C80" s="5" t="str">
        <f ca="1">IF($T80,OFFSET(DetailList!E$1,$W80,0),"")</f>
        <v>DLUHC</v>
      </c>
      <c r="D80" s="593">
        <f ca="1">IF($T80,OFFSET(DetailList!F$1,$W80,0),"")</f>
        <v>0</v>
      </c>
      <c r="E80" s="55" t="str">
        <f ca="1">IF($T80,OFFSET(DetailList!B$1,$W80,0),"")</f>
        <v>048-00</v>
      </c>
      <c r="G80" s="76" t="str">
        <f t="shared" ca="1" si="6"/>
        <v>Details</v>
      </c>
      <c r="H80" s="77" t="str">
        <f t="shared" ca="1" si="7"/>
        <v>Collection</v>
      </c>
      <c r="I80" s="78" t="str">
        <f t="shared" ca="1" si="8"/>
        <v>Data</v>
      </c>
      <c r="K80" s="12" t="str">
        <f ca="1">IF(Collections!$T80,OFFSET(DetailList!J$1,$W80,0),"")</f>
        <v>annual</v>
      </c>
      <c r="L80" s="12" t="str">
        <f ca="1">IF(Collections!$T80,OFFSET(DetailList!K$1,$W80,0),"")</f>
        <v>Single tier &amp; lower tier</v>
      </c>
      <c r="M80" s="158">
        <f ca="1">IF($T80,OFFSET(DetailList!AU$1,$W80,0),"")</f>
        <v>2</v>
      </c>
      <c r="N80" s="12" t="str">
        <f ca="1">IF($T80,OFFSET(DetailList!AS$1,$W80,0),"")</f>
        <v>aggregate/summary</v>
      </c>
      <c r="P80" s="8" t="str">
        <f ca="1">IF($T80,OFFSET(DetailList!P$1,$W80,0),"")</f>
        <v>www.gov.uk/government/collections/local-government-finance-miscellaneous-forms#council-tax,-non-domestic-rates,-pensions-and-borrowing-forms</v>
      </c>
      <c r="Q80" s="8" t="str">
        <f ca="1">IF($T80,OFFSET(DetailList!Q$1,$W80,0),"")</f>
        <v>https://www.gov.uk/government/collections/national-non-domestic-rates-collected-by-councils</v>
      </c>
      <c r="R80" s="70">
        <f ca="1">IF($T80,OFFSET(DetailList!R$1,$W80,0),"")</f>
        <v>0</v>
      </c>
      <c r="T80" s="61" t="b">
        <f t="shared" si="5"/>
        <v>1</v>
      </c>
      <c r="U80" s="62">
        <v>80</v>
      </c>
      <c r="V80" s="63" t="str">
        <f ca="1">IF($T80,OFFSET(DetailList!A$1,$W80,0),"")</f>
        <v>C</v>
      </c>
      <c r="W80" s="49">
        <f>MATCH(U80,DetailList!BG:BG,0)-1</f>
        <v>116</v>
      </c>
    </row>
    <row r="81" spans="2:23" x14ac:dyDescent="0.25">
      <c r="B81" s="5" t="str">
        <f ca="1">IF($T81,OFFSET(DetailList!C$1,$W81,0),"")</f>
        <v>Local Government Pension Scheme Funds Form (SF3)</v>
      </c>
      <c r="C81" s="5" t="str">
        <f ca="1">IF($T81,OFFSET(DetailList!E$1,$W81,0),"")</f>
        <v>DLUHC</v>
      </c>
      <c r="D81" s="593">
        <f ca="1">IF($T81,OFFSET(DetailList!F$1,$W81,0),"")</f>
        <v>0</v>
      </c>
      <c r="E81" s="55" t="str">
        <f ca="1">IF($T81,OFFSET(DetailList!B$1,$W81,0),"")</f>
        <v>050-00</v>
      </c>
      <c r="G81" s="76" t="str">
        <f t="shared" ca="1" si="6"/>
        <v>Details</v>
      </c>
      <c r="H81" s="77" t="str">
        <f t="shared" ca="1" si="7"/>
        <v>Collection</v>
      </c>
      <c r="I81" s="78" t="str">
        <f t="shared" ca="1" si="8"/>
        <v>Data</v>
      </c>
      <c r="K81" s="12" t="str">
        <f ca="1">IF(Collections!$T81,OFFSET(DetailList!J$1,$W81,0),"")</f>
        <v>annual</v>
      </c>
      <c r="L81" s="12" t="str">
        <f ca="1">IF(Collections!$T81,OFFSET(DetailList!K$1,$W81,0),"")</f>
        <v>Administering authorities</v>
      </c>
      <c r="M81" s="158">
        <f ca="1">IF($T81,OFFSET(DetailList!AU$1,$W81,0),"")</f>
        <v>11</v>
      </c>
      <c r="N81" s="12" t="str">
        <f ca="1">IF($T81,OFFSET(DetailList!AS$1,$W81,0),"")</f>
        <v>aggregate/summary</v>
      </c>
      <c r="P81" s="8" t="str">
        <f ca="1">IF($T81,OFFSET(DetailList!P$1,$W81,0),"")</f>
        <v>www.gov.uk/government/collections/local-government-finance-miscellaneous-forms#council-tax,-non-domestic-rates,-pensions-and-borrowing-forms</v>
      </c>
      <c r="Q81" s="8" t="str">
        <f ca="1">IF($T81,OFFSET(DetailList!Q$1,$W81,0),"")</f>
        <v>https://www.gov.uk/government/collections/local-government-pension-scheme#england-and-wales</v>
      </c>
      <c r="R81" s="70">
        <f ca="1">IF($T81,OFFSET(DetailList!R$1,$W81,0),"")</f>
        <v>0</v>
      </c>
      <c r="T81" s="61" t="b">
        <f t="shared" si="5"/>
        <v>1</v>
      </c>
      <c r="U81" s="62">
        <v>81</v>
      </c>
      <c r="V81" s="63" t="str">
        <f ca="1">IF($T81,OFFSET(DetailList!A$1,$W81,0),"")</f>
        <v>C</v>
      </c>
      <c r="W81" s="49">
        <f>MATCH(U81,DetailList!BG:BG,0)-1</f>
        <v>119</v>
      </c>
    </row>
    <row r="82" spans="2:23" x14ac:dyDescent="0.25">
      <c r="B82" s="5" t="str">
        <f ca="1">IF($T82,OFFSET(DetailList!C$1,$W82,0),"")</f>
        <v>Monthly Borrowing and Lending Inquiry</v>
      </c>
      <c r="C82" s="5" t="str">
        <f ca="1">IF($T82,OFFSET(DetailList!E$1,$W82,0),"")</f>
        <v>DLUHC</v>
      </c>
      <c r="D82" s="593">
        <f ca="1">IF($T82,OFFSET(DetailList!F$1,$W82,0),"")</f>
        <v>0</v>
      </c>
      <c r="E82" s="55" t="str">
        <f ca="1">IF($T82,OFFSET(DetailList!B$1,$W82,0),"")</f>
        <v>051-00</v>
      </c>
      <c r="G82" s="76" t="str">
        <f t="shared" ca="1" si="6"/>
        <v>Details</v>
      </c>
      <c r="H82" s="77" t="str">
        <f t="shared" ca="1" si="7"/>
        <v>Collection</v>
      </c>
      <c r="I82" s="78" t="str">
        <f t="shared" ca="1" si="8"/>
        <v>Data</v>
      </c>
      <c r="K82" s="12" t="str">
        <f ca="1">IF(Collections!$T82,OFFSET(DetailList!J$1,$W82,0),"")</f>
        <v>monthly</v>
      </c>
      <c r="L82" s="12" t="str">
        <f ca="1">IF(Collections!$T82,OFFSET(DetailList!K$1,$W82,0),"")</f>
        <v>Sample of authorities</v>
      </c>
      <c r="M82" s="158">
        <f ca="1">IF($T82,OFFSET(DetailList!AU$1,$W82,0),"")</f>
        <v>2</v>
      </c>
      <c r="N82" s="12" t="str">
        <f ca="1">IF($T82,OFFSET(DetailList!AS$1,$W82,0),"")</f>
        <v>aggregate/summary</v>
      </c>
      <c r="P82" s="8" t="str">
        <f ca="1">IF($T82,OFFSET(DetailList!P$1,$W82,0),"")</f>
        <v>https://www.gov.uk/local-government-finance-miscellaneous-forms</v>
      </c>
      <c r="Q82" s="8" t="str">
        <f ca="1">IF($T82,OFFSET(DetailList!Q$1,$W82,0),"")</f>
        <v>https://www.gov.uk/government/statistical-data-sets/live-tables-on-local-government-finance#borrowing-and-investment</v>
      </c>
      <c r="R82" s="70">
        <f ca="1">IF($T82,OFFSET(DetailList!R$1,$W82,0),"")</f>
        <v>0</v>
      </c>
      <c r="T82" s="61" t="b">
        <f t="shared" si="5"/>
        <v>1</v>
      </c>
      <c r="U82" s="62">
        <v>82</v>
      </c>
      <c r="V82" s="63" t="str">
        <f ca="1">IF($T82,OFFSET(DetailList!A$1,$W82,0),"")</f>
        <v>C</v>
      </c>
      <c r="W82" s="49">
        <f>MATCH(U82,DetailList!BG:BG,0)-1</f>
        <v>131</v>
      </c>
    </row>
    <row r="83" spans="2:23" x14ac:dyDescent="0.25">
      <c r="B83" s="5" t="str">
        <f ca="1">IF($T83,OFFSET(DetailList!C$1,$W83,0),"")</f>
        <v>Quarterly Borrowing and Lending Inquiry</v>
      </c>
      <c r="C83" s="5" t="str">
        <f ca="1">IF($T83,OFFSET(DetailList!E$1,$W83,0),"")</f>
        <v>DLUHC</v>
      </c>
      <c r="D83" s="593">
        <f ca="1">IF($T83,OFFSET(DetailList!F$1,$W83,0),"")</f>
        <v>0</v>
      </c>
      <c r="E83" s="55" t="str">
        <f ca="1">IF($T83,OFFSET(DetailList!B$1,$W83,0),"")</f>
        <v>052-00</v>
      </c>
      <c r="G83" s="76" t="str">
        <f t="shared" ca="1" si="6"/>
        <v>Details</v>
      </c>
      <c r="H83" s="77" t="str">
        <f t="shared" ca="1" si="7"/>
        <v>Collection</v>
      </c>
      <c r="I83" s="78" t="str">
        <f t="shared" ca="1" si="8"/>
        <v>Data</v>
      </c>
      <c r="K83" s="12" t="str">
        <f ca="1">IF(Collections!$T83,OFFSET(DetailList!J$1,$W83,0),"")</f>
        <v>quarterly</v>
      </c>
      <c r="L83" s="12" t="str">
        <f ca="1">IF(Collections!$T83,OFFSET(DetailList!K$1,$W83,0),"")</f>
        <v>All local authorities</v>
      </c>
      <c r="M83" s="158">
        <f ca="1">IF($T83,OFFSET(DetailList!AU$1,$W83,0),"")</f>
        <v>2</v>
      </c>
      <c r="N83" s="12" t="str">
        <f ca="1">IF($T83,OFFSET(DetailList!AS$1,$W83,0),"")</f>
        <v>aggregate/summary</v>
      </c>
      <c r="P83" s="8" t="str">
        <f ca="1">IF($T83,OFFSET(DetailList!P$1,$W83,0),"")</f>
        <v>https://www.gov.uk/local-government-finance-miscellaneous-forms</v>
      </c>
      <c r="Q83" s="8" t="str">
        <f ca="1">IF($T83,OFFSET(DetailList!Q$1,$W83,0),"")</f>
        <v>https://www.gov.uk/government/statistical-data-sets/live-tables-on-local-government-finance#borrowing-and-investment</v>
      </c>
      <c r="R83" s="70">
        <f ca="1">IF($T83,OFFSET(DetailList!R$1,$W83,0),"")</f>
        <v>0</v>
      </c>
      <c r="T83" s="61" t="b">
        <f t="shared" si="5"/>
        <v>1</v>
      </c>
      <c r="U83" s="62">
        <v>83</v>
      </c>
      <c r="V83" s="63" t="str">
        <f ca="1">IF($T83,OFFSET(DetailList!A$1,$W83,0),"")</f>
        <v>C</v>
      </c>
      <c r="W83" s="49">
        <f>MATCH(U83,DetailList!BG:BG,0)-1</f>
        <v>134</v>
      </c>
    </row>
    <row r="84" spans="2:23" x14ac:dyDescent="0.25">
      <c r="B84" s="5" t="str">
        <f ca="1">IF($T84,OFFSET(DetailList!C$1,$W84,0),"")</f>
        <v>Self-Build and Custom Housebuilding (SBCH)</v>
      </c>
      <c r="C84" s="5" t="str">
        <f ca="1">IF($T84,OFFSET(DetailList!E$1,$W84,0),"")</f>
        <v>DLUHC</v>
      </c>
      <c r="D84" s="593">
        <f ca="1">IF($T84,OFFSET(DetailList!F$1,$W84,0),"")</f>
        <v>0</v>
      </c>
      <c r="E84" s="55" t="str">
        <f ca="1">IF($T84,OFFSET(DetailList!B$1,$W84,0),"")</f>
        <v>265-00</v>
      </c>
      <c r="G84" s="76" t="str">
        <f t="shared" ca="1" si="6"/>
        <v>Details</v>
      </c>
      <c r="H84" s="77" t="str">
        <f t="shared" ca="1" si="7"/>
        <v/>
      </c>
      <c r="I84" s="78" t="str">
        <f t="shared" ca="1" si="8"/>
        <v>Data</v>
      </c>
      <c r="K84" s="12" t="str">
        <f ca="1">IF(Collections!$T84,OFFSET(DetailList!J$1,$W84,0),"")</f>
        <v>annual</v>
      </c>
      <c r="L84" s="12" t="str">
        <f ca="1">IF(Collections!$T84,OFFSET(DetailList!K$1,$W84,0),"")</f>
        <v>Single tier &amp; lower tier</v>
      </c>
      <c r="M84" s="158">
        <f ca="1">IF($T84,OFFSET(DetailList!AU$1,$W84,0),"")</f>
        <v>1</v>
      </c>
      <c r="N84" s="12" t="str">
        <f ca="1">IF($T84,OFFSET(DetailList!AS$1,$W84,0),"")</f>
        <v>aggregate/summary</v>
      </c>
      <c r="P84" s="8">
        <f ca="1">IF($T84,OFFSET(DetailList!P$1,$W84,0),"")</f>
        <v>0</v>
      </c>
      <c r="Q84" s="8" t="str">
        <f ca="1">IF($T84,OFFSET(DetailList!Q$1,$W84,0),"")</f>
        <v>https://www.gov.uk/government/publications/self-build-and-custom-housebuilding-data-2016-2016-17-2017-18-and-2018-19</v>
      </c>
      <c r="R84" s="70">
        <f ca="1">IF($T84,OFFSET(DetailList!R$1,$W84,0),"")</f>
        <v>0</v>
      </c>
      <c r="T84" s="61" t="b">
        <f t="shared" si="5"/>
        <v>1</v>
      </c>
      <c r="U84" s="62">
        <v>84</v>
      </c>
      <c r="V84" s="63" t="str">
        <f ca="1">IF($T84,OFFSET(DetailList!A$1,$W84,0),"")</f>
        <v>C</v>
      </c>
      <c r="W84" s="49">
        <f>MATCH(U84,DetailList!BG:BG,0)-1</f>
        <v>137</v>
      </c>
    </row>
    <row r="85" spans="2:23" ht="12.75" customHeight="1" x14ac:dyDescent="0.25">
      <c r="B85" s="5" t="str">
        <f ca="1">IF($T85,OFFSET(DetailList!C$1,$W85,0),"")</f>
        <v xml:space="preserve">Housing Delivery Test data </v>
      </c>
      <c r="C85" s="5" t="str">
        <f ca="1">IF($T85,OFFSET(DetailList!E$1,$W85,0),"")</f>
        <v>DLUHC</v>
      </c>
      <c r="D85" s="593">
        <f ca="1">IF($T85,OFFSET(DetailList!F$1,$W85,0),"")</f>
        <v>0</v>
      </c>
      <c r="E85" s="55" t="str">
        <f ca="1">IF($T85,OFFSET(DetailList!B$1,$W85,0),"")</f>
        <v>267-00</v>
      </c>
      <c r="G85" s="76" t="str">
        <f t="shared" ca="1" si="6"/>
        <v>Details</v>
      </c>
      <c r="H85" s="77" t="str">
        <f t="shared" ca="1" si="7"/>
        <v/>
      </c>
      <c r="I85" s="78" t="str">
        <f t="shared" ca="1" si="8"/>
        <v>Data</v>
      </c>
      <c r="K85" s="12" t="str">
        <f ca="1">IF(Collections!$T85,OFFSET(DetailList!J$1,$W85,0),"")</f>
        <v>annual</v>
      </c>
      <c r="L85" s="12" t="str">
        <f ca="1">IF(Collections!$T85,OFFSET(DetailList!K$1,$W85,0),"")</f>
        <v>Single tier &amp; lower tier</v>
      </c>
      <c r="M85" s="158">
        <f ca="1">IF($T85,OFFSET(DetailList!AU$1,$W85,0),"")</f>
        <v>1</v>
      </c>
      <c r="N85" s="12" t="str">
        <f ca="1">IF($T85,OFFSET(DetailList!AS$1,$W85,0),"")</f>
        <v>aggregate/summary</v>
      </c>
      <c r="P85" s="8">
        <f ca="1">IF($T85,OFFSET(DetailList!P$1,$W85,0),"")</f>
        <v>0</v>
      </c>
      <c r="Q85" s="8" t="str">
        <f ca="1">IF($T85,OFFSET(DetailList!Q$1,$W85,0),"")</f>
        <v>https://www.gov.uk/government/publications/housing-delivery-test-2021-measurement</v>
      </c>
      <c r="R85" s="70">
        <f ca="1">IF($T85,OFFSET(DetailList!R$1,$W85,0),"")</f>
        <v>0</v>
      </c>
      <c r="T85" s="61" t="b">
        <f t="shared" si="5"/>
        <v>1</v>
      </c>
      <c r="U85" s="62">
        <v>85</v>
      </c>
      <c r="V85" s="63" t="str">
        <f ca="1">IF($T85,OFFSET(DetailList!A$1,$W85,0),"")</f>
        <v>C</v>
      </c>
      <c r="W85" s="49">
        <f>MATCH(U85,DetailList!BG:BG,0)-1</f>
        <v>139</v>
      </c>
    </row>
    <row r="86" spans="2:23" x14ac:dyDescent="0.25">
      <c r="B86" s="5" t="str">
        <f ca="1">IF($T86,OFFSET(DetailList!C$1,$W86,0),"")</f>
        <v>Local Authority Housing Statistics</v>
      </c>
      <c r="C86" s="5" t="str">
        <f ca="1">IF($T86,OFFSET(DetailList!E$1,$W86,0),"")</f>
        <v>DLUHC</v>
      </c>
      <c r="D86" s="593">
        <f ca="1">IF($T86,OFFSET(DetailList!F$1,$W86,0),"")</f>
        <v>0</v>
      </c>
      <c r="E86" s="55" t="str">
        <f ca="1">IF($T86,OFFSET(DetailList!B$1,$W86,0),"")</f>
        <v>252-00</v>
      </c>
      <c r="G86" s="76" t="str">
        <f t="shared" ca="1" si="6"/>
        <v>Details</v>
      </c>
      <c r="H86" s="77" t="str">
        <f t="shared" ca="1" si="7"/>
        <v>Collection</v>
      </c>
      <c r="I86" s="78" t="str">
        <f t="shared" ca="1" si="8"/>
        <v>Data</v>
      </c>
      <c r="K86" s="12" t="str">
        <f ca="1">IF(Collections!$T86,OFFSET(DetailList!J$1,$W86,0),"")</f>
        <v>Annual</v>
      </c>
      <c r="L86" s="12" t="str">
        <f ca="1">IF(Collections!$T86,OFFSET(DetailList!K$1,$W86,0),"")</f>
        <v>Single tier &amp; lower tier</v>
      </c>
      <c r="M86" s="158">
        <f ca="1">IF($T86,OFFSET(DetailList!AU$1,$W86,0),"")</f>
        <v>1</v>
      </c>
      <c r="N86" s="12" t="str">
        <f ca="1">IF($T86,OFFSET(DetailList!AS$1,$W86,0),"")</f>
        <v>aggregate/summary</v>
      </c>
      <c r="P86" s="8" t="str">
        <f ca="1">IF($T86,OFFSET(DetailList!P$1,$W86,0),"")</f>
        <v>www.gov.uk/government/collections/local-authority-housing-data</v>
      </c>
      <c r="Q86" s="8" t="str">
        <f ca="1">IF($T86,OFFSET(DetailList!Q$1,$W86,0),"")</f>
        <v>https://www.gov.uk/government/collections/local-authority-housing-data</v>
      </c>
      <c r="R86" s="70">
        <f ca="1">IF($T86,OFFSET(DetailList!R$1,$W86,0),"")</f>
        <v>0</v>
      </c>
      <c r="T86" s="61" t="b">
        <f t="shared" si="5"/>
        <v>1</v>
      </c>
      <c r="U86" s="62">
        <v>86</v>
      </c>
      <c r="V86" s="63" t="str">
        <f ca="1">IF($T86,OFFSET(DetailList!A$1,$W86,0),"")</f>
        <v>C</v>
      </c>
      <c r="W86" s="49">
        <f>MATCH(U86,DetailList!BG:BG,0)-1</f>
        <v>141</v>
      </c>
    </row>
    <row r="87" spans="2:23" x14ac:dyDescent="0.25">
      <c r="B87" s="5" t="str">
        <f ca="1">IF($T87,OFFSET(DetailList!C$1,$W87,0),"")</f>
        <v xml:space="preserve">H-CLIC (Homelessness Case Level Information Collection) </v>
      </c>
      <c r="C87" s="5" t="str">
        <f ca="1">IF($T87,OFFSET(DetailList!E$1,$W87,0),"")</f>
        <v>DLUHC</v>
      </c>
      <c r="D87" s="593">
        <f ca="1">IF($T87,OFFSET(DetailList!F$1,$W87,0),"")</f>
        <v>0</v>
      </c>
      <c r="E87" s="55" t="str">
        <f ca="1">IF($T87,OFFSET(DetailList!B$1,$W87,0),"")</f>
        <v>268-00</v>
      </c>
      <c r="G87" s="76" t="str">
        <f t="shared" ca="1" si="6"/>
        <v>Details</v>
      </c>
      <c r="H87" s="77" t="str">
        <f t="shared" ca="1" si="7"/>
        <v>Collection</v>
      </c>
      <c r="I87" s="78" t="str">
        <f t="shared" ca="1" si="8"/>
        <v>Data</v>
      </c>
      <c r="K87" s="12" t="str">
        <f ca="1">IF(Collections!$T87,OFFSET(DetailList!J$1,$W87,0),"")</f>
        <v>Quarterly</v>
      </c>
      <c r="L87" s="12" t="str">
        <f ca="1">IF(Collections!$T87,OFFSET(DetailList!K$1,$W87,0),"")</f>
        <v>Single tier &amp; lower tier</v>
      </c>
      <c r="M87" s="158">
        <f ca="1">IF($T87,OFFSET(DetailList!AU$1,$W87,0),"")</f>
        <v>1</v>
      </c>
      <c r="N87" s="12" t="str">
        <f ca="1">IF($T87,OFFSET(DetailList!AS$1,$W87,0),"")</f>
        <v>Case level data</v>
      </c>
      <c r="P87" s="8" t="str">
        <f ca="1">IF($T87,OFFSET(DetailList!P$1,$W87,0),"")</f>
        <v>https://delta.communities.gov.uk/document-repository/public/download?uri=/document-repository/HCLIC_Data_Specification_v1.5_approved.docx</v>
      </c>
      <c r="Q87" s="8" t="str">
        <f ca="1">IF($T87,OFFSET(DetailList!Q$1,$W87,0),"")</f>
        <v>https://www.gov.uk/government/collections/homelessness-statistics#statutory-homelessness</v>
      </c>
      <c r="R87" s="70">
        <f ca="1">IF($T87,OFFSET(DetailList!R$1,$W87,0),"")</f>
        <v>0</v>
      </c>
      <c r="T87" s="61" t="b">
        <f t="shared" si="5"/>
        <v>1</v>
      </c>
      <c r="U87" s="62">
        <v>87</v>
      </c>
      <c r="V87" s="63" t="str">
        <f ca="1">IF($T87,OFFSET(DetailList!A$1,$W87,0),"")</f>
        <v>C</v>
      </c>
      <c r="W87" s="49">
        <f>MATCH(U87,DetailList!BG:BG,0)-1</f>
        <v>143</v>
      </c>
    </row>
    <row r="88" spans="2:23" x14ac:dyDescent="0.25">
      <c r="B88" s="5" t="str">
        <f ca="1">IF($T88,OFFSET(DetailList!C$1,$W88,0),"")</f>
        <v>Names of additional Public Private Partnership / Private Finance Initiative Projects (for ONS &amp; HMT)</v>
      </c>
      <c r="C88" s="5" t="str">
        <f ca="1">IF($T88,OFFSET(DetailList!E$1,$W88,0),"")</f>
        <v>DLUHC</v>
      </c>
      <c r="D88" s="593">
        <f ca="1">IF($T88,OFFSET(DetailList!F$1,$W88,0),"")</f>
        <v>0</v>
      </c>
      <c r="E88" s="55" t="str">
        <f ca="1">IF($T88,OFFSET(DetailList!B$1,$W88,0),"")</f>
        <v>271-00</v>
      </c>
      <c r="G88" s="76" t="str">
        <f t="shared" ca="1" si="6"/>
        <v>Details</v>
      </c>
      <c r="H88" s="77" t="str">
        <f t="shared" ca="1" si="7"/>
        <v/>
      </c>
      <c r="I88" s="78" t="str">
        <f t="shared" ca="1" si="8"/>
        <v/>
      </c>
      <c r="K88" s="12" t="str">
        <f ca="1">IF(Collections!$T88,OFFSET(DetailList!J$1,$W88,0),"")</f>
        <v>annual</v>
      </c>
      <c r="L88" s="12" t="str">
        <f ca="1">IF(Collections!$T88,OFFSET(DetailList!K$1,$W88,0),"")</f>
        <v>All local authorities</v>
      </c>
      <c r="M88" s="158">
        <f ca="1">IF($T88,OFFSET(DetailList!AU$1,$W88,0),"")</f>
        <v>1</v>
      </c>
      <c r="N88" s="12">
        <f ca="1">IF($T88,OFFSET(DetailList!AS$1,$W88,0),"")</f>
        <v>0</v>
      </c>
      <c r="P88" s="8">
        <f ca="1">IF($T88,OFFSET(DetailList!P$1,$W88,0),"")</f>
        <v>0</v>
      </c>
      <c r="Q88" s="8">
        <f ca="1">IF($T88,OFFSET(DetailList!Q$1,$W88,0),"")</f>
        <v>0</v>
      </c>
      <c r="R88" s="70">
        <f ca="1">IF($T88,OFFSET(DetailList!R$1,$W88,0),"")</f>
        <v>0</v>
      </c>
      <c r="T88" s="61" t="b">
        <f t="shared" si="5"/>
        <v>1</v>
      </c>
      <c r="U88" s="62">
        <v>88</v>
      </c>
      <c r="V88" s="63" t="str">
        <f ca="1">IF($T88,OFFSET(DetailList!A$1,$W88,0),"")</f>
        <v>C</v>
      </c>
      <c r="W88" s="49">
        <f>MATCH(U88,DetailList!BG:BG,0)-1</f>
        <v>145</v>
      </c>
    </row>
    <row r="89" spans="2:23" x14ac:dyDescent="0.25">
      <c r="B89" s="5" t="str">
        <f ca="1">IF($T89,OFFSET(DetailList!C$1,$W89,0),"")</f>
        <v>Exit payments</v>
      </c>
      <c r="C89" s="5" t="str">
        <f ca="1">IF($T89,OFFSET(DetailList!E$1,$W89,0),"")</f>
        <v>DLUHC</v>
      </c>
      <c r="D89" s="593">
        <f ca="1">IF($T89,OFFSET(DetailList!F$1,$W89,0),"")</f>
        <v>0</v>
      </c>
      <c r="E89" s="55" t="str">
        <f ca="1">IF($T89,OFFSET(DetailList!B$1,$W89,0),"")</f>
        <v>272-00</v>
      </c>
      <c r="G89" s="76" t="str">
        <f t="shared" ca="1" si="6"/>
        <v>Details</v>
      </c>
      <c r="H89" s="77" t="str">
        <f t="shared" ca="1" si="7"/>
        <v>Collection</v>
      </c>
      <c r="I89" s="78" t="str">
        <f t="shared" ca="1" si="8"/>
        <v>Data</v>
      </c>
      <c r="K89" s="12" t="str">
        <f ca="1">IF(Collections!$T89,OFFSET(DetailList!J$1,$W89,0),"")</f>
        <v>annual</v>
      </c>
      <c r="L89" s="12" t="str">
        <f ca="1">IF(Collections!$T89,OFFSET(DetailList!K$1,$W89,0),"")</f>
        <v>Council and combined authorities</v>
      </c>
      <c r="M89" s="158">
        <f ca="1">IF($T89,OFFSET(DetailList!AU$1,$W89,0),"")</f>
        <v>1</v>
      </c>
      <c r="N89" s="12" t="str">
        <f ca="1">IF($T89,OFFSET(DetailList!AS$1,$W89,0),"")</f>
        <v>aggregate/summary</v>
      </c>
      <c r="P89" s="8" t="str">
        <f ca="1">IF($T89,OFFSET(DetailList!P$1,$W89,0),"")</f>
        <v xml:space="preserve">https://delta.communities.gov.uk/document-repository/public/download?uri=/document-repository/Data_Commission_Special_Severance_Payments.xlsx </v>
      </c>
      <c r="Q89" s="8" t="str">
        <f ca="1">IF($T89,OFFSET(DetailList!Q$1,$W89,0),"")</f>
        <v>https://www.gov.uk/government/statistics/local-authority-exit-payments-first-estimates-england-2019-20-and-2020-21</v>
      </c>
      <c r="R89" s="70">
        <f ca="1">IF($T89,OFFSET(DetailList!R$1,$W89,0),"")</f>
        <v>0</v>
      </c>
      <c r="T89" s="61" t="b">
        <f t="shared" si="5"/>
        <v>1</v>
      </c>
      <c r="U89" s="62">
        <v>89</v>
      </c>
      <c r="V89" s="63" t="str">
        <f ca="1">IF($T89,OFFSET(DetailList!A$1,$W89,0),"")</f>
        <v>C</v>
      </c>
      <c r="W89" s="49">
        <f>MATCH(U89,DetailList!BG:BG,0)-1</f>
        <v>147</v>
      </c>
    </row>
    <row r="90" spans="2:23" x14ac:dyDescent="0.25">
      <c r="B90" s="5" t="str">
        <f ca="1">IF($T90,OFFSET(DetailList!C$1,$W90,0),"")</f>
        <v>Capital Outturn Return (COR) Local Authority Trading companies</v>
      </c>
      <c r="C90" s="5" t="str">
        <f ca="1">IF($T90,OFFSET(DetailList!E$1,$W90,0),"")</f>
        <v>DLUHC</v>
      </c>
      <c r="D90" s="593" t="str">
        <f ca="1">IF($T90,OFFSET(DetailList!F$1,$W90,0),"")</f>
        <v>Y</v>
      </c>
      <c r="E90" s="55" t="str">
        <f ca="1">IF($T90,OFFSET(DetailList!B$1,$W90,0),"")</f>
        <v>273-00</v>
      </c>
      <c r="G90" s="76" t="str">
        <f t="shared" ca="1" si="6"/>
        <v>Details</v>
      </c>
      <c r="H90" s="77" t="str">
        <f t="shared" ca="1" si="7"/>
        <v/>
      </c>
      <c r="I90" s="78" t="str">
        <f t="shared" ca="1" si="8"/>
        <v/>
      </c>
      <c r="K90" s="12" t="str">
        <f ca="1">IF(Collections!$T90,OFFSET(DetailList!J$1,$W90,0),"")</f>
        <v>annual</v>
      </c>
      <c r="L90" s="12" t="str">
        <f ca="1">IF(Collections!$T90,OFFSET(DetailList!K$1,$W90,0),"")</f>
        <v>All local authorities</v>
      </c>
      <c r="M90" s="158">
        <f ca="1">IF($T90,OFFSET(DetailList!AU$1,$W90,0),"")</f>
        <v>0</v>
      </c>
      <c r="N90" s="12">
        <f ca="1">IF($T90,OFFSET(DetailList!AS$1,$W90,0),"")</f>
        <v>0</v>
      </c>
      <c r="P90" s="8">
        <f ca="1">IF($T90,OFFSET(DetailList!P$1,$W90,0),"")</f>
        <v>0</v>
      </c>
      <c r="Q90" s="8">
        <f ca="1">IF($T90,OFFSET(DetailList!Q$1,$W90,0),"")</f>
        <v>0</v>
      </c>
      <c r="R90" s="70">
        <f ca="1">IF($T90,OFFSET(DetailList!R$1,$W90,0),"")</f>
        <v>0</v>
      </c>
      <c r="T90" s="61" t="b">
        <f t="shared" si="5"/>
        <v>1</v>
      </c>
      <c r="U90" s="62">
        <v>90</v>
      </c>
      <c r="V90" s="63" t="str">
        <f ca="1">IF($T90,OFFSET(DetailList!A$1,$W90,0),"")</f>
        <v>C</v>
      </c>
      <c r="W90" s="49">
        <f>MATCH(U90,DetailList!BG:BG,0)-1</f>
        <v>149</v>
      </c>
    </row>
    <row r="91" spans="2:23" x14ac:dyDescent="0.25">
      <c r="B91" s="5" t="str">
        <f ca="1">IF($T91,OFFSET(DetailList!C$1,$W91,0),"")</f>
        <v>Domestic Abuse Tier 1 Safe Accommodation</v>
      </c>
      <c r="C91" s="5" t="str">
        <f ca="1">IF($T91,OFFSET(DetailList!E$1,$W91,0),"")</f>
        <v>DLUHC</v>
      </c>
      <c r="D91" s="593" t="str">
        <f ca="1">IF($T91,OFFSET(DetailList!F$1,$W91,0),"")</f>
        <v>Y</v>
      </c>
      <c r="E91" s="55" t="str">
        <f ca="1">IF($T91,OFFSET(DetailList!B$1,$W91,0),"")</f>
        <v>274-00</v>
      </c>
      <c r="G91" s="76" t="str">
        <f t="shared" ca="1" si="6"/>
        <v>Details</v>
      </c>
      <c r="H91" s="77" t="str">
        <f t="shared" ca="1" si="7"/>
        <v/>
      </c>
      <c r="I91" s="78" t="str">
        <f t="shared" ca="1" si="8"/>
        <v/>
      </c>
      <c r="K91" s="12" t="str">
        <f ca="1">IF(Collections!$T91,OFFSET(DetailList!J$1,$W91,0),"")</f>
        <v>annual</v>
      </c>
      <c r="L91" s="12" t="str">
        <f ca="1">IF(Collections!$T91,OFFSET(DetailList!K$1,$W91,0),"")</f>
        <v>Uper tier &amp; single tier</v>
      </c>
      <c r="M91" s="158">
        <f ca="1">IF($T91,OFFSET(DetailList!AU$1,$W91,0),"")</f>
        <v>0</v>
      </c>
      <c r="N91" s="12" t="str">
        <f ca="1">IF($T91,OFFSET(DetailList!AS$1,$W91,0),"")</f>
        <v>aggregate</v>
      </c>
      <c r="P91" s="8">
        <f ca="1">IF($T91,OFFSET(DetailList!P$1,$W91,0),"")</f>
        <v>0</v>
      </c>
      <c r="Q91" s="8">
        <f ca="1">IF($T91,OFFSET(DetailList!Q$1,$W91,0),"")</f>
        <v>0</v>
      </c>
      <c r="R91" s="70">
        <f ca="1">IF($T91,OFFSET(DetailList!R$1,$W91,0),"")</f>
        <v>0</v>
      </c>
      <c r="T91" s="61" t="b">
        <f t="shared" si="5"/>
        <v>1</v>
      </c>
      <c r="U91" s="62">
        <v>91</v>
      </c>
      <c r="V91" s="63" t="str">
        <f ca="1">IF($T91,OFFSET(DetailList!A$1,$W91,0),"")</f>
        <v>C</v>
      </c>
      <c r="W91" s="49">
        <f>MATCH(U91,DetailList!BG:BG,0)-1</f>
        <v>151</v>
      </c>
    </row>
    <row r="92" spans="2:23" x14ac:dyDescent="0.25">
      <c r="B92" s="5" t="str">
        <f ca="1">IF($T92,OFFSET(DetailList!C$1,$W92,0),"")</f>
        <v>Single Housing Benefit Extract (SHBE)</v>
      </c>
      <c r="C92" s="5" t="str">
        <f ca="1">IF($T92,OFFSET(DetailList!E$1,$W92,0),"")</f>
        <v>DWP</v>
      </c>
      <c r="D92" s="593">
        <f ca="1">IF($T92,OFFSET(DetailList!F$1,$W92,0),"")</f>
        <v>0</v>
      </c>
      <c r="E92" s="55" t="str">
        <f ca="1">IF($T92,OFFSET(DetailList!B$1,$W92,0),"")</f>
        <v>146-00</v>
      </c>
      <c r="G92" s="76" t="str">
        <f t="shared" ca="1" si="6"/>
        <v>Details</v>
      </c>
      <c r="H92" s="77" t="str">
        <f t="shared" ca="1" si="7"/>
        <v/>
      </c>
      <c r="I92" s="78" t="str">
        <f t="shared" ca="1" si="8"/>
        <v>Data</v>
      </c>
      <c r="K92" s="12" t="str">
        <f ca="1">IF(Collections!$T92,OFFSET(DetailList!J$1,$W92,0),"")</f>
        <v>monthly</v>
      </c>
      <c r="L92" s="12" t="str">
        <f ca="1">IF(Collections!$T92,OFFSET(DetailList!K$1,$W92,0),"")</f>
        <v>Single tier &amp; lower tier</v>
      </c>
      <c r="M92" s="158">
        <f ca="1">IF($T92,OFFSET(DetailList!AU$1,$W92,0),"")</f>
        <v>16</v>
      </c>
      <c r="N92" s="12" t="str">
        <f ca="1">IF($T92,OFFSET(DetailList!AS$1,$W92,0),"")</f>
        <v>client based</v>
      </c>
      <c r="P92" s="8">
        <f ca="1">IF($T92,OFFSET(DetailList!P$1,$W92,0),"")</f>
        <v>0</v>
      </c>
      <c r="Q92" s="8" t="str">
        <f ca="1">IF($T92,OFFSET(DetailList!Q$1,$W92,0),"")</f>
        <v>http://research.dwp.gov.uk/asd/index.php?page=hbctb</v>
      </c>
      <c r="R92" s="70">
        <f ca="1">IF($T92,OFFSET(DetailList!R$1,$W92,0),"")</f>
        <v>0</v>
      </c>
      <c r="T92" s="61" t="b">
        <f t="shared" si="5"/>
        <v>1</v>
      </c>
      <c r="U92" s="62">
        <v>92</v>
      </c>
      <c r="V92" s="63" t="str">
        <f ca="1">IF($T92,OFFSET(DetailList!A$1,$W92,0),"")</f>
        <v>C</v>
      </c>
      <c r="W92" s="49">
        <f>MATCH(U92,DetailList!BG:BG,0)-1</f>
        <v>439</v>
      </c>
    </row>
    <row r="93" spans="2:23" x14ac:dyDescent="0.25">
      <c r="B93" s="5" t="str">
        <f ca="1">IF($T93,OFFSET(DetailList!C$1,$W93,0),"")</f>
        <v>Housing Benefits Recoveries Return</v>
      </c>
      <c r="C93" s="5" t="str">
        <f ca="1">IF($T93,OFFSET(DetailList!E$1,$W93,0),"")</f>
        <v>DWP</v>
      </c>
      <c r="D93" s="593">
        <f ca="1">IF($T93,OFFSET(DetailList!F$1,$W93,0),"")</f>
        <v>0</v>
      </c>
      <c r="E93" s="55" t="str">
        <f ca="1">IF($T93,OFFSET(DetailList!B$1,$W93,0),"")</f>
        <v>147-00</v>
      </c>
      <c r="G93" s="76" t="str">
        <f t="shared" ca="1" si="6"/>
        <v>Details</v>
      </c>
      <c r="H93" s="77" t="str">
        <f t="shared" ca="1" si="7"/>
        <v/>
      </c>
      <c r="I93" s="78" t="str">
        <f t="shared" ca="1" si="8"/>
        <v/>
      </c>
      <c r="K93" s="12" t="str">
        <f ca="1">IF(Collections!$T93,OFFSET(DetailList!J$1,$W93,0),"")</f>
        <v>quarterly</v>
      </c>
      <c r="L93" s="12" t="str">
        <f ca="1">IF(Collections!$T93,OFFSET(DetailList!K$1,$W93,0),"")</f>
        <v>Single tier &amp; lower tier</v>
      </c>
      <c r="M93" s="158">
        <f ca="1">IF($T93,OFFSET(DetailList!AU$1,$W93,0),"")</f>
        <v>1</v>
      </c>
      <c r="N93" s="12" t="str">
        <f ca="1">IF($T93,OFFSET(DetailList!AS$1,$W93,0),"")</f>
        <v>aggregate/summary</v>
      </c>
      <c r="P93" s="8">
        <f ca="1">IF($T93,OFFSET(DetailList!P$1,$W93,0),"")</f>
        <v>0</v>
      </c>
      <c r="Q93" s="8">
        <f ca="1">IF($T93,OFFSET(DetailList!Q$1,$W93,0),"")</f>
        <v>0</v>
      </c>
      <c r="R93" s="70">
        <f ca="1">IF($T93,OFFSET(DetailList!R$1,$W93,0),"")</f>
        <v>0</v>
      </c>
      <c r="T93" s="61" t="b">
        <f t="shared" si="5"/>
        <v>1</v>
      </c>
      <c r="U93" s="62">
        <v>93</v>
      </c>
      <c r="V93" s="63" t="str">
        <f ca="1">IF($T93,OFFSET(DetailList!A$1,$W93,0),"")</f>
        <v>C</v>
      </c>
      <c r="W93" s="49">
        <f>MATCH(U93,DetailList!BG:BG,0)-1</f>
        <v>456</v>
      </c>
    </row>
    <row r="94" spans="2:23" x14ac:dyDescent="0.25">
      <c r="B94" s="5" t="str">
        <f ca="1">IF($T94,OFFSET(DetailList!C$1,$W94,0),"")</f>
        <v>Returns on outcome of DWP data-matching referrals on HB claims</v>
      </c>
      <c r="C94" s="5" t="str">
        <f ca="1">IF($T94,OFFSET(DetailList!E$1,$W94,0),"")</f>
        <v>DWP</v>
      </c>
      <c r="D94" s="593">
        <f ca="1">IF($T94,OFFSET(DetailList!F$1,$W94,0),"")</f>
        <v>0</v>
      </c>
      <c r="E94" s="55" t="str">
        <f ca="1">IF($T94,OFFSET(DetailList!B$1,$W94,0),"")</f>
        <v>148-00</v>
      </c>
      <c r="G94" s="76" t="str">
        <f t="shared" ca="1" si="6"/>
        <v>Details</v>
      </c>
      <c r="H94" s="77" t="str">
        <f t="shared" ca="1" si="7"/>
        <v/>
      </c>
      <c r="I94" s="78" t="str">
        <f t="shared" ca="1" si="8"/>
        <v/>
      </c>
      <c r="K94" s="12" t="str">
        <f ca="1">IF(Collections!$T94,OFFSET(DetailList!J$1,$W94,0),"")</f>
        <v>as required</v>
      </c>
      <c r="L94" s="12" t="str">
        <f ca="1">IF(Collections!$T94,OFFSET(DetailList!K$1,$W94,0),"")</f>
        <v>Single tier &amp; lower tier</v>
      </c>
      <c r="M94" s="158">
        <f ca="1">IF($T94,OFFSET(DetailList!AU$1,$W94,0),"")</f>
        <v>1</v>
      </c>
      <c r="N94" s="12" t="str">
        <f ca="1">IF($T94,OFFSET(DetailList!AS$1,$W94,0),"")</f>
        <v>case based</v>
      </c>
      <c r="P94" s="8">
        <f ca="1">IF($T94,OFFSET(DetailList!P$1,$W94,0),"")</f>
        <v>0</v>
      </c>
      <c r="Q94" s="8">
        <f ca="1">IF($T94,OFFSET(DetailList!Q$1,$W94,0),"")</f>
        <v>0</v>
      </c>
      <c r="R94" s="70">
        <f ca="1">IF($T94,OFFSET(DetailList!R$1,$W94,0),"")</f>
        <v>0</v>
      </c>
      <c r="T94" s="61" t="b">
        <f t="shared" si="5"/>
        <v>1</v>
      </c>
      <c r="U94" s="62">
        <v>94</v>
      </c>
      <c r="V94" s="63" t="str">
        <f ca="1">IF($T94,OFFSET(DetailList!A$1,$W94,0),"")</f>
        <v>C</v>
      </c>
      <c r="W94" s="49">
        <f>MATCH(U94,DetailList!BG:BG,0)-1</f>
        <v>458</v>
      </c>
    </row>
    <row r="95" spans="2:23" x14ac:dyDescent="0.25">
      <c r="B95" s="5" t="str">
        <f ca="1">IF($T95,OFFSET(DetailList!C$1,$W95,0),"")</f>
        <v>Housing Benefit (HB)  subsidy estimates and claims</v>
      </c>
      <c r="C95" s="5" t="str">
        <f ca="1">IF($T95,OFFSET(DetailList!E$1,$W95,0),"")</f>
        <v>DWP</v>
      </c>
      <c r="D95" s="593">
        <f ca="1">IF($T95,OFFSET(DetailList!F$1,$W95,0),"")</f>
        <v>0</v>
      </c>
      <c r="E95" s="55" t="str">
        <f ca="1">IF($T95,OFFSET(DetailList!B$1,$W95,0),"")</f>
        <v>150-00</v>
      </c>
      <c r="G95" s="76" t="str">
        <f t="shared" ca="1" si="6"/>
        <v>Details</v>
      </c>
      <c r="H95" s="77" t="str">
        <f t="shared" ca="1" si="7"/>
        <v/>
      </c>
      <c r="I95" s="78" t="str">
        <f t="shared" ca="1" si="8"/>
        <v/>
      </c>
      <c r="K95" s="12" t="str">
        <f ca="1">IF(Collections!$T95,OFFSET(DetailList!J$1,$W95,0),"")</f>
        <v>four times a year</v>
      </c>
      <c r="L95" s="12" t="str">
        <f ca="1">IF(Collections!$T95,OFFSET(DetailList!K$1,$W95,0),"")</f>
        <v>Single tier &amp; lower tier</v>
      </c>
      <c r="M95" s="158">
        <f ca="1">IF($T95,OFFSET(DetailList!AU$1,$W95,0),"")</f>
        <v>1</v>
      </c>
      <c r="N95" s="12" t="str">
        <f ca="1">IF($T95,OFFSET(DetailList!AS$1,$W95,0),"")</f>
        <v>aggregate/summary</v>
      </c>
      <c r="P95" s="8">
        <f ca="1">IF($T95,OFFSET(DetailList!P$1,$W95,0),"")</f>
        <v>0</v>
      </c>
      <c r="Q95" s="8">
        <f ca="1">IF($T95,OFFSET(DetailList!Q$1,$W95,0),"")</f>
        <v>0</v>
      </c>
      <c r="R95" s="70">
        <f ca="1">IF($T95,OFFSET(DetailList!R$1,$W95,0),"")</f>
        <v>0</v>
      </c>
      <c r="T95" s="61" t="b">
        <f t="shared" si="5"/>
        <v>1</v>
      </c>
      <c r="U95" s="62">
        <v>95</v>
      </c>
      <c r="V95" s="63" t="str">
        <f ca="1">IF($T95,OFFSET(DetailList!A$1,$W95,0),"")</f>
        <v>C</v>
      </c>
      <c r="W95" s="49">
        <f>MATCH(U95,DetailList!BG:BG,0)-1</f>
        <v>460</v>
      </c>
    </row>
    <row r="96" spans="2:23" x14ac:dyDescent="0.25">
      <c r="B96" s="208" t="str">
        <f ca="1">IF($T96,OFFSET(DetailList!C$1,$W96,0),"")</f>
        <v>Discretionary Housing Payment (DHP) estimates and claims</v>
      </c>
      <c r="C96" s="208" t="str">
        <f ca="1">IF($T96,OFFSET(DetailList!E$1,$W96,0),"")</f>
        <v>DWP</v>
      </c>
      <c r="D96" s="593">
        <f ca="1">IF($T96,OFFSET(DetailList!F$1,$W96,0),"")</f>
        <v>0</v>
      </c>
      <c r="E96" s="55" t="str">
        <f ca="1">IF($T96,OFFSET(DetailList!B$1,$W96,0),"")</f>
        <v>151-00</v>
      </c>
      <c r="G96" s="76" t="str">
        <f t="shared" ca="1" si="6"/>
        <v>Details</v>
      </c>
      <c r="H96" s="77" t="str">
        <f t="shared" ca="1" si="7"/>
        <v/>
      </c>
      <c r="I96" s="78" t="str">
        <f t="shared" ca="1" si="8"/>
        <v/>
      </c>
      <c r="K96" s="12" t="str">
        <f ca="1">IF(Collections!$T96,OFFSET(DetailList!J$1,$W96,0),"")</f>
        <v>three times a year</v>
      </c>
      <c r="L96" s="12" t="str">
        <f ca="1">IF(Collections!$T96,OFFSET(DetailList!K$1,$W96,0),"")</f>
        <v>Single tier &amp; lower tier</v>
      </c>
      <c r="M96" s="158">
        <f ca="1">IF($T96,OFFSET(DetailList!AU$1,$W96,0),"")</f>
        <v>1</v>
      </c>
      <c r="N96" s="12" t="str">
        <f ca="1">IF($T96,OFFSET(DetailList!AS$1,$W96,0),"")</f>
        <v>aggregate/summary</v>
      </c>
      <c r="P96" s="8">
        <f ca="1">IF($T96,OFFSET(DetailList!P$1,$W96,0),"")</f>
        <v>0</v>
      </c>
      <c r="Q96" s="8">
        <f ca="1">IF($T96,OFFSET(DetailList!Q$1,$W96,0),"")</f>
        <v>0</v>
      </c>
      <c r="R96" s="70">
        <f ca="1">IF($T96,OFFSET(DetailList!R$1,$W96,0),"")</f>
        <v>0</v>
      </c>
      <c r="T96" s="61" t="b">
        <f t="shared" si="5"/>
        <v>1</v>
      </c>
      <c r="U96" s="62">
        <v>96</v>
      </c>
      <c r="V96" s="63" t="str">
        <f ca="1">IF($T96,OFFSET(DetailList!A$1,$W96,0),"")</f>
        <v>C</v>
      </c>
      <c r="W96" s="49">
        <f>MATCH(U96,DetailList!BG:BG,0)-1</f>
        <v>462</v>
      </c>
    </row>
    <row r="97" spans="2:23" x14ac:dyDescent="0.25">
      <c r="B97" s="591" t="str">
        <f ca="1">IF($T97,OFFSET(DetailList!C$1,$W97,0),"")</f>
        <v>Whole of Government Accounts (WGA)</v>
      </c>
      <c r="C97" s="591" t="str">
        <f ca="1">IF($T97,OFFSET(DetailList!E$1,$W97,0),"")</f>
        <v>HMT(DLUHC)</v>
      </c>
      <c r="D97" s="593">
        <f ca="1">IF($T97,OFFSET(DetailList!F$1,$W97,0),"")</f>
        <v>0</v>
      </c>
      <c r="E97" s="55" t="str">
        <f ca="1">IF($T97,OFFSET(DetailList!B$1,$W97,0),"")</f>
        <v>183-00</v>
      </c>
      <c r="G97" s="76" t="str">
        <f t="shared" ca="1" si="6"/>
        <v>Details</v>
      </c>
      <c r="H97" s="77" t="str">
        <f t="shared" ca="1" si="7"/>
        <v/>
      </c>
      <c r="I97" s="78" t="str">
        <f t="shared" ca="1" si="8"/>
        <v/>
      </c>
      <c r="K97" s="12" t="str">
        <f ca="1">IF(Collections!$T97,OFFSET(DetailList!J$1,$W97,0),"")</f>
        <v>annual</v>
      </c>
      <c r="L97" s="12" t="str">
        <f ca="1">IF(Collections!$T97,OFFSET(DetailList!K$1,$W97,0),"")</f>
        <v>All local authorities</v>
      </c>
      <c r="M97" s="158">
        <f ca="1">IF($T97,OFFSET(DetailList!AU$1,$W97,0),"")</f>
        <v>2</v>
      </c>
      <c r="N97" s="12" t="str">
        <f ca="1">IF($T97,OFFSET(DetailList!AS$1,$W97,0),"")</f>
        <v>aggregate/summary</v>
      </c>
      <c r="P97" s="8">
        <f ca="1">IF($T97,OFFSET(DetailList!P$1,$W97,0),"")</f>
        <v>0</v>
      </c>
      <c r="Q97" s="8">
        <f ca="1">IF($T97,OFFSET(DetailList!Q$1,$W97,0),"")</f>
        <v>0</v>
      </c>
      <c r="R97" s="70">
        <f ca="1">IF($T97,OFFSET(DetailList!R$1,$W97,0),"")</f>
        <v>0</v>
      </c>
      <c r="T97" s="61" t="b">
        <f t="shared" ref="T97:T128" si="9">U97&lt;=Y$1</f>
        <v>1</v>
      </c>
      <c r="U97" s="62">
        <v>97</v>
      </c>
      <c r="V97" s="63" t="str">
        <f ca="1">IF($T97,OFFSET(DetailList!A$1,$W97,0),"")</f>
        <v>C</v>
      </c>
      <c r="W97" s="49">
        <f>MATCH(U97,DetailList!BG:BG,0)-1</f>
        <v>157</v>
      </c>
    </row>
    <row r="98" spans="2:23" x14ac:dyDescent="0.25">
      <c r="B98" s="591" t="str">
        <f ca="1">IF($T98,OFFSET(DetailList!C$1,$W98,0),"")</f>
        <v>Fire and rescue incident data</v>
      </c>
      <c r="C98" s="591" t="str">
        <f ca="1">IF($T98,OFFSET(DetailList!E$1,$W98,0),"")</f>
        <v>HO</v>
      </c>
      <c r="D98" s="593">
        <f ca="1">IF($T98,OFFSET(DetailList!F$1,$W98,0),"")</f>
        <v>0</v>
      </c>
      <c r="E98" s="55" t="str">
        <f ca="1">IF($T98,OFFSET(DetailList!B$1,$W98,0),"")</f>
        <v>060-00</v>
      </c>
      <c r="G98" s="76" t="str">
        <f t="shared" ca="1" si="6"/>
        <v>Details</v>
      </c>
      <c r="H98" s="77" t="str">
        <f t="shared" ca="1" si="7"/>
        <v>Collection</v>
      </c>
      <c r="I98" s="78"/>
      <c r="K98" s="12" t="str">
        <f ca="1">IF(Collections!$T98,OFFSET(DetailList!J$1,$W98,0),"")</f>
        <v>monthly or quarterly</v>
      </c>
      <c r="L98" s="12" t="str">
        <f ca="1">IF(Collections!$T98,OFFSET(DetailList!K$1,$W98,0),"")</f>
        <v>Fire &amp; rescue authorities</v>
      </c>
      <c r="M98" s="158">
        <f ca="1">IF($T98,OFFSET(DetailList!AU$1,$W98,0),"")</f>
        <v>1</v>
      </c>
      <c r="N98" s="12" t="str">
        <f ca="1">IF($T98,OFFSET(DetailList!AS$1,$W98,0),"")</f>
        <v>case based</v>
      </c>
      <c r="P98" s="8" t="str">
        <f ca="1">IF($T98,OFFSET(DetailList!P$1,$W98,0),"")</f>
        <v>https://www.gov.uk/government/publications/incident-recording-system-for-fire-and-rescue-authorities</v>
      </c>
      <c r="Q98" s="8" t="str">
        <f ca="1">IF($T98,OFFSET(DetailList!Q$1,$W98,0),"")</f>
        <v>https://www.gov.uk/government/collections/fire-statistics</v>
      </c>
      <c r="R98" s="70">
        <f ca="1">IF($T98,OFFSET(DetailList!R$1,$W98,0),"")</f>
        <v>0</v>
      </c>
      <c r="T98" s="61" t="b">
        <f t="shared" si="9"/>
        <v>1</v>
      </c>
      <c r="U98" s="62">
        <v>98</v>
      </c>
      <c r="V98" s="63" t="str">
        <f ca="1">IF($T98,OFFSET(DetailList!A$1,$W98,0),"")</f>
        <v>C</v>
      </c>
      <c r="W98" s="576">
        <f>MATCH(U98,DetailList!BG:BG,0)-1</f>
        <v>160</v>
      </c>
    </row>
    <row r="99" spans="2:23" x14ac:dyDescent="0.25">
      <c r="B99" s="591" t="str">
        <f ca="1">IF($T99,OFFSET(DetailList!C$1,$W99,0),"")</f>
        <v>Fire and rescue service non-financial annual returns</v>
      </c>
      <c r="C99" s="591" t="str">
        <f ca="1">IF($T99,OFFSET(DetailList!E$1,$W99,0),"")</f>
        <v>HO</v>
      </c>
      <c r="D99" s="593">
        <f ca="1">IF($T99,OFFSET(DetailList!F$1,$W99,0),"")</f>
        <v>0</v>
      </c>
      <c r="E99" s="55" t="str">
        <f ca="1">IF($T99,OFFSET(DetailList!B$1,$W99,0),"")</f>
        <v>061-00</v>
      </c>
      <c r="G99" s="76" t="str">
        <f t="shared" si="6"/>
        <v>Details</v>
      </c>
      <c r="H99" s="77" t="str">
        <f t="shared" ca="1" si="7"/>
        <v>Collection</v>
      </c>
      <c r="I99" s="78"/>
      <c r="K99" s="12" t="str">
        <f ca="1">IF(Collections!$T99,OFFSET(DetailList!J$1,$W99,0),"")</f>
        <v>annual</v>
      </c>
      <c r="L99" s="12" t="str">
        <f ca="1">IF(Collections!$T99,OFFSET(DetailList!K$1,$W99,0),"")</f>
        <v>Fire &amp; rescue authorities</v>
      </c>
      <c r="M99" s="158">
        <f ca="1">IF($T99,OFFSET(DetailList!AU$1,$W99,0),"")</f>
        <v>5</v>
      </c>
      <c r="N99" s="12" t="str">
        <f ca="1">IF($T99,OFFSET(DetailList!AS$1,$W99,0),"")</f>
        <v>aggregate/summary</v>
      </c>
      <c r="P99" s="8" t="str">
        <f ca="1">IF($T99,OFFSET(DetailList!P$1,$W99,0),"")</f>
        <v>https://www.gov.uk/government/collections/fire-statistics</v>
      </c>
      <c r="Q99" s="8" t="str">
        <f ca="1">IF($T99,OFFSET(DetailList!Q$1,$W99,0),"")</f>
        <v>https://www.gov.uk/government/collections/fire-statistics</v>
      </c>
      <c r="R99" s="577" t="s">
        <v>1331</v>
      </c>
      <c r="T99" s="61" t="b">
        <f t="shared" si="9"/>
        <v>1</v>
      </c>
      <c r="U99" s="62">
        <v>99</v>
      </c>
      <c r="V99" s="63" t="s">
        <v>1000</v>
      </c>
      <c r="W99" s="576">
        <f>MATCH(U99,DetailList!BG:BG,0)-1</f>
        <v>162</v>
      </c>
    </row>
    <row r="100" spans="2:23" x14ac:dyDescent="0.25">
      <c r="B100" s="5" t="str">
        <f ca="1">IF($T100,OFFSET(DetailList!C$1,$W100,0),"")</f>
        <v>Fire Fighters Pension Fund - Non-financial data</v>
      </c>
      <c r="C100" s="5" t="str">
        <f ca="1">IF($T100,OFFSET(DetailList!E$1,$W100,0),"")</f>
        <v>HO</v>
      </c>
      <c r="D100" s="593">
        <f ca="1">IF($T100,OFFSET(DetailList!F$1,$W100,0),"")</f>
        <v>0</v>
      </c>
      <c r="E100" s="55" t="str">
        <f ca="1">IF($T100,OFFSET(DetailList!B$1,$W100,0),"")</f>
        <v>172-00</v>
      </c>
      <c r="F100" s="55" t="str">
        <f ca="1">IF($T100,OFFSET(DetailList!C$1,$W100,0),"")</f>
        <v>Fire Fighters Pension Fund - Non-financial data</v>
      </c>
      <c r="G100" s="76" t="str">
        <f t="shared" ca="1" si="6"/>
        <v>Details</v>
      </c>
      <c r="H100" s="77" t="str">
        <f t="shared" ca="1" si="7"/>
        <v/>
      </c>
      <c r="I100" s="78" t="str">
        <f t="shared" ca="1" si="8"/>
        <v>Data</v>
      </c>
      <c r="J100" s="55" t="str">
        <f ca="1">IF($T100,OFFSET(DetailList!G$1,$W100,0),"")</f>
        <v>N</v>
      </c>
      <c r="K100" s="12" t="str">
        <f ca="1">IF(Collections!$T100,OFFSET(DetailList!J$1,$W100,0),"")</f>
        <v>annual</v>
      </c>
      <c r="L100" s="12" t="str">
        <f ca="1">IF(Collections!$T100,OFFSET(DetailList!K$1,$W100,0),"")</f>
        <v>Fire &amp; rescue authorities</v>
      </c>
      <c r="M100" s="158">
        <f ca="1">IF($T100,OFFSET(DetailList!AU$1,$W100,0),"")</f>
        <v>1</v>
      </c>
      <c r="N100" s="12" t="str">
        <f ca="1">IF($T100,OFFSET(DetailList!AS$1,$W100,0),"")</f>
        <v>aggregate/summary</v>
      </c>
      <c r="P100" s="8">
        <f ca="1">IF($T100,OFFSET(DetailList!P$1,$W100,0),"")</f>
        <v>0</v>
      </c>
      <c r="Q100" s="8" t="str">
        <f ca="1">IF($T100,OFFSET(DetailList!Q$1,$W100,0),"")</f>
        <v>Fire statistics data tables - GOV.UK (www.gov.uk)</v>
      </c>
      <c r="R100" s="577" t="s">
        <v>1331</v>
      </c>
      <c r="T100" s="61" t="b">
        <f t="shared" si="9"/>
        <v>1</v>
      </c>
      <c r="U100" s="62">
        <v>100</v>
      </c>
      <c r="V100" s="63" t="str">
        <f ca="1">IF($T100,OFFSET(DetailList!A$1,$W100,0),"")</f>
        <v>C</v>
      </c>
      <c r="W100" s="49">
        <f>MATCH(U100,DetailList!BG:BG,0)-1</f>
        <v>168</v>
      </c>
    </row>
    <row r="101" spans="2:23" x14ac:dyDescent="0.25">
      <c r="B101" s="5" t="str">
        <f ca="1">IF($T101,OFFSET(DetailList!C$1,$W101,0),"")</f>
        <v>Fire Fighters Pension Fund - Financial data</v>
      </c>
      <c r="C101" s="5" t="str">
        <f ca="1">IF($T101,OFFSET(DetailList!E$1,$W101,0),"")</f>
        <v>HO</v>
      </c>
      <c r="D101" s="593">
        <f ca="1">IF($T101,OFFSET(DetailList!F$1,$W101,0),"")</f>
        <v>0</v>
      </c>
      <c r="E101" s="55" t="str">
        <f ca="1">IF($T101,OFFSET(DetailList!B$1,$W101,0),"")</f>
        <v>173-00</v>
      </c>
      <c r="F101" s="55"/>
      <c r="G101" s="76" t="str">
        <f t="shared" ca="1" si="6"/>
        <v>Details</v>
      </c>
      <c r="H101" s="77" t="str">
        <f t="shared" ca="1" si="7"/>
        <v/>
      </c>
      <c r="I101" s="78" t="str">
        <f t="shared" ca="1" si="8"/>
        <v>Data</v>
      </c>
      <c r="J101" s="55"/>
      <c r="K101" s="12" t="str">
        <f ca="1">IF(Collections!$T101,OFFSET(DetailList!J$1,$W101,0),"")</f>
        <v>three times a year</v>
      </c>
      <c r="L101" s="12" t="str">
        <f ca="1">IF(Collections!$T101,OFFSET(DetailList!K$1,$W101,0),"")</f>
        <v>Fire &amp; rescue authorities</v>
      </c>
      <c r="M101" s="158">
        <f ca="1">IF($T101,OFFSET(DetailList!AU$1,$W101,0),"")</f>
        <v>1</v>
      </c>
      <c r="N101" s="12" t="str">
        <f ca="1">IF($T101,OFFSET(DetailList!AS$1,$W101,0),"")</f>
        <v>aggregate/summary</v>
      </c>
      <c r="P101" s="8">
        <f ca="1">IF($T101,OFFSET(DetailList!P$1,$W101,0),"")</f>
        <v>0</v>
      </c>
      <c r="Q101" s="8" t="str">
        <f ca="1">IF($T101,OFFSET(DetailList!Q$1,$W101,0),"")</f>
        <v>Fire statistics data tables - GOV.UK (www.gov.uk)</v>
      </c>
      <c r="R101" s="577" t="s">
        <v>1331</v>
      </c>
      <c r="S101" s="62"/>
      <c r="T101" s="61" t="b">
        <f t="shared" si="9"/>
        <v>1</v>
      </c>
      <c r="U101" s="62">
        <v>101</v>
      </c>
      <c r="V101" s="63" t="str">
        <f ca="1">IF($T101,OFFSET(DetailList!A$1,$W101,0),"")</f>
        <v>C</v>
      </c>
      <c r="W101" s="578">
        <f>MATCH(U101,DetailList!BG:BG,0)-1</f>
        <v>170</v>
      </c>
    </row>
    <row r="102" spans="2:23" x14ac:dyDescent="0.25">
      <c r="B102" s="5" t="str">
        <f ca="1">IF($T102,OFFSET(DetailList!C$1,$W102,0),"")</f>
        <v>Alcohol and Late Night Refreshment Licensing</v>
      </c>
      <c r="C102" s="5" t="str">
        <f ca="1">IF($T102,OFFSET(DetailList!E$1,$W102,0),"")</f>
        <v>HO</v>
      </c>
      <c r="D102" s="593">
        <f ca="1">IF($T102,OFFSET(DetailList!F$1,$W102,0),"")</f>
        <v>0</v>
      </c>
      <c r="E102" s="55" t="str">
        <f ca="1">IF($T102,OFFSET(DetailList!B$1,$W102,0),"")</f>
        <v>163-00</v>
      </c>
      <c r="G102" s="76" t="str">
        <f t="shared" si="6"/>
        <v>Details</v>
      </c>
      <c r="H102" s="77" t="str">
        <f t="shared" ca="1" si="7"/>
        <v>Collection</v>
      </c>
      <c r="I102" s="78" t="str">
        <f t="shared" ca="1" si="8"/>
        <v>Data</v>
      </c>
      <c r="K102" s="12" t="str">
        <f ca="1">IF(Collections!$T102,OFFSET(DetailList!J$1,$W102,0),"")</f>
        <v>every 2 years</v>
      </c>
      <c r="L102" s="12" t="str">
        <f ca="1">IF(Collections!$T102,OFFSET(DetailList!K$1,$W102,0),"")</f>
        <v>Single tier &amp; lower tier</v>
      </c>
      <c r="M102" s="158">
        <f ca="1">IF($T102,OFFSET(DetailList!AU$1,$W102,0),"")</f>
        <v>1</v>
      </c>
      <c r="N102" s="12" t="str">
        <f ca="1">IF($T102,OFFSET(DetailList!AS$1,$W102,0),"")</f>
        <v>aggregate/summary</v>
      </c>
      <c r="P102" s="8" t="str">
        <f ca="1">IF($T102,OFFSET(DetailList!P$1,$W102,0),"")</f>
        <v>https://www.gov.uk/government/collections/alcohol-and-late-night-refreshment-licensing-england-and-wales-statistics</v>
      </c>
      <c r="Q102" s="8" t="str">
        <f ca="1">IF($T102,OFFSET(DetailList!Q$1,$W102,0),"")</f>
        <v>https://assets.publishing.service.gov.uk/government/uploads/system/uploads/attachment_data/file/1109599/alcohol-late-night-licensing-tables-2022.ods</v>
      </c>
      <c r="R102" s="70">
        <f ca="1">IF($T102,OFFSET(DetailList!R$1,$W102,0),"")</f>
        <v>0</v>
      </c>
      <c r="T102" s="61" t="b">
        <f t="shared" si="9"/>
        <v>1</v>
      </c>
      <c r="U102" s="62">
        <v>102</v>
      </c>
      <c r="V102" s="63" t="s">
        <v>1000</v>
      </c>
      <c r="W102" s="576">
        <f>MATCH(U102,DetailList!BG:BG,0)-1</f>
        <v>533</v>
      </c>
    </row>
    <row r="103" spans="2:23" ht="13" x14ac:dyDescent="0.25">
      <c r="B103" s="604" t="str">
        <f ca="1">IF($T103,OFFSET(DetailList!C$1,$W103,0),"")</f>
        <v>Central government bodies, agencies and at arm's length bodies</v>
      </c>
      <c r="C103" s="604" t="str">
        <f ca="1">IF($T103,OFFSET(DetailList!E$1,$W103,0),"")</f>
        <v>Agency/body</v>
      </c>
      <c r="D103" s="593">
        <f ca="1">IF($T103,OFFSET(DetailList!F$1,$W103,0),"")</f>
        <v>0</v>
      </c>
      <c r="E103" s="55">
        <f ca="1">IF($T103,OFFSET(DetailList!B$1,$W103,0),"")</f>
        <v>0</v>
      </c>
      <c r="G103" s="76" t="str">
        <f t="shared" si="6"/>
        <v>Details</v>
      </c>
      <c r="H103" s="77" t="str">
        <f t="shared" ca="1" si="7"/>
        <v/>
      </c>
      <c r="I103" s="78" t="str">
        <f t="shared" ca="1" si="8"/>
        <v/>
      </c>
      <c r="K103" s="12">
        <f ca="1">IF(Collections!$T103,OFFSET(DetailList!J$1,$W103,0),"")</f>
        <v>0</v>
      </c>
      <c r="L103" s="12">
        <f ca="1">IF(Collections!$T103,OFFSET(DetailList!K$1,$W103,0),"")</f>
        <v>0</v>
      </c>
      <c r="M103" s="158">
        <f ca="1">IF($T103,OFFSET(DetailList!AU$1,$W103,0),"")</f>
        <v>0</v>
      </c>
      <c r="N103" s="12">
        <f ca="1">IF($T103,OFFSET(DetailList!AS$1,$W103,0),"")</f>
        <v>0</v>
      </c>
      <c r="P103" s="8">
        <f ca="1">IF($T103,OFFSET(DetailList!P$1,$W103,0),"")</f>
        <v>0</v>
      </c>
      <c r="Q103" s="8">
        <f ca="1">IF($T103,OFFSET(DetailList!Q$1,$W103,0),"")</f>
        <v>0</v>
      </c>
      <c r="R103" s="70">
        <f ca="1">IF($T103,OFFSET(DetailList!R$1,$W103,0),"")</f>
        <v>0</v>
      </c>
      <c r="T103" s="61" t="b">
        <f t="shared" si="9"/>
        <v>1</v>
      </c>
      <c r="U103" s="62">
        <v>103</v>
      </c>
      <c r="V103" s="63" t="s">
        <v>1000</v>
      </c>
      <c r="W103" s="576">
        <f>MATCH(U103,DetailList!BG:BG,0)-1</f>
        <v>572</v>
      </c>
    </row>
    <row r="104" spans="2:23" x14ac:dyDescent="0.25">
      <c r="B104" s="5" t="str">
        <f ca="1">IF($T104,OFFSET(DetailList!C$1,$W104,0),"")</f>
        <v>Gambling Licensing Authority Returns</v>
      </c>
      <c r="C104" s="5" t="str">
        <f ca="1">IF($T104,OFFSET(DetailList!E$1,$W104,0),"")</f>
        <v>DCMS/GC</v>
      </c>
      <c r="D104" s="593">
        <f ca="1">IF($T104,OFFSET(DetailList!F$1,$W104,0),"")</f>
        <v>0</v>
      </c>
      <c r="E104" s="55" t="str">
        <f ca="1">IF($T104,OFFSET(DetailList!B$1,$W104,0),"")</f>
        <v>207-00</v>
      </c>
      <c r="G104" s="76" t="str">
        <f t="shared" ca="1" si="6"/>
        <v>Details</v>
      </c>
      <c r="H104" s="77" t="str">
        <f t="shared" ca="1" si="7"/>
        <v>Collection</v>
      </c>
      <c r="I104" s="78" t="str">
        <f t="shared" ca="1" si="8"/>
        <v>Data</v>
      </c>
      <c r="K104" s="12" t="str">
        <f ca="1">IF(Collections!$T104,OFFSET(DetailList!J$1,$W104,0),"")</f>
        <v>annual</v>
      </c>
      <c r="L104" s="12" t="str">
        <f ca="1">IF(Collections!$T104,OFFSET(DetailList!K$1,$W104,0),"")</f>
        <v>Single tier &amp; lower tier</v>
      </c>
      <c r="M104" s="158">
        <f ca="1">IF($T104,OFFSET(DetailList!AU$1,$W104,0),"")</f>
        <v>1</v>
      </c>
      <c r="N104" s="12" t="str">
        <f ca="1">IF($T104,OFFSET(DetailList!AS$1,$W104,0),"")</f>
        <v>aggregate/summary</v>
      </c>
      <c r="P104" s="8" t="str">
        <f ca="1">IF($T104,OFFSET(DetailList!P$1,$W104,0),"")</f>
        <v>http://www.gamblingcommission.gov.uk/for-licensing-authorities/Licensing-authority-returns.aspx</v>
      </c>
      <c r="Q104" s="8" t="str">
        <f ca="1">IF($T104,OFFSET(DetailList!Q$1,$W104,0),"")</f>
        <v>http://www.gamblingcommission.gov.uk/for-licensing-authorities/Licensing-authority-returns.aspx</v>
      </c>
      <c r="R104" s="70" t="str">
        <f ca="1">IF($T104,OFFSET(DetailList!R$1,$W104,0),"")</f>
        <v>Y</v>
      </c>
      <c r="T104" s="61" t="b">
        <f t="shared" si="9"/>
        <v>1</v>
      </c>
      <c r="U104" s="62">
        <v>104</v>
      </c>
      <c r="V104" s="63" t="str">
        <f ca="1">IF($T104,OFFSET(DetailList!A$1,$W104,0),"")</f>
        <v>C</v>
      </c>
      <c r="W104" s="49">
        <f>MATCH(U104,DetailList!BG:BG,0)-1</f>
        <v>174</v>
      </c>
    </row>
    <row r="105" spans="2:23" x14ac:dyDescent="0.25">
      <c r="B105" s="5" t="str">
        <f ca="1">IF($T105,OFFSET(DetailList!C$1,$W105,0),"")</f>
        <v>Developments in flood risk areas</v>
      </c>
      <c r="C105" s="5" t="str">
        <f ca="1">IF($T105,OFFSET(DetailList!E$1,$W105,0),"")</f>
        <v>DEFRA/EA</v>
      </c>
      <c r="D105" s="593">
        <f ca="1">IF($T105,OFFSET(DetailList!F$1,$W105,0),"")</f>
        <v>0</v>
      </c>
      <c r="E105" s="55" t="str">
        <f ca="1">IF($T105,OFFSET(DetailList!B$1,$W105,0),"")</f>
        <v>243-00</v>
      </c>
      <c r="G105" s="76" t="str">
        <f t="shared" ca="1" si="6"/>
        <v>Details</v>
      </c>
      <c r="H105" s="77" t="str">
        <f t="shared" ca="1" si="7"/>
        <v/>
      </c>
      <c r="I105" s="78" t="str">
        <f t="shared" ca="1" si="8"/>
        <v/>
      </c>
      <c r="K105" s="12" t="str">
        <f ca="1">IF(Collections!$T105,OFFSET(DetailList!J$1,$W105,0),"")</f>
        <v>annual</v>
      </c>
      <c r="L105" s="12" t="str">
        <f ca="1">IF(Collections!$T105,OFFSET(DetailList!K$1,$W105,0),"")</f>
        <v>Single tier &amp; lower tier</v>
      </c>
      <c r="M105" s="158">
        <f ca="1">IF($T105,OFFSET(DetailList!AU$1,$W105,0),"")</f>
        <v>1</v>
      </c>
      <c r="N105" s="12" t="str">
        <f ca="1">IF($T105,OFFSET(DetailList!AS$1,$W105,0),"")</f>
        <v>aggregate/summary</v>
      </c>
      <c r="P105" s="8">
        <f ca="1">IF($T105,OFFSET(DetailList!P$1,$W105,0),"")</f>
        <v>0</v>
      </c>
      <c r="Q105" s="8">
        <f ca="1">IF($T105,OFFSET(DetailList!Q$1,$W105,0),"")</f>
        <v>0</v>
      </c>
      <c r="R105" s="70">
        <f ca="1">IF($T105,OFFSET(DetailList!R$1,$W105,0),"")</f>
        <v>0</v>
      </c>
      <c r="T105" s="61" t="b">
        <f t="shared" si="9"/>
        <v>1</v>
      </c>
      <c r="U105" s="62">
        <v>105</v>
      </c>
      <c r="V105" s="63" t="str">
        <f ca="1">IF($T105,OFFSET(DetailList!A$1,$W105,0),"")</f>
        <v>C</v>
      </c>
      <c r="W105" s="49">
        <f>MATCH(U105,DetailList!BG:BG,0)-1</f>
        <v>220</v>
      </c>
    </row>
    <row r="106" spans="2:23" x14ac:dyDescent="0.25">
      <c r="B106" s="5" t="str">
        <f ca="1">IF($T106,OFFSET(DetailList!C$1,$W106,0),"")</f>
        <v>Strategic Overview of Flood and Coastal Erosion risk</v>
      </c>
      <c r="C106" s="5" t="str">
        <f ca="1">IF($T106,OFFSET(DetailList!E$1,$W106,0),"")</f>
        <v>DEFRA/EA</v>
      </c>
      <c r="D106" s="593">
        <f ca="1">IF($T106,OFFSET(DetailList!F$1,$W106,0),"")</f>
        <v>0</v>
      </c>
      <c r="E106" s="55" t="str">
        <f ca="1">IF($T106,OFFSET(DetailList!B$1,$W106,0),"")</f>
        <v>245-00</v>
      </c>
      <c r="G106" s="76" t="str">
        <f t="shared" ca="1" si="6"/>
        <v>Details</v>
      </c>
      <c r="H106" s="77" t="str">
        <f t="shared" ca="1" si="7"/>
        <v/>
      </c>
      <c r="I106" s="78" t="str">
        <f t="shared" ca="1" si="8"/>
        <v/>
      </c>
      <c r="K106" s="12" t="str">
        <f ca="1">IF(Collections!$T106,OFFSET(DetailList!J$1,$W106,0),"")</f>
        <v>annual</v>
      </c>
      <c r="L106" s="12" t="str">
        <f ca="1">IF(Collections!$T106,OFFSET(DetailList!K$1,$W106,0),"")</f>
        <v>Upper tier &amp; single tier</v>
      </c>
      <c r="M106" s="158">
        <f ca="1">IF($T106,OFFSET(DetailList!AU$1,$W106,0),"")</f>
        <v>1</v>
      </c>
      <c r="N106" s="12" t="str">
        <f ca="1">IF($T106,OFFSET(DetailList!AS$1,$W106,0),"")</f>
        <v>aggregate/summary</v>
      </c>
      <c r="P106" s="8">
        <f ca="1">IF($T106,OFFSET(DetailList!P$1,$W106,0),"")</f>
        <v>0</v>
      </c>
      <c r="Q106" s="8">
        <f ca="1">IF($T106,OFFSET(DetailList!Q$1,$W106,0),"")</f>
        <v>0</v>
      </c>
      <c r="R106" s="70" t="str">
        <f ca="1">IF($T106,OFFSET(DetailList!R$1,$W106,0),"")</f>
        <v>Y</v>
      </c>
      <c r="T106" s="61" t="b">
        <f t="shared" si="9"/>
        <v>1</v>
      </c>
      <c r="U106" s="62">
        <v>106</v>
      </c>
      <c r="V106" s="63" t="str">
        <f ca="1">IF($T106,OFFSET(DetailList!A$1,$W106,0),"")</f>
        <v>C</v>
      </c>
      <c r="W106" s="49">
        <f>MATCH(U106,DetailList!BG:BG,0)-1</f>
        <v>222</v>
      </c>
    </row>
    <row r="107" spans="2:23" x14ac:dyDescent="0.25">
      <c r="B107" s="5" t="str">
        <f ca="1">IF($T107,OFFSET(DetailList!C$1,$W107,0),"")</f>
        <v>Reporting on EU Flood Risk Regulations</v>
      </c>
      <c r="C107" s="5" t="str">
        <f ca="1">IF($T107,OFFSET(DetailList!E$1,$W107,0),"")</f>
        <v>DEFRA/EA</v>
      </c>
      <c r="D107" s="593">
        <f ca="1">IF($T107,OFFSET(DetailList!F$1,$W107,0),"")</f>
        <v>0</v>
      </c>
      <c r="E107" s="55" t="str">
        <f ca="1">IF($T107,OFFSET(DetailList!B$1,$W107,0),"")</f>
        <v>246-00</v>
      </c>
      <c r="G107" s="76" t="str">
        <f t="shared" ca="1" si="6"/>
        <v>Details</v>
      </c>
      <c r="H107" s="77" t="str">
        <f t="shared" ca="1" si="7"/>
        <v/>
      </c>
      <c r="I107" s="78" t="str">
        <f t="shared" ca="1" si="8"/>
        <v/>
      </c>
      <c r="K107" s="12" t="str">
        <f ca="1">IF(Collections!$T107,OFFSET(DetailList!J$1,$W107,0),"")</f>
        <v>every 2 years</v>
      </c>
      <c r="L107" s="12" t="str">
        <f ca="1">IF(Collections!$T107,OFFSET(DetailList!K$1,$W107,0),"")</f>
        <v>Upper tier &amp; single tier</v>
      </c>
      <c r="M107" s="158">
        <f ca="1">IF($T107,OFFSET(DetailList!AU$1,$W107,0),"")</f>
        <v>3</v>
      </c>
      <c r="N107" s="12" t="str">
        <f ca="1">IF($T107,OFFSET(DetailList!AS$1,$W107,0),"")</f>
        <v>aggregate/summary</v>
      </c>
      <c r="P107" s="8">
        <f ca="1">IF($T107,OFFSET(DetailList!P$1,$W107,0),"")</f>
        <v>0</v>
      </c>
      <c r="Q107" s="8">
        <f ca="1">IF($T107,OFFSET(DetailList!Q$1,$W107,0),"")</f>
        <v>0</v>
      </c>
      <c r="R107" s="70" t="str">
        <f ca="1">IF($T107,OFFSET(DetailList!R$1,$W107,0),"")</f>
        <v>Y</v>
      </c>
      <c r="T107" s="61" t="b">
        <f t="shared" si="9"/>
        <v>1</v>
      </c>
      <c r="U107" s="62">
        <v>107</v>
      </c>
      <c r="V107" s="63" t="str">
        <f ca="1">IF($T107,OFFSET(DetailList!A$1,$W107,0),"")</f>
        <v>C</v>
      </c>
      <c r="W107" s="49">
        <f>MATCH(U107,DetailList!BG:BG,0)-1</f>
        <v>224</v>
      </c>
    </row>
    <row r="108" spans="2:23" x14ac:dyDescent="0.25">
      <c r="B108" s="5" t="str">
        <f ca="1">IF($T108,OFFSET(DetailList!C$1,$W108,0),"")</f>
        <v>Foster care data set and self assessment</v>
      </c>
      <c r="C108" s="5" t="str">
        <f ca="1">IF($T108,OFFSET(DetailList!E$1,$W108,0),"")</f>
        <v>DfE/Ofsted</v>
      </c>
      <c r="D108" s="593">
        <f ca="1">IF($T108,OFFSET(DetailList!F$1,$W108,0),"")</f>
        <v>0</v>
      </c>
      <c r="E108" s="55" t="str">
        <f ca="1">IF($T108,OFFSET(DetailList!B$1,$W108,0),"")</f>
        <v>222-00</v>
      </c>
      <c r="G108" s="76" t="str">
        <f t="shared" ca="1" si="6"/>
        <v>Details</v>
      </c>
      <c r="H108" s="77" t="str">
        <f t="shared" ca="1" si="7"/>
        <v/>
      </c>
      <c r="I108" s="78" t="str">
        <f t="shared" ca="1" si="8"/>
        <v/>
      </c>
      <c r="K108" s="12" t="str">
        <f ca="1">IF(Collections!$T108,OFFSET(DetailList!J$1,$W108,0),"")</f>
        <v>annual</v>
      </c>
      <c r="L108" s="12" t="str">
        <f ca="1">IF(Collections!$T108,OFFSET(DetailList!K$1,$W108,0),"")</f>
        <v>Upper tier &amp; single tier</v>
      </c>
      <c r="M108" s="158">
        <f ca="1">IF($T108,OFFSET(DetailList!AU$1,$W108,0),"")</f>
        <v>1</v>
      </c>
      <c r="N108" s="12" t="str">
        <f ca="1">IF($T108,OFFSET(DetailList!AS$1,$W108,0),"")</f>
        <v>aggregate/summary</v>
      </c>
      <c r="P108" s="8">
        <f ca="1">IF($T108,OFFSET(DetailList!P$1,$W108,0),"")</f>
        <v>0</v>
      </c>
      <c r="Q108" s="8">
        <f ca="1">IF($T108,OFFSET(DetailList!Q$1,$W108,0),"")</f>
        <v>0</v>
      </c>
      <c r="R108" s="70" t="str">
        <f ca="1">IF($T108,OFFSET(DetailList!R$1,$W108,0),"")</f>
        <v>Y</v>
      </c>
      <c r="T108" s="61" t="b">
        <f t="shared" si="9"/>
        <v>1</v>
      </c>
      <c r="U108" s="62">
        <v>108</v>
      </c>
      <c r="V108" s="63" t="str">
        <f ca="1">IF($T108,OFFSET(DetailList!A$1,$W108,0),"")</f>
        <v>C</v>
      </c>
      <c r="W108" s="49">
        <f>MATCH(U108,DetailList!BG:BG,0)-1</f>
        <v>335</v>
      </c>
    </row>
    <row r="109" spans="2:23" x14ac:dyDescent="0.25">
      <c r="B109" s="5" t="str">
        <f ca="1">IF($T109,OFFSET(DetailList!C$1,$W109,0),"")</f>
        <v>Local Authority Adult and Community Learning provision.</v>
      </c>
      <c r="C109" s="5" t="str">
        <f ca="1">IF($T109,OFFSET(DetailList!E$1,$W109,0),"")</f>
        <v>DfE/Ofsted</v>
      </c>
      <c r="D109" s="593">
        <f ca="1">IF($T109,OFFSET(DetailList!F$1,$W109,0),"")</f>
        <v>0</v>
      </c>
      <c r="E109" s="55" t="str">
        <f ca="1">IF($T109,OFFSET(DetailList!B$1,$W109,0),"")</f>
        <v>225-00</v>
      </c>
      <c r="G109" s="76" t="str">
        <f t="shared" ca="1" si="6"/>
        <v>Details</v>
      </c>
      <c r="H109" s="77" t="str">
        <f t="shared" ca="1" si="7"/>
        <v/>
      </c>
      <c r="I109" s="78" t="str">
        <f t="shared" ca="1" si="8"/>
        <v/>
      </c>
      <c r="K109" s="12" t="str">
        <f ca="1">IF(Collections!$T109,OFFSET(DetailList!J$1,$W109,0),"")</f>
        <v>as required</v>
      </c>
      <c r="L109" s="12" t="str">
        <f ca="1">IF(Collections!$T109,OFFSET(DetailList!K$1,$W109,0),"")</f>
        <v>Upper tier &amp; single tier</v>
      </c>
      <c r="M109" s="158">
        <f ca="1">IF($T109,OFFSET(DetailList!AU$1,$W109,0),"")</f>
        <v>1</v>
      </c>
      <c r="N109" s="12" t="str">
        <f ca="1">IF($T109,OFFSET(DetailList!AS$1,$W109,0),"")</f>
        <v>aggregate/summary</v>
      </c>
      <c r="P109" s="8">
        <f ca="1">IF($T109,OFFSET(DetailList!P$1,$W109,0),"")</f>
        <v>0</v>
      </c>
      <c r="Q109" s="8">
        <f ca="1">IF($T109,OFFSET(DetailList!Q$1,$W109,0),"")</f>
        <v>0</v>
      </c>
      <c r="R109" s="70" t="str">
        <f ca="1">IF($T109,OFFSET(DetailList!R$1,$W109,0),"")</f>
        <v>Y</v>
      </c>
      <c r="T109" s="61" t="b">
        <f t="shared" si="9"/>
        <v>1</v>
      </c>
      <c r="U109" s="62">
        <v>109</v>
      </c>
      <c r="V109" s="63" t="str">
        <f ca="1">IF($T109,OFFSET(DetailList!A$1,$W109,0),"")</f>
        <v>C</v>
      </c>
      <c r="W109" s="49">
        <f>MATCH(U109,DetailList!BG:BG,0)-1</f>
        <v>339</v>
      </c>
    </row>
    <row r="110" spans="2:23" x14ac:dyDescent="0.25">
      <c r="B110" s="5" t="str">
        <f ca="1">IF($T110,OFFSET(DetailList!C$1,$W110,0),"")</f>
        <v>Schools capital outturn</v>
      </c>
      <c r="C110" s="5" t="str">
        <f ca="1">IF($T110,OFFSET(DetailList!E$1,$W110,0),"")</f>
        <v>DfE/ESFA</v>
      </c>
      <c r="D110" s="593">
        <f ca="1">IF($T110,OFFSET(DetailList!F$1,$W110,0),"")</f>
        <v>0</v>
      </c>
      <c r="E110" s="55" t="str">
        <f ca="1">IF($T110,OFFSET(DetailList!B$1,$W110,0),"")</f>
        <v>203-00</v>
      </c>
      <c r="G110" s="76" t="str">
        <f t="shared" ca="1" si="6"/>
        <v>Details</v>
      </c>
      <c r="H110" s="77" t="str">
        <f t="shared" ca="1" si="7"/>
        <v>Collection</v>
      </c>
      <c r="I110" s="78" t="str">
        <f t="shared" ca="1" si="8"/>
        <v>Data</v>
      </c>
      <c r="K110" s="12" t="str">
        <f ca="1">IF(Collections!$T110,OFFSET(DetailList!J$1,$W110,0),"")</f>
        <v>annual</v>
      </c>
      <c r="L110" s="12" t="str">
        <f ca="1">IF(Collections!$T110,OFFSET(DetailList!K$1,$W110,0),"")</f>
        <v>Upper tier &amp; single tier</v>
      </c>
      <c r="M110" s="158">
        <f ca="1">IF($T110,OFFSET(DetailList!AU$1,$W110,0),"")</f>
        <v>1</v>
      </c>
      <c r="N110" s="12" t="str">
        <f ca="1">IF($T110,OFFSET(DetailList!AS$1,$W110,0),"")</f>
        <v>aggregate/summary</v>
      </c>
      <c r="P110" s="8" t="str">
        <f ca="1">IF($T110,OFFSET(DetailList!P$1,$W110,0),"")</f>
        <v>https://www.gov.uk/government/collections/local-authority-revenue-expenditure-and-financing</v>
      </c>
      <c r="Q110" s="8" t="str">
        <f ca="1">IF($T110,OFFSET(DetailList!Q$1,$W110,0),"")</f>
        <v>www.gov.uk/government/publications/section-251-outturn-2013-to-2014-data</v>
      </c>
      <c r="R110" s="70" t="str">
        <f ca="1">IF($T110,OFFSET(DetailList!R$1,$W110,0),"")</f>
        <v>Y</v>
      </c>
      <c r="T110" s="61" t="b">
        <f t="shared" si="9"/>
        <v>1</v>
      </c>
      <c r="U110" s="62">
        <v>110</v>
      </c>
      <c r="V110" s="63" t="str">
        <f ca="1">IF($T110,OFFSET(DetailList!A$1,$W110,0),"")</f>
        <v>C</v>
      </c>
      <c r="W110" s="49">
        <f>MATCH(U110,DetailList!BG:BG,0)-1</f>
        <v>341</v>
      </c>
    </row>
    <row r="111" spans="2:23" x14ac:dyDescent="0.25">
      <c r="B111" s="5" t="str">
        <f ca="1">IF($T111,OFFSET(DetailList!C$1,$W111,0),"")</f>
        <v xml:space="preserve">Information to support calculations of the minimum funding guarantee to Academies </v>
      </c>
      <c r="C111" s="5" t="str">
        <f ca="1">IF($T111,OFFSET(DetailList!E$1,$W111,0),"")</f>
        <v>DfE/ESFA</v>
      </c>
      <c r="D111" s="593">
        <f ca="1">IF($T111,OFFSET(DetailList!F$1,$W111,0),"")</f>
        <v>0</v>
      </c>
      <c r="E111" s="55" t="str">
        <f ca="1">IF($T111,OFFSET(DetailList!B$1,$W111,0),"")</f>
        <v>206-00</v>
      </c>
      <c r="G111" s="76" t="str">
        <f t="shared" ca="1" si="6"/>
        <v>Details</v>
      </c>
      <c r="H111" s="77" t="str">
        <f t="shared" ca="1" si="7"/>
        <v>Collection</v>
      </c>
      <c r="I111" s="78" t="str">
        <f t="shared" ca="1" si="8"/>
        <v/>
      </c>
      <c r="K111" s="12" t="str">
        <f ca="1">IF(Collections!$T111,OFFSET(DetailList!J$1,$W111,0),"")</f>
        <v>as required</v>
      </c>
      <c r="L111" s="12" t="str">
        <f ca="1">IF(Collections!$T111,OFFSET(DetailList!K$1,$W111,0),"")</f>
        <v>Upper tier &amp; single tier</v>
      </c>
      <c r="M111" s="158">
        <f ca="1">IF($T111,OFFSET(DetailList!AU$1,$W111,0),"")</f>
        <v>1</v>
      </c>
      <c r="N111" s="12" t="str">
        <f ca="1">IF($T111,OFFSET(DetailList!AS$1,$W111,0),"")</f>
        <v>n/k</v>
      </c>
      <c r="P111" s="8" t="str">
        <f ca="1">IF($T111,OFFSET(DetailList!P$1,$W111,0),"")</f>
        <v>https://www.gov.uk/academies-funding-allocations</v>
      </c>
      <c r="Q111" s="8">
        <f ca="1">IF($T111,OFFSET(DetailList!Q$1,$W111,0),"")</f>
        <v>0</v>
      </c>
      <c r="R111" s="70" t="str">
        <f ca="1">IF($T111,OFFSET(DetailList!R$1,$W111,0),"")</f>
        <v>Y</v>
      </c>
      <c r="T111" s="61" t="b">
        <f t="shared" si="9"/>
        <v>1</v>
      </c>
      <c r="U111" s="62">
        <v>111</v>
      </c>
      <c r="V111" s="63" t="str">
        <f ca="1">IF($T111,OFFSET(DetailList!A$1,$W111,0),"")</f>
        <v>C</v>
      </c>
      <c r="W111" s="49">
        <f>MATCH(U111,DetailList!BG:BG,0)-1</f>
        <v>343</v>
      </c>
    </row>
    <row r="112" spans="2:23" x14ac:dyDescent="0.25">
      <c r="B112" s="5" t="str">
        <f ca="1">IF($T112,OFFSET(DetailList!C$1,$W112,0),"")</f>
        <v>Adult Social Care Client Level Data (CLD)</v>
      </c>
      <c r="C112" s="5" t="str">
        <f ca="1">IF($T112,OFFSET(DetailList!E$1,$W112,0),"")</f>
        <v>DHSC/NHSE</v>
      </c>
      <c r="D112" s="593" t="str">
        <f ca="1">IF($T112,OFFSET(DetailList!F$1,$W112,0),"")</f>
        <v>Y</v>
      </c>
      <c r="E112" s="55" t="str">
        <f ca="1">IF($T112,OFFSET(DetailList!B$1,$W112,0),"")</f>
        <v>275-00</v>
      </c>
      <c r="G112" s="76" t="str">
        <f t="shared" ca="1" si="6"/>
        <v>Details</v>
      </c>
      <c r="H112" s="77" t="str">
        <f t="shared" ca="1" si="7"/>
        <v/>
      </c>
      <c r="I112" s="78" t="str">
        <f t="shared" ca="1" si="8"/>
        <v/>
      </c>
      <c r="K112" s="12" t="str">
        <f ca="1">IF(Collections!$T112,OFFSET(DetailList!J$1,$W112,0),"")</f>
        <v>quarterly</v>
      </c>
      <c r="L112" s="12" t="str">
        <f ca="1">IF(Collections!$T112,OFFSET(DetailList!K$1,$W112,0),"")</f>
        <v>Upper tier &amp; single tier</v>
      </c>
      <c r="M112" s="158">
        <f ca="1">IF($T112,OFFSET(DetailList!AU$1,$W112,0),"")</f>
        <v>1</v>
      </c>
      <c r="N112" s="12">
        <f ca="1">IF($T112,OFFSET(DetailList!AS$1,$W112,0),"")</f>
        <v>0</v>
      </c>
      <c r="P112" s="8">
        <f ca="1">IF($T112,OFFSET(DetailList!P$1,$W112,0),"")</f>
        <v>0</v>
      </c>
      <c r="Q112" s="8">
        <f ca="1">IF($T112,OFFSET(DetailList!Q$1,$W112,0),"")</f>
        <v>0</v>
      </c>
      <c r="R112" s="70" t="str">
        <f ca="1">IF($T112,OFFSET(DetailList!R$1,$W112,0),"")</f>
        <v>Y</v>
      </c>
      <c r="T112" s="61" t="b">
        <f t="shared" si="9"/>
        <v>1</v>
      </c>
      <c r="U112" s="62">
        <v>112</v>
      </c>
      <c r="V112" s="63" t="str">
        <f ca="1">IF($T112,OFFSET(DetailList!A$1,$W112,0),"")</f>
        <v>C</v>
      </c>
      <c r="W112" s="49">
        <f>MATCH(U112,DetailList!BG:BG,0)-1</f>
        <v>437</v>
      </c>
    </row>
    <row r="113" spans="2:23" x14ac:dyDescent="0.25">
      <c r="B113" s="5" t="str">
        <f ca="1">IF($T113,OFFSET(DetailList!C$1,$W113,0),"")</f>
        <v>Adult Social Care Survey (ASCS)</v>
      </c>
      <c r="C113" s="5" t="str">
        <f ca="1">IF($T113,OFFSET(DetailList!E$1,$W113,0),"")</f>
        <v>DHSC/NHSE</v>
      </c>
      <c r="D113" s="593">
        <f ca="1">IF($T113,OFFSET(DetailList!F$1,$W113,0),"")</f>
        <v>0</v>
      </c>
      <c r="E113" s="55" t="str">
        <f ca="1">IF($T113,OFFSET(DetailList!B$1,$W113,0),"")</f>
        <v>135-00</v>
      </c>
      <c r="G113" s="76" t="str">
        <f t="shared" ca="1" si="6"/>
        <v>Details</v>
      </c>
      <c r="H113" s="77" t="str">
        <f t="shared" ca="1" si="7"/>
        <v>Collection</v>
      </c>
      <c r="I113" s="78" t="str">
        <f t="shared" ca="1" si="8"/>
        <v>Data</v>
      </c>
      <c r="K113" s="12" t="str">
        <f ca="1">IF(Collections!$T113,OFFSET(DetailList!J$1,$W113,0),"")</f>
        <v>annual</v>
      </c>
      <c r="L113" s="12" t="str">
        <f ca="1">IF(Collections!$T113,OFFSET(DetailList!K$1,$W113,0),"")</f>
        <v>Upper tier &amp; single tier</v>
      </c>
      <c r="M113" s="158">
        <f ca="1">IF($T113,OFFSET(DetailList!AU$1,$W113,0),"")</f>
        <v>2</v>
      </c>
      <c r="N113" s="12" t="str">
        <f ca="1">IF($T113,OFFSET(DetailList!AS$1,$W113,0),"")</f>
        <v>client based</v>
      </c>
      <c r="P113" s="8" t="str">
        <f ca="1">IF($T113,OFFSET(DetailList!P$1,$W113,0),"")</f>
        <v>https://digital.nhs.uk/data-and-information/data-collections-and-data-sets/data-collections/social-care-user-surveys</v>
      </c>
      <c r="Q113" s="8" t="str">
        <f ca="1">IF($T113,OFFSET(DetailList!Q$1,$W113,0),"")</f>
        <v>https://digital.nhs.uk/data-and-information/publications/statistical/personal-social-services-adult-social-care-survey</v>
      </c>
      <c r="R113" s="70" t="str">
        <f ca="1">IF($T113,OFFSET(DetailList!R$1,$W113,0),"")</f>
        <v>Y</v>
      </c>
      <c r="T113" s="61" t="b">
        <f t="shared" si="9"/>
        <v>1</v>
      </c>
      <c r="U113" s="62">
        <v>113</v>
      </c>
      <c r="V113" s="63" t="str">
        <f ca="1">IF($T113,OFFSET(DetailList!A$1,$W113,0),"")</f>
        <v>C</v>
      </c>
      <c r="W113" s="49">
        <f>MATCH(U113,DetailList!BG:BG,0)-1</f>
        <v>383</v>
      </c>
    </row>
    <row r="114" spans="2:23" x14ac:dyDescent="0.25">
      <c r="B114" s="5" t="str">
        <f ca="1">IF($T114,OFFSET(DetailList!C$1,$W114,0),"")</f>
        <v>Mental Health Guardianship (SSDA702) return</v>
      </c>
      <c r="C114" s="5" t="str">
        <f ca="1">IF($T114,OFFSET(DetailList!E$1,$W114,0),"")</f>
        <v>DHSC/NHSE</v>
      </c>
      <c r="D114" s="593">
        <f ca="1">IF($T114,OFFSET(DetailList!F$1,$W114,0),"")</f>
        <v>0</v>
      </c>
      <c r="E114" s="55" t="str">
        <f ca="1">IF($T114,OFFSET(DetailList!B$1,$W114,0),"")</f>
        <v>138-00</v>
      </c>
      <c r="G114" s="76" t="str">
        <f t="shared" ca="1" si="6"/>
        <v>Details</v>
      </c>
      <c r="H114" s="77" t="str">
        <f t="shared" ca="1" si="7"/>
        <v>Collection</v>
      </c>
      <c r="I114" s="78" t="str">
        <f t="shared" ca="1" si="8"/>
        <v>Data</v>
      </c>
      <c r="K114" s="12" t="str">
        <f ca="1">IF(Collections!$T114,OFFSET(DetailList!J$1,$W114,0),"")</f>
        <v>every 2 years</v>
      </c>
      <c r="L114" s="12" t="str">
        <f ca="1">IF(Collections!$T114,OFFSET(DetailList!K$1,$W114,0),"")</f>
        <v>Upper tier &amp; single tier</v>
      </c>
      <c r="M114" s="158">
        <f ca="1">IF($T114,OFFSET(DetailList!AU$1,$W114,0),"")</f>
        <v>1</v>
      </c>
      <c r="N114" s="12" t="str">
        <f ca="1">IF($T114,OFFSET(DetailList!AS$1,$W114,0),"")</f>
        <v>client based</v>
      </c>
      <c r="P114" s="8" t="str">
        <f ca="1">IF($T114,OFFSET(DetailList!P$1,$W114,0),"")</f>
        <v>Adult social care data collections and guidance - NHS Digital</v>
      </c>
      <c r="Q114" s="8" t="str">
        <f ca="1">IF($T114,OFFSET(DetailList!Q$1,$W114,0),"")</f>
        <v>Guardianship under the Mental Health Act, 1983 - NHS Digital</v>
      </c>
      <c r="R114" s="70" t="str">
        <f ca="1">IF($T114,OFFSET(DetailList!R$1,$W114,0),"")</f>
        <v>Y</v>
      </c>
      <c r="T114" s="61" t="b">
        <f t="shared" si="9"/>
        <v>1</v>
      </c>
      <c r="U114" s="62">
        <v>114</v>
      </c>
      <c r="V114" s="63" t="str">
        <f ca="1">IF($T114,OFFSET(DetailList!A$1,$W114,0),"")</f>
        <v>C</v>
      </c>
      <c r="W114" s="49">
        <f>MATCH(U114,DetailList!BG:BG,0)-1</f>
        <v>386</v>
      </c>
    </row>
    <row r="115" spans="2:23" x14ac:dyDescent="0.25">
      <c r="B115" s="5" t="str">
        <f ca="1">IF($T115,OFFSET(DetailList!C$1,$W115,0),"")</f>
        <v>Deprivation of Liberty Safeguards (DoLS) Return</v>
      </c>
      <c r="C115" s="5" t="str">
        <f ca="1">IF($T115,OFFSET(DetailList!E$1,$W115,0),"")</f>
        <v>DHSC/NHSE</v>
      </c>
      <c r="D115" s="593">
        <f ca="1">IF($T115,OFFSET(DetailList!F$1,$W115,0),"")</f>
        <v>0</v>
      </c>
      <c r="E115" s="55" t="str">
        <f ca="1">IF($T115,OFFSET(DetailList!B$1,$W115,0),"")</f>
        <v>139-00</v>
      </c>
      <c r="G115" s="76" t="str">
        <f t="shared" ca="1" si="6"/>
        <v>Details</v>
      </c>
      <c r="H115" s="77" t="str">
        <f t="shared" ca="1" si="7"/>
        <v>Collection</v>
      </c>
      <c r="I115" s="78" t="str">
        <f t="shared" ca="1" si="8"/>
        <v>Data</v>
      </c>
      <c r="K115" s="12" t="str">
        <f ca="1">IF(Collections!$T115,OFFSET(DetailList!J$1,$W115,0),"")</f>
        <v>annual</v>
      </c>
      <c r="L115" s="12" t="str">
        <f ca="1">IF(Collections!$T115,OFFSET(DetailList!K$1,$W115,0),"")</f>
        <v>Upper tier &amp; single tier</v>
      </c>
      <c r="M115" s="158">
        <f ca="1">IF($T115,OFFSET(DetailList!AU$1,$W115,0),"")</f>
        <v>1</v>
      </c>
      <c r="N115" s="12" t="str">
        <f ca="1">IF($T115,OFFSET(DetailList!AS$1,$W115,0),"")</f>
        <v>aggregate/summary</v>
      </c>
      <c r="P115" s="8" t="str">
        <f ca="1">IF($T115,OFFSET(DetailList!P$1,$W115,0),"")</f>
        <v>Adult social care data collections and guidance - NHS Digital</v>
      </c>
      <c r="Q115" s="8" t="str">
        <f ca="1">IF($T115,OFFSET(DetailList!Q$1,$W115,0),"")</f>
        <v>Mental Capacity Act 2005, Deprivation of Liberty Safeguards - NHS Digital</v>
      </c>
      <c r="R115" s="70" t="str">
        <f ca="1">IF($T115,OFFSET(DetailList!R$1,$W115,0),"")</f>
        <v>Y</v>
      </c>
      <c r="T115" s="61" t="b">
        <f t="shared" si="9"/>
        <v>1</v>
      </c>
      <c r="U115" s="62">
        <v>115</v>
      </c>
      <c r="V115" s="63" t="str">
        <f ca="1">IF($T115,OFFSET(DetailList!A$1,$W115,0),"")</f>
        <v>C</v>
      </c>
      <c r="W115" s="49">
        <f>MATCH(U115,DetailList!BG:BG,0)-1</f>
        <v>388</v>
      </c>
    </row>
    <row r="116" spans="2:23" x14ac:dyDescent="0.25">
      <c r="B116" s="5" t="str">
        <f ca="1">IF($T116,OFFSET(DetailList!C$1,$W116,0),"")</f>
        <v>Survey of Adult Carers in England (SACE)</v>
      </c>
      <c r="C116" s="5" t="str">
        <f ca="1">IF($T116,OFFSET(DetailList!E$1,$W116,0),"")</f>
        <v>DHSC/NHSE</v>
      </c>
      <c r="D116" s="593">
        <f ca="1">IF($T116,OFFSET(DetailList!F$1,$W116,0),"")</f>
        <v>0</v>
      </c>
      <c r="E116" s="55" t="str">
        <f ca="1">IF($T116,OFFSET(DetailList!B$1,$W116,0),"")</f>
        <v>140-00</v>
      </c>
      <c r="G116" s="76" t="str">
        <f t="shared" ca="1" si="6"/>
        <v>Details</v>
      </c>
      <c r="H116" s="77" t="str">
        <f t="shared" ca="1" si="7"/>
        <v>Collection</v>
      </c>
      <c r="I116" s="78" t="str">
        <f t="shared" ca="1" si="8"/>
        <v>Data</v>
      </c>
      <c r="K116" s="12" t="str">
        <f ca="1">IF(Collections!$T116,OFFSET(DetailList!J$1,$W116,0),"")</f>
        <v>every 2 years</v>
      </c>
      <c r="L116" s="12" t="str">
        <f ca="1">IF(Collections!$T116,OFFSET(DetailList!K$1,$W116,0),"")</f>
        <v>Upper tier &amp; single tier</v>
      </c>
      <c r="M116" s="158">
        <f ca="1">IF($T116,OFFSET(DetailList!AU$1,$W116,0),"")</f>
        <v>2</v>
      </c>
      <c r="N116" s="12" t="str">
        <f ca="1">IF($T116,OFFSET(DetailList!AS$1,$W116,0),"")</f>
        <v>client based</v>
      </c>
      <c r="P116" s="8" t="str">
        <f ca="1">IF($T116,OFFSET(DetailList!P$1,$W116,0),"")</f>
        <v>https://digital.nhs.uk/data-and-information/data-collections-and-data-sets/data-collections/social-care-user-surveys</v>
      </c>
      <c r="Q116" s="8" t="str">
        <f ca="1">IF($T116,OFFSET(DetailList!Q$1,$W116,0),"")</f>
        <v>https://digital.nhs.uk/data-and-information/publications/statistical/personal-social-services-survey-of-adult-carers</v>
      </c>
      <c r="R116" s="70" t="str">
        <f ca="1">IF($T116,OFFSET(DetailList!R$1,$W116,0),"")</f>
        <v>Y</v>
      </c>
      <c r="T116" s="61" t="b">
        <f t="shared" si="9"/>
        <v>1</v>
      </c>
      <c r="U116" s="62">
        <v>116</v>
      </c>
      <c r="V116" s="63" t="str">
        <f ca="1">IF($T116,OFFSET(DetailList!A$1,$W116,0),"")</f>
        <v>C</v>
      </c>
      <c r="W116" s="49">
        <f>MATCH(U116,DetailList!BG:BG,0)-1</f>
        <v>390</v>
      </c>
    </row>
    <row r="117" spans="2:23" x14ac:dyDescent="0.25">
      <c r="B117" s="5" t="str">
        <f ca="1">IF($T117,OFFSET(DetailList!C$1,$W117,0),"")</f>
        <v>Register of blind and partially sighted people (SSDA902)</v>
      </c>
      <c r="C117" s="5" t="str">
        <f ca="1">IF($T117,OFFSET(DetailList!E$1,$W117,0),"")</f>
        <v>DHSC/NHSE</v>
      </c>
      <c r="D117" s="593">
        <f ca="1">IF($T117,OFFSET(DetailList!F$1,$W117,0),"")</f>
        <v>0</v>
      </c>
      <c r="E117" s="55" t="str">
        <f ca="1">IF($T117,OFFSET(DetailList!B$1,$W117,0),"")</f>
        <v>144-00</v>
      </c>
      <c r="G117" s="76" t="str">
        <f t="shared" ca="1" si="6"/>
        <v>Details</v>
      </c>
      <c r="H117" s="77" t="str">
        <f t="shared" ca="1" si="7"/>
        <v>Collection</v>
      </c>
      <c r="I117" s="78" t="str">
        <f t="shared" ca="1" si="8"/>
        <v>Data</v>
      </c>
      <c r="K117" s="12" t="str">
        <f ca="1">IF(Collections!$T117,OFFSET(DetailList!J$1,$W117,0),"")</f>
        <v>every 3 years</v>
      </c>
      <c r="L117" s="12" t="str">
        <f ca="1">IF(Collections!$T117,OFFSET(DetailList!K$1,$W117,0),"")</f>
        <v>Upper tier &amp; single tier</v>
      </c>
      <c r="M117" s="158">
        <f ca="1">IF($T117,OFFSET(DetailList!AU$1,$W117,0),"")</f>
        <v>3</v>
      </c>
      <c r="N117" s="12" t="str">
        <f ca="1">IF($T117,OFFSET(DetailList!AS$1,$W117,0),"")</f>
        <v>aggregate/summary</v>
      </c>
      <c r="P117" s="8" t="str">
        <f ca="1">IF($T117,OFFSET(DetailList!P$1,$W117,0),"")</f>
        <v>Adult social care data collections and guidance - NHS Digital</v>
      </c>
      <c r="Q117" s="8" t="str">
        <f ca="1">IF($T117,OFFSET(DetailList!Q$1,$W117,0),"")</f>
        <v>Registered Blind and Partially Sighted People - NHS Digital</v>
      </c>
      <c r="R117" s="70" t="str">
        <f ca="1">IF($T117,OFFSET(DetailList!R$1,$W117,0),"")</f>
        <v>Y</v>
      </c>
      <c r="T117" s="61" t="b">
        <f t="shared" si="9"/>
        <v>1</v>
      </c>
      <c r="U117" s="62">
        <v>117</v>
      </c>
      <c r="V117" s="63" t="str">
        <f ca="1">IF($T117,OFFSET(DetailList!A$1,$W117,0),"")</f>
        <v>C</v>
      </c>
      <c r="W117" s="49">
        <f>MATCH(U117,DetailList!BG:BG,0)-1</f>
        <v>395</v>
      </c>
    </row>
    <row r="118" spans="2:23" x14ac:dyDescent="0.25">
      <c r="B118" s="5" t="str">
        <f ca="1">IF($T118,OFFSET(DetailList!C$1,$W118,0),"")</f>
        <v>Safeguarding Adults Collection</v>
      </c>
      <c r="C118" s="5" t="str">
        <f ca="1">IF($T118,OFFSET(DetailList!E$1,$W118,0),"")</f>
        <v>DHSC/NHSE</v>
      </c>
      <c r="D118" s="593">
        <f ca="1">IF($T118,OFFSET(DetailList!F$1,$W118,0),"")</f>
        <v>0</v>
      </c>
      <c r="E118" s="55" t="str">
        <f ca="1">IF($T118,OFFSET(DetailList!B$1,$W118,0),"")</f>
        <v>258-00</v>
      </c>
      <c r="G118" s="76" t="str">
        <f t="shared" ca="1" si="6"/>
        <v>Details</v>
      </c>
      <c r="H118" s="77" t="str">
        <f t="shared" ca="1" si="7"/>
        <v>Collection</v>
      </c>
      <c r="I118" s="78" t="str">
        <f t="shared" ca="1" si="8"/>
        <v>Data</v>
      </c>
      <c r="K118" s="12" t="str">
        <f ca="1">IF(Collections!$T118,OFFSET(DetailList!J$1,$W118,0),"")</f>
        <v>annual</v>
      </c>
      <c r="L118" s="12" t="str">
        <f ca="1">IF(Collections!$T118,OFFSET(DetailList!K$1,$W118,0),"")</f>
        <v>Upper tier &amp; single tier</v>
      </c>
      <c r="M118" s="158">
        <f ca="1">IF($T118,OFFSET(DetailList!AU$1,$W118,0),"")</f>
        <v>7</v>
      </c>
      <c r="N118" s="12" t="str">
        <f ca="1">IF($T118,OFFSET(DetailList!AS$1,$W118,0),"")</f>
        <v>aggregate/summary</v>
      </c>
      <c r="P118" s="8" t="str">
        <f ca="1">IF($T118,OFFSET(DetailList!P$1,$W118,0),"")</f>
        <v>Adult social care data collections and guidance - NHS Digital</v>
      </c>
      <c r="Q118" s="8" t="str">
        <f ca="1">IF($T118,OFFSET(DetailList!Q$1,$W118,0),"")</f>
        <v>Safeguarding Adults - NHS Digital</v>
      </c>
      <c r="R118" s="70" t="str">
        <f ca="1">IF($T118,OFFSET(DetailList!R$1,$W118,0),"")</f>
        <v>Y</v>
      </c>
      <c r="T118" s="61" t="b">
        <f t="shared" si="9"/>
        <v>1</v>
      </c>
      <c r="U118" s="62">
        <v>118</v>
      </c>
      <c r="V118" s="63" t="str">
        <f ca="1">IF($T118,OFFSET(DetailList!A$1,$W118,0),"")</f>
        <v>C</v>
      </c>
      <c r="W118" s="49">
        <f>MATCH(U118,DetailList!BG:BG,0)-1</f>
        <v>399</v>
      </c>
    </row>
    <row r="119" spans="2:23" x14ac:dyDescent="0.25">
      <c r="B119" s="5" t="str">
        <f ca="1">IF($T119,OFFSET(DetailList!C$1,$W119,0),"")</f>
        <v>Short and Long Term Support (SALT)</v>
      </c>
      <c r="C119" s="5" t="str">
        <f ca="1">IF($T119,OFFSET(DetailList!E$1,$W119,0),"")</f>
        <v>DHSC/NHSE</v>
      </c>
      <c r="D119" s="593">
        <f ca="1">IF($T119,OFFSET(DetailList!F$1,$W119,0),"")</f>
        <v>0</v>
      </c>
      <c r="E119" s="55" t="str">
        <f ca="1">IF($T119,OFFSET(DetailList!B$1,$W119,0),"")</f>
        <v>260-00</v>
      </c>
      <c r="G119" s="76" t="str">
        <f t="shared" ca="1" si="6"/>
        <v>Details</v>
      </c>
      <c r="H119" s="77" t="str">
        <f t="shared" ca="1" si="7"/>
        <v>Collection</v>
      </c>
      <c r="I119" s="78" t="str">
        <f t="shared" ca="1" si="8"/>
        <v>Data</v>
      </c>
      <c r="K119" s="12" t="str">
        <f ca="1">IF(Collections!$T119,OFFSET(DetailList!J$1,$W119,0),"")</f>
        <v>Annual</v>
      </c>
      <c r="L119" s="12" t="str">
        <f ca="1">IF(Collections!$T119,OFFSET(DetailList!K$1,$W119,0),"")</f>
        <v>Upper tier &amp; single tier</v>
      </c>
      <c r="M119" s="158">
        <f ca="1">IF($T119,OFFSET(DetailList!AU$1,$W119,0),"")</f>
        <v>11</v>
      </c>
      <c r="N119" s="12" t="str">
        <f ca="1">IF($T119,OFFSET(DetailList!AS$1,$W119,0),"")</f>
        <v>aggregate/summary</v>
      </c>
      <c r="P119" s="8" t="str">
        <f ca="1">IF($T119,OFFSET(DetailList!P$1,$W119,0),"")</f>
        <v>Adult social care data collections and guidance - NHS Digital</v>
      </c>
      <c r="Q119" s="8" t="str">
        <f ca="1">IF($T119,OFFSET(DetailList!Q$1,$W119,0),"")</f>
        <v>https://digital.nhs.uk/data-and-information/publications/statistical/adult-social-care-activity-and-finance-report</v>
      </c>
      <c r="R119" s="70" t="str">
        <f ca="1">IF($T119,OFFSET(DetailList!R$1,$W119,0),"")</f>
        <v>Y</v>
      </c>
      <c r="T119" s="61" t="b">
        <f t="shared" si="9"/>
        <v>1</v>
      </c>
      <c r="U119" s="62">
        <v>119</v>
      </c>
      <c r="V119" s="63" t="str">
        <f ca="1">IF($T119,OFFSET(DetailList!A$1,$W119,0),"")</f>
        <v>C</v>
      </c>
      <c r="W119" s="49">
        <f>MATCH(U119,DetailList!BG:BG,0)-1</f>
        <v>407</v>
      </c>
    </row>
    <row r="120" spans="2:23" x14ac:dyDescent="0.25">
      <c r="B120" s="5" t="str">
        <f ca="1">IF($T120,OFFSET(DetailList!C$1,$W120,0),"")</f>
        <v>Adult Social Care Finance Return (ASC-FR)</v>
      </c>
      <c r="C120" s="5" t="str">
        <f ca="1">IF($T120,OFFSET(DetailList!E$1,$W120,0),"")</f>
        <v>DHSC/NHSE</v>
      </c>
      <c r="D120" s="593">
        <f ca="1">IF($T120,OFFSET(DetailList!F$1,$W120,0),"")</f>
        <v>0</v>
      </c>
      <c r="E120" s="55" t="str">
        <f ca="1">IF($T120,OFFSET(DetailList!B$1,$W120,0),"")</f>
        <v>261-00</v>
      </c>
      <c r="G120" s="76" t="str">
        <f t="shared" ca="1" si="6"/>
        <v>Details</v>
      </c>
      <c r="H120" s="77" t="str">
        <f t="shared" ca="1" si="7"/>
        <v>Collection</v>
      </c>
      <c r="I120" s="78" t="str">
        <f t="shared" ca="1" si="8"/>
        <v>Data</v>
      </c>
      <c r="K120" s="12" t="str">
        <f ca="1">IF(Collections!$T120,OFFSET(DetailList!J$1,$W120,0),"")</f>
        <v>Annual</v>
      </c>
      <c r="L120" s="12" t="str">
        <f ca="1">IF(Collections!$T120,OFFSET(DetailList!K$1,$W120,0),"")</f>
        <v>Upper tier &amp; single tier</v>
      </c>
      <c r="M120" s="158">
        <f ca="1">IF($T120,OFFSET(DetailList!AU$1,$W120,0),"")</f>
        <v>4</v>
      </c>
      <c r="N120" s="12" t="str">
        <f ca="1">IF($T120,OFFSET(DetailList!AS$1,$W120,0),"")</f>
        <v>aggregate/summary</v>
      </c>
      <c r="P120" s="8" t="str">
        <f ca="1">IF($T120,OFFSET(DetailList!P$1,$W120,0),"")</f>
        <v>Adult social care data collections and guidance - NHS Digital</v>
      </c>
      <c r="Q120" s="8" t="str">
        <f ca="1">IF($T120,OFFSET(DetailList!Q$1,$W120,0),"")</f>
        <v>https://digital.nhs.uk/data-and-information/publications/statistical/adult-social-care-activity-and-finance-report</v>
      </c>
      <c r="R120" s="70" t="str">
        <f ca="1">IF($T120,OFFSET(DetailList!R$1,$W120,0),"")</f>
        <v>Y</v>
      </c>
      <c r="T120" s="61" t="b">
        <f t="shared" si="9"/>
        <v>1</v>
      </c>
      <c r="U120" s="62">
        <v>120</v>
      </c>
      <c r="V120" s="63" t="str">
        <f ca="1">IF($T120,OFFSET(DetailList!A$1,$W120,0),"")</f>
        <v>C</v>
      </c>
      <c r="W120" s="49">
        <f>MATCH(U120,DetailList!BG:BG,0)-1</f>
        <v>419</v>
      </c>
    </row>
    <row r="121" spans="2:23" x14ac:dyDescent="0.25">
      <c r="B121" s="5" t="str">
        <f ca="1">IF($T121,OFFSET(DetailList!C$1,$W121,0),"")</f>
        <v>Deferred Payment Agreements (DPA)</v>
      </c>
      <c r="C121" s="5" t="str">
        <f ca="1">IF($T121,OFFSET(DetailList!E$1,$W121,0),"")</f>
        <v>DHSC/NHSE</v>
      </c>
      <c r="D121" s="593">
        <f ca="1">IF($T121,OFFSET(DetailList!F$1,$W121,0),"")</f>
        <v>0</v>
      </c>
      <c r="E121" s="55" t="str">
        <f ca="1">IF($T121,OFFSET(DetailList!B$1,$W121,0),"")</f>
        <v>263-00</v>
      </c>
      <c r="G121" s="76" t="str">
        <f t="shared" ca="1" si="6"/>
        <v>Details</v>
      </c>
      <c r="H121" s="77" t="str">
        <f t="shared" ca="1" si="7"/>
        <v>Collection</v>
      </c>
      <c r="I121" s="78" t="str">
        <f t="shared" ca="1" si="8"/>
        <v>Data</v>
      </c>
      <c r="K121" s="12" t="str">
        <f ca="1">IF(Collections!$T121,OFFSET(DetailList!J$1,$W121,0),"")</f>
        <v>Annual</v>
      </c>
      <c r="L121" s="12" t="str">
        <f ca="1">IF(Collections!$T121,OFFSET(DetailList!K$1,$W121,0),"")</f>
        <v>Upper tier &amp; single tier</v>
      </c>
      <c r="M121" s="158">
        <f ca="1">IF($T121,OFFSET(DetailList!AU$1,$W121,0),"")</f>
        <v>12</v>
      </c>
      <c r="N121" s="12" t="str">
        <f ca="1">IF($T121,OFFSET(DetailList!AS$1,$W121,0),"")</f>
        <v>aggregate/summary</v>
      </c>
      <c r="P121" s="8" t="str">
        <f ca="1">IF($T121,OFFSET(DetailList!P$1,$W121,0),"")</f>
        <v>Adult social care data collections and guidance - NHS Digital</v>
      </c>
      <c r="Q121" s="8" t="str">
        <f ca="1">IF($T121,OFFSET(DetailList!Q$1,$W121,0),"")</f>
        <v>Deferred Payment Agreements - NHS Digital</v>
      </c>
      <c r="R121" s="70" t="str">
        <f ca="1">IF($T121,OFFSET(DetailList!R$1,$W121,0),"")</f>
        <v>Y</v>
      </c>
      <c r="T121" s="61" t="b">
        <f t="shared" si="9"/>
        <v>1</v>
      </c>
      <c r="U121" s="62">
        <v>121</v>
      </c>
      <c r="V121" s="63" t="str">
        <f ca="1">IF($T121,OFFSET(DetailList!A$1,$W121,0),"")</f>
        <v>C</v>
      </c>
      <c r="W121" s="49">
        <f>MATCH(U121,DetailList!BG:BG,0)-1</f>
        <v>424</v>
      </c>
    </row>
    <row r="122" spans="2:23" s="798" customFormat="1" x14ac:dyDescent="0.25">
      <c r="B122" s="591" t="str">
        <f ca="1">IF($T122,OFFSET(DetailList!C$1,$W122,0),"")</f>
        <v>Local Authority Data Return (LADR)</v>
      </c>
      <c r="C122" s="591" t="str">
        <f ca="1">IF($T122,OFFSET(DetailList!E$1,$W122,0),"")</f>
        <v>DLUHC/RSH</v>
      </c>
      <c r="D122" s="593">
        <f ca="1">IF($T122,OFFSET(DetailList!F$1,$W122,0),"")</f>
        <v>0</v>
      </c>
      <c r="E122" s="797" t="str">
        <f ca="1">IF($T122,OFFSET(DetailList!B$1,$W122,0),"")</f>
        <v>270-00</v>
      </c>
      <c r="G122" s="799" t="str">
        <f t="shared" ca="1" si="6"/>
        <v>Details</v>
      </c>
      <c r="H122" s="598" t="str">
        <f t="shared" ca="1" si="7"/>
        <v>Collection</v>
      </c>
      <c r="I122" s="599" t="str">
        <f t="shared" ca="1" si="8"/>
        <v/>
      </c>
      <c r="K122" s="800" t="str">
        <f ca="1">IF(Collections!$T122,OFFSET(DetailList!J$1,$W122,0),"")</f>
        <v>annual</v>
      </c>
      <c r="L122" s="800" t="str">
        <f ca="1">IF(Collections!$T122,OFFSET(DetailList!K$1,$W122,0),"")</f>
        <v>All local authorities registered with RSH</v>
      </c>
      <c r="M122" s="801">
        <f ca="1">IF($T122,OFFSET(DetailList!AU$1,$W122,0),"")</f>
        <v>1</v>
      </c>
      <c r="N122" s="800" t="str">
        <f ca="1">IF($T122,OFFSET(DetailList!AS$1,$W122,0),"")</f>
        <v>aggregate/summary</v>
      </c>
      <c r="P122" s="265" t="str">
        <f ca="1">IF($T122,OFFSET(DetailList!P$1,$W122,0),"")</f>
        <v>https://nroshplus.regulatorofsocialhousing.org.uk/</v>
      </c>
      <c r="Q122" s="265">
        <f ca="1">IF($T122,OFFSET(DetailList!Q$1,$W122,0),"")</f>
        <v>0</v>
      </c>
      <c r="R122" s="577">
        <f ca="1">IF($T122,OFFSET(DetailList!R$1,$W122,0),"")</f>
        <v>0</v>
      </c>
      <c r="T122" s="802" t="b">
        <f t="shared" si="9"/>
        <v>1</v>
      </c>
      <c r="U122" s="803">
        <v>122</v>
      </c>
      <c r="V122" s="804" t="str">
        <f ca="1">IF($T122,OFFSET(DetailList!A$1,$W122,0),"")</f>
        <v>C</v>
      </c>
      <c r="W122" s="805">
        <f>MATCH(U122,DetailList!BG:BG,0)-1</f>
        <v>153</v>
      </c>
    </row>
    <row r="123" spans="2:23" x14ac:dyDescent="0.25">
      <c r="B123" s="591" t="str">
        <f ca="1">IF($T123,OFFSET(DetailList!C$1,$W123,0),"")</f>
        <v xml:space="preserve">Tenant Satisfaction Measures (TSM) </v>
      </c>
      <c r="C123" s="591" t="str">
        <f ca="1">IF($T123,OFFSET(DetailList!E$1,$W123,0),"")</f>
        <v>DLUHC/RSH</v>
      </c>
      <c r="D123" s="593" t="str">
        <f ca="1">IF($T123,OFFSET(DetailList!F$1,$W123,0),"")</f>
        <v>Y</v>
      </c>
      <c r="E123" s="55" t="str">
        <f ca="1">IF($T123,OFFSET(DetailList!B$1,$W123,0),"")</f>
        <v>276-00</v>
      </c>
      <c r="G123" s="76" t="str">
        <f t="shared" ca="1" si="6"/>
        <v>Details</v>
      </c>
      <c r="H123" s="77" t="str">
        <f t="shared" ca="1" si="7"/>
        <v/>
      </c>
      <c r="I123" s="78" t="str">
        <f t="shared" ca="1" si="8"/>
        <v/>
      </c>
      <c r="K123" s="12" t="str">
        <f ca="1">IF(Collections!$T123,OFFSET(DetailList!J$1,$W123,0),"")</f>
        <v>annual</v>
      </c>
      <c r="L123" s="12" t="str">
        <f ca="1">IF(Collections!$T123,OFFSET(DetailList!K$1,$W123,0),"")</f>
        <v>All local authorities registered with RSH</v>
      </c>
      <c r="M123" s="158">
        <f ca="1">IF($T123,OFFSET(DetailList!AU$1,$W123,0),"")</f>
        <v>0</v>
      </c>
      <c r="N123" s="12" t="str">
        <f ca="1">IF($T123,OFFSET(DetailList!AS$1,$W123,0),"")</f>
        <v>aggregate/summary</v>
      </c>
      <c r="P123" s="8">
        <f ca="1">IF($T123,OFFSET(DetailList!P$1,$W123,0),"")</f>
        <v>0</v>
      </c>
      <c r="Q123" s="8">
        <f ca="1">IF($T123,OFFSET(DetailList!Q$1,$W123,0),"")</f>
        <v>0</v>
      </c>
      <c r="R123" s="70" t="str">
        <f ca="1">IF($T123,OFFSET(DetailList!R$1,$W123,0),"")</f>
        <v>Y</v>
      </c>
      <c r="T123" s="61" t="b">
        <f t="shared" si="9"/>
        <v>1</v>
      </c>
      <c r="U123" s="62">
        <v>123</v>
      </c>
      <c r="V123" s="63" t="str">
        <f ca="1">IF($T123,OFFSET(DetailList!A$1,$W123,0),"")</f>
        <v>C</v>
      </c>
      <c r="W123" s="49">
        <f>MATCH(U123,DetailList!BG:BG,0)-1</f>
        <v>155</v>
      </c>
    </row>
    <row r="124" spans="2:23" x14ac:dyDescent="0.25">
      <c r="B124" s="208" t="str">
        <f ca="1">IF($T124,OFFSET(DetailList!C$1,$W124,0),"")</f>
        <v>Health &amp; Safety Enforcement Data (LAE1)</v>
      </c>
      <c r="C124" s="208" t="str">
        <f ca="1">IF($T124,OFFSET(DetailList!E$1,$W124,0),"")</f>
        <v>DWP/HSE</v>
      </c>
      <c r="D124" s="593">
        <f ca="1">IF($T124,OFFSET(DetailList!F$1,$W124,0),"")</f>
        <v>0</v>
      </c>
      <c r="E124" s="55" t="str">
        <f ca="1">IF($T124,OFFSET(DetailList!B$1,$W124,0),"")</f>
        <v>154-00</v>
      </c>
      <c r="G124" s="76" t="str">
        <f t="shared" ca="1" si="6"/>
        <v>Details</v>
      </c>
      <c r="H124" s="77" t="str">
        <f t="shared" ca="1" si="7"/>
        <v>Collection</v>
      </c>
      <c r="I124" s="78" t="str">
        <f t="shared" ca="1" si="8"/>
        <v>Data</v>
      </c>
      <c r="K124" s="12" t="str">
        <f ca="1">IF(Collections!$T124,OFFSET(DetailList!J$1,$W124,0),"")</f>
        <v>annual</v>
      </c>
      <c r="L124" s="12" t="str">
        <f ca="1">IF(Collections!$T124,OFFSET(DetailList!K$1,$W124,0),"")</f>
        <v>All local authorities</v>
      </c>
      <c r="M124" s="158">
        <f ca="1">IF($T124,OFFSET(DetailList!AU$1,$W124,0),"")</f>
        <v>4</v>
      </c>
      <c r="N124" s="12" t="str">
        <f ca="1">IF($T124,OFFSET(DetailList!AS$1,$W124,0),"")</f>
        <v>aggregate/summary</v>
      </c>
      <c r="P124" s="8" t="str">
        <f ca="1">IF($T124,OFFSET(DetailList!P$1,$W124,0),"")</f>
        <v xml:space="preserve">Local Authority Health and Safety Return 2022 (hse.gov.uk) 
LA intervention and enforcement activity - HSE and LAs Working together - HSE          </v>
      </c>
      <c r="Q124" s="8" t="str">
        <f ca="1">IF($T124,OFFSET(DetailList!Q$1,$W124,0),"")</f>
        <v>https://www.hse.gov.uk/lau/enforcement-lae1-returns.htm</v>
      </c>
      <c r="R124" s="70" t="str">
        <f ca="1">IF($T124,OFFSET(DetailList!R$1,$W124,0),"")</f>
        <v>Y</v>
      </c>
      <c r="T124" s="61" t="b">
        <f t="shared" si="9"/>
        <v>1</v>
      </c>
      <c r="U124" s="62">
        <v>124</v>
      </c>
      <c r="V124" s="63" t="str">
        <f ca="1">IF($T124,OFFSET(DetailList!A$1,$W124,0),"")</f>
        <v>C</v>
      </c>
      <c r="W124" s="49">
        <f>MATCH(U124,DetailList!BG:BG,0)-1</f>
        <v>464</v>
      </c>
    </row>
    <row r="125" spans="2:23" s="798" customFormat="1" x14ac:dyDescent="0.25">
      <c r="B125" s="591" t="str">
        <f ca="1">IF($T125,OFFSET(DetailList!C$1,$W125,0),"")</f>
        <v>Youth Justice Application Framework (YJAF)</v>
      </c>
      <c r="C125" s="591" t="str">
        <f ca="1">IF($T125,OFFSET(DetailList!E$1,$W125,0),"")</f>
        <v>MoJ/YJB</v>
      </c>
      <c r="D125" s="593">
        <f ca="1">IF($T125,OFFSET(DetailList!F$1,$W125,0),"")</f>
        <v>0</v>
      </c>
      <c r="E125" s="797" t="str">
        <f ca="1">IF($T125,OFFSET(DetailList!B$1,$W125,0),"")</f>
        <v>180-00</v>
      </c>
      <c r="G125" s="799" t="str">
        <f t="shared" ca="1" si="6"/>
        <v>Details</v>
      </c>
      <c r="H125" s="598" t="str">
        <f t="shared" ca="1" si="7"/>
        <v/>
      </c>
      <c r="I125" s="599" t="str">
        <f t="shared" ca="1" si="8"/>
        <v/>
      </c>
      <c r="K125" s="800" t="str">
        <f ca="1">IF(Collections!$T125,OFFSET(DetailList!J$1,$W125,0),"")</f>
        <v>quarterly</v>
      </c>
      <c r="L125" s="800" t="str">
        <f ca="1">IF(Collections!$T125,OFFSET(DetailList!K$1,$W125,0),"")</f>
        <v>Upper tier &amp; single tier</v>
      </c>
      <c r="M125" s="801">
        <f ca="1">IF($T125,OFFSET(DetailList!AU$1,$W125,0),"")</f>
        <v>1</v>
      </c>
      <c r="N125" s="800" t="str">
        <f ca="1">IF($T125,OFFSET(DetailList!AS$1,$W125,0),"")</f>
        <v>case based</v>
      </c>
      <c r="P125" s="265">
        <f ca="1">IF($T125,OFFSET(DetailList!P$1,$W125,0),"")</f>
        <v>0</v>
      </c>
      <c r="Q125" s="265">
        <f ca="1">IF($T125,OFFSET(DetailList!Q$1,$W125,0),"")</f>
        <v>0</v>
      </c>
      <c r="R125" s="577" t="str">
        <f ca="1">IF($T125,OFFSET(DetailList!R$1,$W125,0),"")</f>
        <v>Y</v>
      </c>
      <c r="T125" s="802" t="b">
        <f t="shared" si="9"/>
        <v>1</v>
      </c>
      <c r="U125" s="803">
        <v>125</v>
      </c>
      <c r="V125" s="804" t="str">
        <f ca="1">IF($T125,OFFSET(DetailList!A$1,$W125,0),"")</f>
        <v>C</v>
      </c>
      <c r="W125" s="805">
        <f>MATCH(U125,DetailList!BG:BG,0)-1</f>
        <v>535</v>
      </c>
    </row>
    <row r="126" spans="2:23" s="91" customFormat="1" ht="13" x14ac:dyDescent="0.3">
      <c r="B126" s="604" t="str">
        <f ca="1">IF($T126,OFFSET(DetailList!C$1,$W126,0),"")</f>
        <v>Other independent public bodies</v>
      </c>
      <c r="C126" s="604" t="str">
        <f ca="1">IF($T126,OFFSET(DetailList!E$1,$W126,0),"")</f>
        <v>Other</v>
      </c>
      <c r="D126" s="593">
        <f ca="1">IF($T126,OFFSET(DetailList!F$1,$W126,0),"")</f>
        <v>0</v>
      </c>
      <c r="E126" s="787">
        <f ca="1">IF($T126,OFFSET(DetailList!B$1,$W126,0),"")</f>
        <v>0</v>
      </c>
      <c r="G126" s="785" t="str">
        <f t="shared" ca="1" si="6"/>
        <v/>
      </c>
      <c r="H126" s="789" t="str">
        <f t="shared" ca="1" si="7"/>
        <v/>
      </c>
      <c r="I126" s="790" t="str">
        <f t="shared" ca="1" si="8"/>
        <v/>
      </c>
      <c r="K126" s="791">
        <f ca="1">IF(Collections!$T126,OFFSET(DetailList!J$1,$W126,0),"")</f>
        <v>0</v>
      </c>
      <c r="L126" s="791">
        <f ca="1">IF(Collections!$T126,OFFSET(DetailList!K$1,$W126,0),"")</f>
        <v>0</v>
      </c>
      <c r="M126" s="792">
        <f ca="1">IF($T126,OFFSET(DetailList!AU$1,$W126,0),"")</f>
        <v>0</v>
      </c>
      <c r="N126" s="791">
        <f ca="1">IF($T126,OFFSET(DetailList!AS$1,$W126,0),"")</f>
        <v>0</v>
      </c>
      <c r="P126" s="793">
        <f ca="1">IF($T126,OFFSET(DetailList!P$1,$W126,0),"")</f>
        <v>0</v>
      </c>
      <c r="Q126" s="793">
        <f ca="1">IF($T126,OFFSET(DetailList!Q$1,$W126,0),"")</f>
        <v>0</v>
      </c>
      <c r="R126" s="794">
        <f ca="1">IF($T126,OFFSET(DetailList!R$1,$W126,0),"")</f>
        <v>0</v>
      </c>
      <c r="T126" s="795" t="b">
        <f t="shared" si="9"/>
        <v>1</v>
      </c>
      <c r="U126" s="97">
        <v>126</v>
      </c>
      <c r="V126" s="796" t="str">
        <f ca="1">IF($T126,OFFSET(DetailList!A$1,$W126,0),"")</f>
        <v>X</v>
      </c>
      <c r="W126" s="84">
        <f>MATCH(U126,DetailList!BG:BG,0)-1</f>
        <v>573</v>
      </c>
    </row>
    <row r="127" spans="2:23" x14ac:dyDescent="0.25">
      <c r="B127" s="5" t="str">
        <f ca="1">IF($T127,OFFSET(DetailList!C$1,$W127,0),"")</f>
        <v>Food Hygiene (LA food law enforcement monitoring return)</v>
      </c>
      <c r="C127" s="5" t="str">
        <f ca="1">IF($T127,OFFSET(DetailList!E$1,$W127,0),"")</f>
        <v>FSA</v>
      </c>
      <c r="D127" s="593">
        <f ca="1">IF($T127,OFFSET(DetailList!F$1,$W127,0),"")</f>
        <v>0</v>
      </c>
      <c r="E127" s="55" t="str">
        <f ca="1">IF($T127,OFFSET(DetailList!B$1,$W127,0),"")</f>
        <v>190-00</v>
      </c>
      <c r="G127" s="76" t="str">
        <f t="shared" ca="1" si="6"/>
        <v>Details</v>
      </c>
      <c r="H127" s="77" t="str">
        <f t="shared" ca="1" si="7"/>
        <v/>
      </c>
      <c r="I127" s="78" t="str">
        <f t="shared" ca="1" si="8"/>
        <v>Data</v>
      </c>
      <c r="K127" s="12" t="str">
        <f ca="1">IF(Collections!$T127,OFFSET(DetailList!J$1,$W127,0),"")</f>
        <v>quarterly</v>
      </c>
      <c r="L127" s="12" t="str">
        <f ca="1">IF(Collections!$T127,OFFSET(DetailList!K$1,$W127,0),"")</f>
        <v>Single tier &amp; lower tier</v>
      </c>
      <c r="M127" s="158">
        <f ca="1">IF($T127,OFFSET(DetailList!AU$1,$W127,0),"")</f>
        <v>24</v>
      </c>
      <c r="N127" s="12" t="str">
        <f ca="1">IF($T127,OFFSET(DetailList!AS$1,$W127,0),"")</f>
        <v>aggregate/summary</v>
      </c>
      <c r="P127" s="8">
        <f ca="1">IF($T127,OFFSET(DetailList!P$1,$W127,0),"")</f>
        <v>0</v>
      </c>
      <c r="Q127" s="8" t="str">
        <f ca="1">IF($T127,OFFSET(DetailList!Q$1,$W127,0),"")</f>
        <v>For an example of published data from the bespoke returns  see Annex 2 and 4 -  FSA 21-12-14 - LA Recovery Plan Update .docx (food.gov.uk)</v>
      </c>
      <c r="R127" s="70" t="str">
        <f ca="1">IF($T127,OFFSET(DetailList!R$1,$W127,0),"")</f>
        <v>Y</v>
      </c>
      <c r="T127" s="61" t="b">
        <f t="shared" si="9"/>
        <v>1</v>
      </c>
      <c r="U127" s="62">
        <v>127</v>
      </c>
      <c r="V127" s="63" t="str">
        <f ca="1">IF($T127,OFFSET(DetailList!A$1,$W127,0),"")</f>
        <v>C</v>
      </c>
      <c r="W127" s="49">
        <f>MATCH(U127,DetailList!BG:BG,0)-1</f>
        <v>469</v>
      </c>
    </row>
    <row r="128" spans="2:23" x14ac:dyDescent="0.25">
      <c r="B128" s="5" t="str">
        <f ca="1">IF($T128,OFFSET(DetailList!C$1,$W128,0),"")</f>
        <v>Food Standards (LA food law enforcement monitoring return)</v>
      </c>
      <c r="C128" s="5" t="str">
        <f ca="1">IF($T128,OFFSET(DetailList!E$1,$W128,0),"")</f>
        <v>FSA</v>
      </c>
      <c r="D128" s="593">
        <f ca="1">IF($T128,OFFSET(DetailList!F$1,$W128,0),"")</f>
        <v>0</v>
      </c>
      <c r="E128" s="55" t="str">
        <f ca="1">IF($T128,OFFSET(DetailList!B$1,$W128,0),"")</f>
        <v>191-00</v>
      </c>
      <c r="G128" s="76" t="str">
        <f t="shared" ca="1" si="6"/>
        <v>Details</v>
      </c>
      <c r="H128" s="77" t="str">
        <f t="shared" ca="1" si="7"/>
        <v/>
      </c>
      <c r="I128" s="78" t="str">
        <f t="shared" ca="1" si="8"/>
        <v>Data</v>
      </c>
      <c r="K128" s="12" t="str">
        <f ca="1">IF(Collections!$T128,OFFSET(DetailList!J$1,$W128,0),"")</f>
        <v>quarterly</v>
      </c>
      <c r="L128" s="12" t="str">
        <f ca="1">IF(Collections!$T128,OFFSET(DetailList!K$1,$W128,0),"")</f>
        <v>Upper tier &amp; single tier</v>
      </c>
      <c r="M128" s="158">
        <f ca="1">IF($T128,OFFSET(DetailList!AU$1,$W128,0),"")</f>
        <v>17</v>
      </c>
      <c r="N128" s="12" t="str">
        <f ca="1">IF($T128,OFFSET(DetailList!AS$1,$W128,0),"")</f>
        <v>aggregate/summary</v>
      </c>
      <c r="P128" s="8">
        <f ca="1">IF($T128,OFFSET(DetailList!P$1,$W128,0),"")</f>
        <v>0</v>
      </c>
      <c r="Q128" s="8" t="str">
        <f ca="1">IF($T128,OFFSET(DetailList!Q$1,$W128,0),"")</f>
        <v>For an example of published data from the bespoke returns  see Annex 2 and 4 -  FSA 21-12-14 - LA Recovery Plan Update .docx (food.gov.uk)</v>
      </c>
      <c r="R128" s="70" t="str">
        <f ca="1">IF($T128,OFFSET(DetailList!R$1,$W128,0),"")</f>
        <v>Y</v>
      </c>
      <c r="T128" s="61" t="b">
        <f t="shared" si="9"/>
        <v>1</v>
      </c>
      <c r="U128" s="62">
        <v>128</v>
      </c>
      <c r="V128" s="63" t="str">
        <f ca="1">IF($T128,OFFSET(DetailList!A$1,$W128,0),"")</f>
        <v>C</v>
      </c>
      <c r="W128" s="49">
        <f>MATCH(U128,DetailList!BG:BG,0)-1</f>
        <v>494</v>
      </c>
    </row>
    <row r="129" spans="2:25" x14ac:dyDescent="0.25">
      <c r="B129" s="5" t="str">
        <f ca="1">IF($T129,OFFSET(DetailList!C$1,$W129,0),"")</f>
        <v>Central Lists of Feed Business Establishments</v>
      </c>
      <c r="C129" s="5" t="str">
        <f ca="1">IF($T129,OFFSET(DetailList!E$1,$W129,0),"")</f>
        <v>FSA</v>
      </c>
      <c r="D129" s="593">
        <f ca="1">IF($T129,OFFSET(DetailList!F$1,$W129,0),"")</f>
        <v>0</v>
      </c>
      <c r="E129" s="55" t="str">
        <f ca="1">IF($T129,OFFSET(DetailList!B$1,$W129,0),"")</f>
        <v>193-00</v>
      </c>
      <c r="G129" s="76" t="str">
        <f t="shared" ca="1" si="6"/>
        <v>Details</v>
      </c>
      <c r="H129" s="77" t="str">
        <f t="shared" ca="1" si="7"/>
        <v/>
      </c>
      <c r="I129" s="78" t="str">
        <f t="shared" ca="1" si="8"/>
        <v>Data</v>
      </c>
      <c r="K129" s="12" t="str">
        <f ca="1">IF(Collections!$T129,OFFSET(DetailList!J$1,$W129,0),"")</f>
        <v>quarterly</v>
      </c>
      <c r="L129" s="12" t="str">
        <f ca="1">IF(Collections!$T129,OFFSET(DetailList!K$1,$W129,0),"")</f>
        <v>Upper tier &amp; single tier</v>
      </c>
      <c r="M129" s="158">
        <f ca="1">IF($T129,OFFSET(DetailList!AU$1,$W129,0),"")</f>
        <v>1</v>
      </c>
      <c r="N129" s="12" t="str">
        <f ca="1">IF($T129,OFFSET(DetailList!AS$1,$W129,0),"")</f>
        <v>client based</v>
      </c>
      <c r="P129" s="8">
        <f ca="1">IF($T129,OFFSET(DetailList!P$1,$W129,0),"")</f>
        <v>0</v>
      </c>
      <c r="Q129" s="8" t="str">
        <f ca="1">IF($T129,OFFSET(DetailList!Q$1,$W129,0),"")</f>
        <v>https://www.food.gov.uk/sites/default/files/media/document/approved-feed-establishments-uk-may-2019.xls</v>
      </c>
      <c r="R129" s="70" t="str">
        <f ca="1">IF($T129,OFFSET(DetailList!R$1,$W129,0),"")</f>
        <v>Y</v>
      </c>
      <c r="T129" s="61" t="b">
        <f t="shared" ref="T129:T133" si="10">U129&lt;=Y$1</f>
        <v>1</v>
      </c>
      <c r="U129" s="62">
        <v>129</v>
      </c>
      <c r="V129" s="63" t="str">
        <f ca="1">IF($T129,OFFSET(DetailList!A$1,$W129,0),"")</f>
        <v>C</v>
      </c>
      <c r="W129" s="49">
        <f>MATCH(U129,DetailList!BG:BG,0)-1</f>
        <v>512</v>
      </c>
    </row>
    <row r="130" spans="2:25" x14ac:dyDescent="0.25">
      <c r="B130" s="5" t="str">
        <f ca="1">IF($T130,OFFSET(DetailList!C$1,$W130,0),"")</f>
        <v>Approved Food Premises</v>
      </c>
      <c r="C130" s="5" t="str">
        <f ca="1">IF($T130,OFFSET(DetailList!E$1,$W130,0),"")</f>
        <v>FSA</v>
      </c>
      <c r="D130" s="593">
        <f ca="1">IF($T130,OFFSET(DetailList!F$1,$W130,0),"")</f>
        <v>0</v>
      </c>
      <c r="E130" s="55" t="str">
        <f ca="1">IF($T130,OFFSET(DetailList!B$1,$W130,0),"")</f>
        <v>194-00</v>
      </c>
      <c r="G130" s="76" t="str">
        <f t="shared" ref="G130:G133" ca="1" si="11">IF(AND($T130,$V130="C"),HYPERLINK("#DetailList!A"&amp;W130+1,"Details"),"")</f>
        <v>Details</v>
      </c>
      <c r="H130" s="77" t="str">
        <f t="shared" ref="H130:H133" ca="1" si="12">IF(AND($T130,$V130="C",NOT(P130=0)),HYPERLINK(P130,"Collection"),"")</f>
        <v/>
      </c>
      <c r="I130" s="78" t="str">
        <f t="shared" ref="I130:I133" ca="1" si="13">IF(AND($T130,$V130="C",NOT(Q130=0)),HYPERLINK(Q130,"Data"),"")</f>
        <v>Data</v>
      </c>
      <c r="K130" s="12" t="str">
        <f ca="1">IF(Collections!$T130,OFFSET(DetailList!J$1,$W130,0),"")</f>
        <v>as required</v>
      </c>
      <c r="L130" s="12" t="str">
        <f ca="1">IF(Collections!$T130,OFFSET(DetailList!K$1,$W130,0),"")</f>
        <v>All local authorities</v>
      </c>
      <c r="M130" s="158">
        <f ca="1">IF($T130,OFFSET(DetailList!AU$1,$W130,0),"")</f>
        <v>1</v>
      </c>
      <c r="N130" s="12" t="str">
        <f ca="1">IF($T130,OFFSET(DetailList!AS$1,$W130,0),"")</f>
        <v>client based</v>
      </c>
      <c r="P130" s="8">
        <f ca="1">IF($T130,OFFSET(DetailList!P$1,$W130,0),"")</f>
        <v>0</v>
      </c>
      <c r="Q130" s="8" t="str">
        <f ca="1">IF($T130,OFFSET(DetailList!Q$1,$W130,0),"")</f>
        <v>http://www.food.gov.uk/enforcement/sectorrules/approvedestabsuk/</v>
      </c>
      <c r="R130" s="70" t="str">
        <f ca="1">IF($T130,OFFSET(DetailList!R$1,$W130,0),"")</f>
        <v>Y</v>
      </c>
      <c r="T130" s="61" t="b">
        <f t="shared" si="10"/>
        <v>1</v>
      </c>
      <c r="U130" s="62">
        <v>130</v>
      </c>
      <c r="V130" s="63" t="str">
        <f ca="1">IF($T130,OFFSET(DetailList!A$1,$W130,0),"")</f>
        <v>C</v>
      </c>
      <c r="W130" s="49">
        <f>MATCH(U130,DetailList!BG:BG,0)-1</f>
        <v>514</v>
      </c>
    </row>
    <row r="131" spans="2:25" ht="11.25" customHeight="1" x14ac:dyDescent="0.25">
      <c r="B131" s="5" t="str">
        <f ca="1">IF($T131,OFFSET(DetailList!C$1,$W131,0),"")</f>
        <v>Imported Food Safeguard Measures</v>
      </c>
      <c r="C131" s="5" t="str">
        <f ca="1">IF($T131,OFFSET(DetailList!E$1,$W131,0),"")</f>
        <v>FSA</v>
      </c>
      <c r="D131" s="593">
        <f ca="1">IF($T131,OFFSET(DetailList!F$1,$W131,0),"")</f>
        <v>0</v>
      </c>
      <c r="E131" s="55" t="str">
        <f ca="1">IF($T131,OFFSET(DetailList!B$1,$W131,0),"")</f>
        <v>195-00</v>
      </c>
      <c r="G131" s="76" t="str">
        <f t="shared" ca="1" si="11"/>
        <v>Details</v>
      </c>
      <c r="H131" s="77" t="str">
        <f t="shared" ca="1" si="12"/>
        <v/>
      </c>
      <c r="I131" s="78" t="str">
        <f t="shared" ca="1" si="13"/>
        <v/>
      </c>
      <c r="K131" s="12" t="str">
        <f ca="1">IF(Collections!$T131,OFFSET(DetailList!J$1,$W131,0),"")</f>
        <v>quarterly</v>
      </c>
      <c r="L131" s="12" t="str">
        <f ca="1">IF(Collections!$T131,OFFSET(DetailList!K$1,$W131,0),"")</f>
        <v>Other</v>
      </c>
      <c r="M131" s="158">
        <f ca="1">IF($T131,OFFSET(DetailList!AU$1,$W131,0),"")</f>
        <v>2</v>
      </c>
      <c r="N131" s="12" t="str">
        <f ca="1">IF($T131,OFFSET(DetailList!AS$1,$W131,0),"")</f>
        <v>case based</v>
      </c>
      <c r="P131" s="8">
        <f ca="1">IF($T131,OFFSET(DetailList!P$1,$W131,0),"")</f>
        <v>0</v>
      </c>
      <c r="Q131" s="8">
        <f ca="1">IF($T131,OFFSET(DetailList!Q$1,$W131,0),"")</f>
        <v>0</v>
      </c>
      <c r="R131" s="70" t="str">
        <f ca="1">IF($T131,OFFSET(DetailList!R$1,$W131,0),"")</f>
        <v>Y</v>
      </c>
      <c r="T131" s="61" t="b">
        <f t="shared" si="10"/>
        <v>1</v>
      </c>
      <c r="U131" s="62">
        <v>131</v>
      </c>
      <c r="V131" s="63" t="str">
        <f ca="1">IF($T131,OFFSET(DetailList!A$1,$W131,0),"")</f>
        <v>C</v>
      </c>
      <c r="W131" s="49">
        <f>MATCH(U131,DetailList!BG:BG,0)-1</f>
        <v>516</v>
      </c>
    </row>
    <row r="132" spans="2:25" x14ac:dyDescent="0.25">
      <c r="B132" s="5" t="str">
        <f ca="1">IF($T132,OFFSET(DetailList!C$1,$W132,0),"")</f>
        <v>Animal Feed Data returns</v>
      </c>
      <c r="C132" s="5" t="str">
        <f ca="1">IF($T132,OFFSET(DetailList!E$1,$W132,0),"")</f>
        <v>FSA</v>
      </c>
      <c r="D132" s="593">
        <f ca="1">IF($T132,OFFSET(DetailList!F$1,$W132,0),"")</f>
        <v>0</v>
      </c>
      <c r="E132" s="55" t="str">
        <f ca="1">IF($T132,OFFSET(DetailList!B$1,$W132,0),"")</f>
        <v>196-00</v>
      </c>
      <c r="G132" s="76" t="str">
        <f t="shared" ca="1" si="11"/>
        <v>Details</v>
      </c>
      <c r="H132" s="77" t="str">
        <f t="shared" ca="1" si="12"/>
        <v/>
      </c>
      <c r="I132" s="78" t="str">
        <f t="shared" ca="1" si="13"/>
        <v/>
      </c>
      <c r="K132" s="12" t="str">
        <f ca="1">IF(Collections!$T132,OFFSET(DetailList!J$1,$W132,0),"")</f>
        <v>annual</v>
      </c>
      <c r="L132" s="12" t="str">
        <f ca="1">IF(Collections!$T132,OFFSET(DetailList!K$1,$W132,0),"")</f>
        <v>Upper tier &amp; single tier</v>
      </c>
      <c r="M132" s="158">
        <f ca="1">IF($T132,OFFSET(DetailList!AU$1,$W132,0),"")</f>
        <v>8</v>
      </c>
      <c r="N132" s="12" t="str">
        <f ca="1">IF($T132,OFFSET(DetailList!AS$1,$W132,0),"")</f>
        <v>aggregate/summary</v>
      </c>
      <c r="P132" s="8">
        <f ca="1">IF($T132,OFFSET(DetailList!P$1,$W132,0),"")</f>
        <v>0</v>
      </c>
      <c r="Q132" s="8">
        <f ca="1">IF($T132,OFFSET(DetailList!Q$1,$W132,0),"")</f>
        <v>0</v>
      </c>
      <c r="R132" s="70" t="str">
        <f ca="1">IF($T132,OFFSET(DetailList!R$1,$W132,0),"")</f>
        <v>Y</v>
      </c>
      <c r="T132" s="61" t="b">
        <f t="shared" si="10"/>
        <v>1</v>
      </c>
      <c r="U132" s="62">
        <v>132</v>
      </c>
      <c r="V132" s="63" t="str">
        <f ca="1">IF($T132,OFFSET(DetailList!A$1,$W132,0),"")</f>
        <v>C</v>
      </c>
      <c r="W132" s="49">
        <f>MATCH(U132,DetailList!BG:BG,0)-1</f>
        <v>519</v>
      </c>
    </row>
    <row r="133" spans="2:25" s="798" customFormat="1" x14ac:dyDescent="0.25">
      <c r="B133" s="591" t="str">
        <f ca="1">IF($T133,OFFSET(DetailList!C$1,$W133,0),"")</f>
        <v>Food Hygiene Rating Scheme (FHRS)</v>
      </c>
      <c r="C133" s="591" t="str">
        <f ca="1">IF($T133,OFFSET(DetailList!E$1,$W133,0),"")</f>
        <v>FSA</v>
      </c>
      <c r="D133" s="593">
        <f ca="1">IF($T133,OFFSET(DetailList!F$1,$W133,0),"")</f>
        <v>0</v>
      </c>
      <c r="E133" s="797" t="str">
        <f ca="1">IF($T133,OFFSET(DetailList!B$1,$W133,0),"")</f>
        <v>197-00</v>
      </c>
      <c r="G133" s="799" t="str">
        <f t="shared" ca="1" si="11"/>
        <v>Details</v>
      </c>
      <c r="H133" s="598" t="str">
        <f t="shared" ca="1" si="12"/>
        <v>Collection</v>
      </c>
      <c r="I133" s="599" t="str">
        <f t="shared" ca="1" si="13"/>
        <v>Data</v>
      </c>
      <c r="K133" s="800" t="str">
        <f ca="1">IF(Collections!$T133,OFFSET(DetailList!J$1,$W133,0),"")</f>
        <v>monthly</v>
      </c>
      <c r="L133" s="800" t="str">
        <f ca="1">IF(Collections!$T133,OFFSET(DetailList!K$1,$W133,0),"")</f>
        <v>All local authorities</v>
      </c>
      <c r="M133" s="801">
        <f ca="1">IF($T133,OFFSET(DetailList!AU$1,$W133,0),"")</f>
        <v>4</v>
      </c>
      <c r="N133" s="800" t="str">
        <f ca="1">IF($T133,OFFSET(DetailList!AS$1,$W133,0),"")</f>
        <v>n/k</v>
      </c>
      <c r="P133" s="265" t="str">
        <f ca="1">IF($T133,OFFSET(DetailList!P$1,$W133,0),"")</f>
        <v>http://www.food.gov.uk/enforcement/enfcomm/fhrssteeringgroup/hygieneratingsguidance/</v>
      </c>
      <c r="Q133" s="265" t="str">
        <f ca="1">IF($T133,OFFSET(DetailList!Q$1,$W133,0),"")</f>
        <v>http://www.food.gov.uk/ratings</v>
      </c>
      <c r="R133" s="577" t="str">
        <f ca="1">IF($T133,OFFSET(DetailList!R$1,$W133,0),"")</f>
        <v>Y</v>
      </c>
      <c r="T133" s="802" t="b">
        <f t="shared" si="10"/>
        <v>1</v>
      </c>
      <c r="U133" s="803">
        <v>133</v>
      </c>
      <c r="V133" s="804" t="str">
        <f ca="1">IF($T133,OFFSET(DetailList!A$1,$W133,0),"")</f>
        <v>C</v>
      </c>
      <c r="W133" s="805">
        <f>MATCH(U133,DetailList!BG:BG,0)-1</f>
        <v>528</v>
      </c>
    </row>
    <row r="134" spans="2:25" s="585" customFormat="1" x14ac:dyDescent="0.25">
      <c r="B134" s="591" t="str">
        <f ca="1">IF($T134,OFFSET(DetailList!C$1,$W134,0),"")</f>
        <v>Electoral Statistics</v>
      </c>
      <c r="C134" s="591" t="str">
        <f ca="1">IF($T134,OFFSET(DetailList!E$1,$W134,0),"")</f>
        <v>ONS</v>
      </c>
      <c r="D134" s="593">
        <f ca="1">IF($T134,OFFSET(DetailList!F$1,$W134,0),"")</f>
        <v>0</v>
      </c>
      <c r="E134" s="55" t="str">
        <f ca="1">IF($T134,OFFSET(DetailList!B$1,$W134,0),"")</f>
        <v>215-00</v>
      </c>
      <c r="G134" s="597"/>
      <c r="H134" s="598"/>
      <c r="I134" s="599"/>
      <c r="K134" s="587"/>
      <c r="L134" s="587"/>
      <c r="M134" s="602"/>
      <c r="N134" s="587"/>
      <c r="P134" s="8"/>
      <c r="Q134" s="8"/>
      <c r="R134" s="70" t="str">
        <f ca="1">IF($T134,OFFSET(DetailList!R$1,$W134,0),"")</f>
        <v>Y</v>
      </c>
      <c r="T134" s="594" t="b">
        <f t="shared" ref="T134" si="14">U134&lt;=Y$1</f>
        <v>1</v>
      </c>
      <c r="U134" s="595">
        <v>134</v>
      </c>
      <c r="V134" s="596" t="str">
        <f ca="1">IF($T134,OFFSET(DetailList!A$1,$W134,0),"")</f>
        <v>C</v>
      </c>
      <c r="W134" s="592">
        <f>MATCH(U134,DetailList!BG:BG,0)-1</f>
        <v>537</v>
      </c>
    </row>
    <row r="135" spans="2:25" s="798" customFormat="1" x14ac:dyDescent="0.25">
      <c r="B135" s="591" t="str">
        <f ca="1">IF($T135,OFFSET(DetailList!C$1,$W135,0),"")</f>
        <v>Quarterly Public Sector Employment Survey - local authority data collection</v>
      </c>
      <c r="C135" s="591" t="str">
        <f ca="1">IF($T135,OFFSET(DetailList!E$1,$W135,0),"")</f>
        <v>ONS</v>
      </c>
      <c r="D135" s="593">
        <f ca="1">IF($T135,OFFSET(DetailList!F$1,$W135,0),"")</f>
        <v>0</v>
      </c>
      <c r="E135" s="797" t="str">
        <f ca="1">IF($T135,OFFSET(DetailList!B$1,$W135,0),"")</f>
        <v>054-00</v>
      </c>
      <c r="G135" s="799" t="str">
        <f t="shared" ref="G135:G136" ca="1" si="15">IF(AND($T135,$V135="C"),HYPERLINK("#DetailList!A"&amp;W135+1,"Details"),"")</f>
        <v>Details</v>
      </c>
      <c r="H135" s="598" t="str">
        <f t="shared" ref="H135:H136" ca="1" si="16">IF(AND($T135,$V135="C",NOT(P135=0)),HYPERLINK(P135,"Collection"),"")</f>
        <v/>
      </c>
      <c r="I135" s="599" t="str">
        <f t="shared" ref="I135:I136" ca="1" si="17">IF(AND($T135,$V135="C",NOT(Q135=0)),HYPERLINK(Q135,"Data"),"")</f>
        <v/>
      </c>
      <c r="K135" s="800" t="str">
        <f ca="1">IF(Collections!$T135,OFFSET(DetailList!J$1,$W135,0),"")</f>
        <v>quarterly</v>
      </c>
      <c r="L135" s="800" t="str">
        <f ca="1">IF(Collections!$T135,OFFSET(DetailList!K$1,$W135,0),"")</f>
        <v>All local authorities</v>
      </c>
      <c r="M135" s="801">
        <f ca="1">IF($T135,OFFSET(DetailList!AU$1,$W135,0),"")</f>
        <v>2</v>
      </c>
      <c r="N135" s="800" t="str">
        <f ca="1">IF($T135,OFFSET(DetailList!AS$1,$W135,0),"")</f>
        <v>aggregate/summary</v>
      </c>
      <c r="P135" s="265">
        <f ca="1">IF($T135,OFFSET(DetailList!P$1,$W135,0),"")</f>
        <v>0</v>
      </c>
      <c r="Q135" s="265">
        <f ca="1">IF($T135,OFFSET(DetailList!Q$1,$W135,0),"")</f>
        <v>0</v>
      </c>
      <c r="R135" s="577" t="str">
        <f ca="1">IF($T135,OFFSET(DetailList!R$1,$W135,0),"")</f>
        <v>Y</v>
      </c>
      <c r="T135" s="802" t="b">
        <f t="shared" ref="T135:T136" si="18">U135&lt;=Y$1</f>
        <v>1</v>
      </c>
      <c r="U135" s="803">
        <v>135</v>
      </c>
      <c r="V135" s="804" t="str">
        <f ca="1">IF($T135,OFFSET(DetailList!A$1,$W135,0),"")</f>
        <v>C</v>
      </c>
      <c r="W135" s="805">
        <f>MATCH(U135,DetailList!BG:BG,0)-1</f>
        <v>539</v>
      </c>
    </row>
    <row r="136" spans="2:25" s="798" customFormat="1" x14ac:dyDescent="0.25">
      <c r="B136" s="591" t="str">
        <f ca="1">IF($T136,OFFSET(DetailList!C$1,$W136,0),"")</f>
        <v xml:space="preserve">Council Tax Data Acquisition from Local Authorities </v>
      </c>
      <c r="C136" s="591" t="str">
        <f ca="1">IF($T136,OFFSET(DetailList!E$1,$W136,0),"")</f>
        <v>ONS</v>
      </c>
      <c r="D136" s="593">
        <f ca="1">IF($T136,OFFSET(DetailList!F$1,$W136,0),"")</f>
        <v>0</v>
      </c>
      <c r="E136" s="797" t="str">
        <f ca="1">IF($T136,OFFSET(DetailList!B$1,$W136,0),"")</f>
        <v>269-00</v>
      </c>
      <c r="G136" s="799" t="str">
        <f t="shared" ca="1" si="15"/>
        <v>Details</v>
      </c>
      <c r="H136" s="598" t="str">
        <f t="shared" ca="1" si="16"/>
        <v/>
      </c>
      <c r="I136" s="599" t="str">
        <f t="shared" ca="1" si="17"/>
        <v/>
      </c>
      <c r="K136" s="800" t="str">
        <f ca="1">IF(Collections!$T136,OFFSET(DetailList!J$1,$W136,0),"")</f>
        <v>monthly</v>
      </c>
      <c r="L136" s="800" t="str">
        <f ca="1">IF(Collections!$T136,OFFSET(DetailList!K$1,$W136,0),"")</f>
        <v>All local authorities</v>
      </c>
      <c r="M136" s="801">
        <f ca="1">IF($T136,OFFSET(DetailList!AU$1,$W136,0),"")</f>
        <v>1</v>
      </c>
      <c r="N136" s="800" t="str">
        <f ca="1">IF($T136,OFFSET(DetailList!AS$1,$W136,0),"")</f>
        <v>Individual</v>
      </c>
      <c r="P136" s="265">
        <f ca="1">IF($T136,OFFSET(DetailList!P$1,$W136,0),"")</f>
        <v>0</v>
      </c>
      <c r="Q136" s="265">
        <f ca="1">IF($T136,OFFSET(DetailList!Q$1,$W136,0),"")</f>
        <v>0</v>
      </c>
      <c r="R136" s="577" t="str">
        <f ca="1">IF($T136,OFFSET(DetailList!R$1,$W136,0),"")</f>
        <v>Y</v>
      </c>
      <c r="T136" s="802" t="b">
        <f t="shared" si="18"/>
        <v>1</v>
      </c>
      <c r="U136" s="803">
        <v>136</v>
      </c>
      <c r="V136" s="804" t="str">
        <f ca="1">IF($T136,OFFSET(DetailList!A$1,$W136,0),"")</f>
        <v>C</v>
      </c>
      <c r="W136" s="805">
        <f>MATCH(U136,DetailList!BG:BG,0)-1</f>
        <v>542</v>
      </c>
    </row>
    <row r="137" spans="2:25" s="91" customFormat="1" ht="13" x14ac:dyDescent="0.3">
      <c r="B137" s="604" t="str">
        <f ca="1">IF($T137,OFFSET(DetailList!C$1,$W137,0),"")</f>
        <v xml:space="preserve">Other Independent bodies </v>
      </c>
      <c r="C137" s="604" t="str">
        <f ca="1">IF($T137,OFFSET(DetailList!E$1,$W137,0),"")</f>
        <v>Other (a)</v>
      </c>
      <c r="D137" s="593">
        <f ca="1">IF($T137,OFFSET(DetailList!F$1,$W137,0),"")</f>
        <v>0</v>
      </c>
      <c r="E137" s="787">
        <f ca="1">IF($T137,OFFSET(DetailList!B$1,$W137,0),"")</f>
        <v>0</v>
      </c>
      <c r="G137" s="785" t="str">
        <f t="shared" ref="G137:G143" ca="1" si="19">IF(AND($T137,$V137="C"),HYPERLINK("#DetailList!A"&amp;W137+1,"Details"),"")</f>
        <v/>
      </c>
      <c r="H137" s="789" t="str">
        <f t="shared" ref="H137:H143" ca="1" si="20">IF(AND($T137,$V137="C",NOT(P137=0)),HYPERLINK(P137,"Collection"),"")</f>
        <v/>
      </c>
      <c r="I137" s="790" t="str">
        <f t="shared" ref="I137:I143" ca="1" si="21">IF(AND($T137,$V137="C",NOT(Q137=0)),HYPERLINK(Q137,"Data"),"")</f>
        <v/>
      </c>
      <c r="K137" s="791">
        <f ca="1">IF(Collections!$T137,OFFSET(DetailList!J$1,$W137,0),"")</f>
        <v>0</v>
      </c>
      <c r="L137" s="791">
        <f ca="1">IF(Collections!$T137,OFFSET(DetailList!K$1,$W137,0),"")</f>
        <v>0</v>
      </c>
      <c r="M137" s="792">
        <f ca="1">IF($T137,OFFSET(DetailList!AU$1,$W137,0),"")</f>
        <v>0</v>
      </c>
      <c r="N137" s="791">
        <f ca="1">IF($T137,OFFSET(DetailList!AS$1,$W137,0),"")</f>
        <v>0</v>
      </c>
      <c r="P137" s="793">
        <f ca="1">IF($T137,OFFSET(DetailList!P$1,$W137,0),"")</f>
        <v>0</v>
      </c>
      <c r="Q137" s="793">
        <f ca="1">IF($T137,OFFSET(DetailList!Q$1,$W137,0),"")</f>
        <v>0</v>
      </c>
      <c r="R137" s="794">
        <f ca="1">IF($T137,OFFSET(DetailList!R$1,$W137,0),"")</f>
        <v>0</v>
      </c>
      <c r="T137" s="795" t="b">
        <f t="shared" ref="T137:T143" si="22">U137&lt;=Y$1</f>
        <v>1</v>
      </c>
      <c r="U137" s="97">
        <v>137</v>
      </c>
      <c r="V137" s="796" t="str">
        <f ca="1">IF($T137,OFFSET(DetailList!A$1,$W137,0),"")</f>
        <v>x</v>
      </c>
      <c r="W137" s="84">
        <f>MATCH(U137,DetailList!BG:BG,0)-1</f>
        <v>575</v>
      </c>
    </row>
    <row r="138" spans="2:25" s="798" customFormat="1" x14ac:dyDescent="0.25">
      <c r="B138" s="591" t="str">
        <f ca="1">IF($T138,OFFSET(DetailList!C$1,$W138,0),"")</f>
        <v xml:space="preserve">Adult Social Care Workforce Data Set (ASC-WDS) </v>
      </c>
      <c r="C138" s="591" t="str">
        <f ca="1">IF($T138,OFFSET(DetailList!E$1,$W138,0),"")</f>
        <v>DHSC/SfC</v>
      </c>
      <c r="D138" s="593">
        <f ca="1">IF($T138,OFFSET(DetailList!F$1,$W138,0),"")</f>
        <v>0</v>
      </c>
      <c r="E138" s="797" t="str">
        <f ca="1">IF($T138,OFFSET(DetailList!B$1,$W138,0),"")</f>
        <v>142-00</v>
      </c>
      <c r="G138" s="799" t="str">
        <f t="shared" ca="1" si="19"/>
        <v>Details</v>
      </c>
      <c r="H138" s="598" t="str">
        <f t="shared" ca="1" si="20"/>
        <v>Collection</v>
      </c>
      <c r="I138" s="599" t="str">
        <f t="shared" ca="1" si="21"/>
        <v/>
      </c>
      <c r="K138" s="800" t="str">
        <f ca="1">IF(Collections!$T138,OFFSET(DetailList!J$1,$W138,0),"")</f>
        <v>annual</v>
      </c>
      <c r="L138" s="800" t="str">
        <f ca="1">IF(Collections!$T138,OFFSET(DetailList!K$1,$W138,0),"")</f>
        <v>Upper tier &amp; single tier</v>
      </c>
      <c r="M138" s="801">
        <f ca="1">IF($T138,OFFSET(DetailList!AU$1,$W138,0),"")</f>
        <v>1</v>
      </c>
      <c r="N138" s="800" t="str">
        <f ca="1">IF($T138,OFFSET(DetailList!AS$1,$W138,0),"")</f>
        <v>client based</v>
      </c>
      <c r="P138" s="265" t="str">
        <f ca="1">IF($T138,OFFSET(DetailList!P$1,$W138,0),"")</f>
        <v xml:space="preserve">https://asc-wds.skillsforcare.org.uk/ </v>
      </c>
      <c r="Q138" s="265">
        <f ca="1">IF($T138,OFFSET(DetailList!Q$1,$W138,0),"")</f>
        <v>0</v>
      </c>
      <c r="R138" s="577">
        <f ca="1">IF($T138,OFFSET(DetailList!R$1,$W138,0),"")</f>
        <v>0</v>
      </c>
      <c r="T138" s="802" t="b">
        <f t="shared" si="22"/>
        <v>1</v>
      </c>
      <c r="U138" s="803">
        <v>138</v>
      </c>
      <c r="V138" s="804" t="str">
        <f ca="1">IF($T138,OFFSET(DetailList!A$1,$W138,0),"")</f>
        <v>C</v>
      </c>
      <c r="W138" s="805">
        <f>MATCH(U138,DetailList!BG:BG,0)-1</f>
        <v>393</v>
      </c>
    </row>
    <row r="139" spans="2:25" s="91" customFormat="1" ht="13" x14ac:dyDescent="0.3">
      <c r="B139" s="604" t="str">
        <f ca="1">IF($T139,OFFSET(DetailList!C$1,$W139,0),"")</f>
        <v>Other public bodies NOT part of the Single Data List (x)</v>
      </c>
      <c r="C139" s="604" t="str">
        <f ca="1">IF($T139,OFFSET(DetailList!E$1,$W139,0),"")</f>
        <v>Other (x)</v>
      </c>
      <c r="D139" s="593">
        <f ca="1">IF($T139,OFFSET(DetailList!F$1,$W139,0),"")</f>
        <v>0</v>
      </c>
      <c r="E139" s="787">
        <f ca="1">IF($T139,OFFSET(DetailList!B$1,$W139,0),"")</f>
        <v>0</v>
      </c>
      <c r="G139" s="785" t="str">
        <f t="shared" ca="1" si="19"/>
        <v/>
      </c>
      <c r="H139" s="789" t="str">
        <f t="shared" ca="1" si="20"/>
        <v/>
      </c>
      <c r="I139" s="790" t="str">
        <f t="shared" ca="1" si="21"/>
        <v/>
      </c>
      <c r="K139" s="791">
        <f ca="1">IF(Collections!$T139,OFFSET(DetailList!J$1,$W139,0),"")</f>
        <v>0</v>
      </c>
      <c r="L139" s="791">
        <f ca="1">IF(Collections!$T139,OFFSET(DetailList!K$1,$W139,0),"")</f>
        <v>0</v>
      </c>
      <c r="M139" s="792">
        <f ca="1">IF($T139,OFFSET(DetailList!AU$1,$W139,0),"")</f>
        <v>0</v>
      </c>
      <c r="N139" s="791">
        <f ca="1">IF($T139,OFFSET(DetailList!AS$1,$W139,0),"")</f>
        <v>0</v>
      </c>
      <c r="P139" s="793">
        <f ca="1">IF($T139,OFFSET(DetailList!P$1,$W139,0),"")</f>
        <v>0</v>
      </c>
      <c r="Q139" s="793">
        <f ca="1">IF($T139,OFFSET(DetailList!Q$1,$W139,0),"")</f>
        <v>0</v>
      </c>
      <c r="R139" s="794">
        <f ca="1">IF($T139,OFFSET(DetailList!R$1,$W139,0),"")</f>
        <v>0</v>
      </c>
      <c r="T139" s="795" t="b">
        <f t="shared" si="22"/>
        <v>1</v>
      </c>
      <c r="U139" s="97">
        <v>139</v>
      </c>
      <c r="V139" s="796" t="str">
        <f ca="1">IF($T139,OFFSET(DetailList!A$1,$W139,0),"")</f>
        <v>X</v>
      </c>
      <c r="W139" s="84">
        <f>MATCH(U139,DetailList!BG:BG,0)-1</f>
        <v>574</v>
      </c>
    </row>
    <row r="140" spans="2:25" x14ac:dyDescent="0.25">
      <c r="B140" s="586" t="str">
        <f ca="1">IF($T140,OFFSET(DetailList!C$1,$W140,0),"")</f>
        <v>Performance Standards for Electoral Registration Officers</v>
      </c>
      <c r="C140" s="586" t="str">
        <f ca="1">IF($T140,OFFSET(DetailList!E$1,$W140,0),"")</f>
        <v>EC</v>
      </c>
      <c r="D140" s="593">
        <f ca="1">IF($T140,OFFSET(DetailList!F$1,$W140,0),"")</f>
        <v>0</v>
      </c>
      <c r="E140" s="55" t="str">
        <f ca="1">IF($T140,OFFSET(DetailList!B$1,$W140,0),"")</f>
        <v>227-00</v>
      </c>
      <c r="F140" s="585"/>
      <c r="G140" s="597" t="str">
        <f t="shared" ca="1" si="19"/>
        <v>Details</v>
      </c>
      <c r="H140" s="598" t="str">
        <f t="shared" ca="1" si="20"/>
        <v/>
      </c>
      <c r="I140" s="599" t="str">
        <f t="shared" ca="1" si="21"/>
        <v/>
      </c>
      <c r="J140" s="585"/>
      <c r="K140" s="587" t="str">
        <f ca="1">IF(Collections!$T140,OFFSET(DetailList!J$1,$W140,0),"")</f>
        <v>annual</v>
      </c>
      <c r="L140" s="587" t="str">
        <f ca="1">IF(Collections!$T140,OFFSET(DetailList!K$1,$W140,0),"")</f>
        <v>Sample of authorities</v>
      </c>
      <c r="M140" s="602">
        <f ca="1">IF($T140,OFFSET(DetailList!AU$1,$W140,0),"")</f>
        <v>1</v>
      </c>
      <c r="N140" s="587" t="str">
        <f ca="1">IF($T140,OFFSET(DetailList!AS$1,$W140,0),"")</f>
        <v>aggregate/summary</v>
      </c>
      <c r="O140" s="585"/>
      <c r="P140" s="8">
        <f ca="1">IF($T140,OFFSET(DetailList!P$1,$W140,0),"")</f>
        <v>0</v>
      </c>
      <c r="Q140" s="8">
        <f ca="1">IF($T140,OFFSET(DetailList!Q$1,$W140,0),"")</f>
        <v>0</v>
      </c>
      <c r="R140" s="70" t="str">
        <f ca="1">IF($T140,OFFSET(DetailList!R$1,$W140,0),"")</f>
        <v>Y</v>
      </c>
      <c r="S140" s="585"/>
      <c r="T140" s="594" t="b">
        <f t="shared" si="22"/>
        <v>1</v>
      </c>
      <c r="U140" s="595">
        <v>140</v>
      </c>
      <c r="V140" s="596" t="str">
        <f ca="1">IF($T140,OFFSET(DetailList!A$1,$W140,0),"")</f>
        <v>C</v>
      </c>
      <c r="W140" s="592">
        <f>MATCH(U140,DetailList!BG:BG,0)-1</f>
        <v>544</v>
      </c>
    </row>
    <row r="141" spans="2:25" x14ac:dyDescent="0.25">
      <c r="B141" s="586" t="str">
        <f ca="1">IF($T141,OFFSET(DetailList!C$1,$W141,0),"")</f>
        <v xml:space="preserve">Performance Standards for Returning Officers </v>
      </c>
      <c r="C141" s="586" t="str">
        <f ca="1">IF($T141,OFFSET(DetailList!E$1,$W141,0),"")</f>
        <v>EC</v>
      </c>
      <c r="D141" s="593">
        <f ca="1">IF($T141,OFFSET(DetailList!F$1,$W141,0),"")</f>
        <v>0</v>
      </c>
      <c r="E141" s="55" t="str">
        <f ca="1">IF($T141,OFFSET(DetailList!B$1,$W141,0),"")</f>
        <v>228-00</v>
      </c>
      <c r="F141" s="585"/>
      <c r="G141" s="597" t="str">
        <f t="shared" ref="G141" ca="1" si="23">IF(AND($T141,$V141="C"),HYPERLINK("#DetailList!A"&amp;W141+1,"Details"),"")</f>
        <v>Details</v>
      </c>
      <c r="H141" s="598" t="str">
        <f t="shared" ref="H141" ca="1" si="24">IF(AND($T141,$V141="C",NOT(P141=0)),HYPERLINK(P141,"Collection"),"")</f>
        <v/>
      </c>
      <c r="I141" s="599" t="str">
        <f t="shared" ref="I141" ca="1" si="25">IF(AND($T141,$V141="C",NOT(Q141=0)),HYPERLINK(Q141,"Data"),"")</f>
        <v/>
      </c>
      <c r="J141" s="585"/>
      <c r="K141" s="587" t="str">
        <f ca="1">IF(Collections!$T141,OFFSET(DetailList!J$1,$W141,0),"")</f>
        <v>annual</v>
      </c>
      <c r="L141" s="587" t="str">
        <f ca="1">IF(Collections!$T141,OFFSET(DetailList!K$1,$W141,0),"")</f>
        <v>Sample of authorities</v>
      </c>
      <c r="M141" s="602">
        <f ca="1">IF($T141,OFFSET(DetailList!AU$1,$W141,0),"")</f>
        <v>1</v>
      </c>
      <c r="N141" s="587" t="str">
        <f ca="1">IF($T141,OFFSET(DetailList!AS$1,$W141,0),"")</f>
        <v>aggregate/summary</v>
      </c>
      <c r="O141" s="585"/>
      <c r="P141" s="8">
        <f ca="1">IF($T141,OFFSET(DetailList!P$1,$W141,0),"")</f>
        <v>0</v>
      </c>
      <c r="Q141" s="8">
        <f ca="1">IF($T141,OFFSET(DetailList!Q$1,$W141,0),"")</f>
        <v>0</v>
      </c>
      <c r="R141" s="70" t="str">
        <f ca="1">IF($T141,OFFSET(DetailList!R$1,$W141,0),"")</f>
        <v>Y</v>
      </c>
      <c r="S141" s="585"/>
      <c r="T141" s="594" t="b">
        <f t="shared" ref="T141" si="26">U141&lt;=Y$1</f>
        <v>1</v>
      </c>
      <c r="U141" s="595">
        <v>141</v>
      </c>
      <c r="V141" s="596" t="str">
        <f ca="1">IF($T141,OFFSET(DetailList!A$1,$W141,0),"")</f>
        <v>C</v>
      </c>
      <c r="W141" s="767">
        <f>MATCH(U141,DetailList!BG:BG,0)-1</f>
        <v>546</v>
      </c>
      <c r="X141" s="585"/>
      <c r="Y141" s="585"/>
    </row>
    <row r="142" spans="2:25" x14ac:dyDescent="0.25">
      <c r="B142" s="586" t="str">
        <f ca="1">IF($T142,OFFSET(DetailList!C$1,$W142,0),"")</f>
        <v xml:space="preserve">Statement of Postal Ballot Papers </v>
      </c>
      <c r="C142" s="586" t="str">
        <f ca="1">IF($T142,OFFSET(DetailList!E$1,$W142,0),"")</f>
        <v>EC</v>
      </c>
      <c r="D142" s="593">
        <f ca="1">IF($T142,OFFSET(DetailList!F$1,$W142,0),"")</f>
        <v>0</v>
      </c>
      <c r="E142" s="55" t="str">
        <f ca="1">IF($T142,OFFSET(DetailList!B$1,$W142,0),"")</f>
        <v>229-00</v>
      </c>
      <c r="F142" s="585"/>
      <c r="G142" s="597" t="str">
        <f t="shared" ca="1" si="19"/>
        <v>Details</v>
      </c>
      <c r="H142" s="598" t="str">
        <f t="shared" ca="1" si="20"/>
        <v/>
      </c>
      <c r="I142" s="599" t="str">
        <f t="shared" ca="1" si="21"/>
        <v/>
      </c>
      <c r="J142" s="585"/>
      <c r="K142" s="587" t="str">
        <f ca="1">IF(Collections!$T142,OFFSET(DetailList!J$1,$W142,0),"")</f>
        <v>annual</v>
      </c>
      <c r="L142" s="587" t="str">
        <f ca="1">IF(Collections!$T142,OFFSET(DetailList!K$1,$W142,0),"")</f>
        <v>All local authorities</v>
      </c>
      <c r="M142" s="602">
        <f ca="1">IF($T142,OFFSET(DetailList!AU$1,$W142,0),"")</f>
        <v>1</v>
      </c>
      <c r="N142" s="587" t="str">
        <f ca="1">IF($T142,OFFSET(DetailList!AS$1,$W142,0),"")</f>
        <v>n/k</v>
      </c>
      <c r="O142" s="585"/>
      <c r="P142" s="8">
        <f ca="1">IF($T142,OFFSET(DetailList!P$1,$W142,0),"")</f>
        <v>0</v>
      </c>
      <c r="Q142" s="8">
        <f ca="1">IF($T142,OFFSET(DetailList!Q$1,$W142,0),"")</f>
        <v>0</v>
      </c>
      <c r="R142" s="70" t="str">
        <f ca="1">IF($T142,OFFSET(DetailList!R$1,$W142,0),"")</f>
        <v>Y</v>
      </c>
      <c r="S142" s="585"/>
      <c r="T142" s="594" t="b">
        <f t="shared" si="22"/>
        <v>1</v>
      </c>
      <c r="U142" s="595">
        <v>142</v>
      </c>
      <c r="V142" s="596" t="str">
        <f ca="1">IF($T142,OFFSET(DetailList!A$1,$W142,0),"")</f>
        <v>C</v>
      </c>
      <c r="W142" s="592">
        <f>MATCH(U142,DetailList!BG:BG,0)-1</f>
        <v>548</v>
      </c>
    </row>
    <row r="143" spans="2:25" x14ac:dyDescent="0.25">
      <c r="B143" s="586" t="str">
        <f ca="1">IF($T143,OFFSET(DetailList!C$1,$W143,0),"")</f>
        <v>Return of statistical information relating to conduct of elections</v>
      </c>
      <c r="C143" s="586" t="str">
        <f ca="1">IF($T143,OFFSET(DetailList!E$1,$W143,0),"")</f>
        <v>EC</v>
      </c>
      <c r="D143" s="593">
        <f ca="1">IF($T143,OFFSET(DetailList!F$1,$W143,0),"")</f>
        <v>0</v>
      </c>
      <c r="E143" s="55" t="str">
        <f ca="1">IF($T143,OFFSET(DetailList!B$1,$W143,0),"")</f>
        <v>232-00</v>
      </c>
      <c r="F143" s="585"/>
      <c r="G143" s="597" t="str">
        <f t="shared" ca="1" si="19"/>
        <v>Details</v>
      </c>
      <c r="H143" s="598" t="str">
        <f t="shared" ca="1" si="20"/>
        <v/>
      </c>
      <c r="I143" s="599" t="str">
        <f t="shared" ca="1" si="21"/>
        <v/>
      </c>
      <c r="J143" s="585"/>
      <c r="K143" s="587" t="str">
        <f ca="1">IF(Collections!$T143,OFFSET(DetailList!J$1,$W143,0),"")</f>
        <v>annual</v>
      </c>
      <c r="L143" s="587" t="str">
        <f ca="1">IF(Collections!$T143,OFFSET(DetailList!K$1,$W143,0),"")</f>
        <v>All local authorities</v>
      </c>
      <c r="M143" s="602">
        <f ca="1">IF($T143,OFFSET(DetailList!AU$1,$W143,0),"")</f>
        <v>1</v>
      </c>
      <c r="N143" s="587" t="str">
        <f ca="1">IF($T143,OFFSET(DetailList!AS$1,$W143,0),"")</f>
        <v>aggregate/summary</v>
      </c>
      <c r="O143" s="585"/>
      <c r="P143" s="8">
        <f ca="1">IF($T143,OFFSET(DetailList!P$1,$W143,0),"")</f>
        <v>0</v>
      </c>
      <c r="Q143" s="8">
        <f ca="1">IF($T143,OFFSET(DetailList!Q$1,$W143,0),"")</f>
        <v>0</v>
      </c>
      <c r="R143" s="70" t="str">
        <f ca="1">IF($T143,OFFSET(DetailList!R$1,$W143,0),"")</f>
        <v>Y</v>
      </c>
      <c r="S143" s="585"/>
      <c r="T143" s="594" t="b">
        <f t="shared" si="22"/>
        <v>1</v>
      </c>
      <c r="U143" s="595">
        <v>143</v>
      </c>
      <c r="V143" s="596" t="str">
        <f ca="1">IF($T143,OFFSET(DetailList!A$1,$W143,0),"")</f>
        <v>C</v>
      </c>
      <c r="W143" s="592">
        <f>MATCH(U143,DetailList!BG:BG,0)-1</f>
        <v>550</v>
      </c>
    </row>
    <row r="144" spans="2:25" x14ac:dyDescent="0.25">
      <c r="B144" s="586" t="str">
        <f ca="1">IF($T144,OFFSET(DetailList!C$1,$W144,0),"")</f>
        <v>Statement of results</v>
      </c>
      <c r="C144" s="586" t="str">
        <f ca="1">IF($T144,OFFSET(DetailList!E$1,$W144,0),"")</f>
        <v>EC</v>
      </c>
      <c r="D144" s="593">
        <f ca="1">IF($T144,OFFSET(DetailList!F$1,$W144,0),"")</f>
        <v>0</v>
      </c>
      <c r="E144" s="55" t="str">
        <f ca="1">IF($T144,OFFSET(DetailList!B$1,$W144,0),"")</f>
        <v>250-00</v>
      </c>
      <c r="F144" s="585"/>
      <c r="G144" s="597" t="str">
        <f t="shared" ref="G144:G145" ca="1" si="27">IF(AND($T144,$V144="C"),HYPERLINK("#DetailList!A"&amp;W144+1,"Details"),"")</f>
        <v>Details</v>
      </c>
      <c r="H144" s="598" t="str">
        <f t="shared" ref="H144:H145" ca="1" si="28">IF(AND($T144,$V144="C",NOT(P144=0)),HYPERLINK(P144,"Collection"),"")</f>
        <v/>
      </c>
      <c r="I144" s="599" t="str">
        <f t="shared" ref="I144:I145" ca="1" si="29">IF(AND($T144,$V144="C",NOT(Q144=0)),HYPERLINK(Q144,"Data"),"")</f>
        <v/>
      </c>
      <c r="J144" s="585"/>
      <c r="K144" s="587" t="str">
        <f ca="1">IF(Collections!$T144,OFFSET(DetailList!J$1,$W144,0),"")</f>
        <v>annual</v>
      </c>
      <c r="L144" s="587" t="str">
        <f ca="1">IF(Collections!$T144,OFFSET(DetailList!K$1,$W144,0),"")</f>
        <v>All local authorities</v>
      </c>
      <c r="M144" s="602">
        <f ca="1">IF($T144,OFFSET(DetailList!AU$1,$W144,0),"")</f>
        <v>1</v>
      </c>
      <c r="N144" s="587" t="str">
        <f ca="1">IF($T144,OFFSET(DetailList!AS$1,$W144,0),"")</f>
        <v>n/k</v>
      </c>
      <c r="O144" s="585"/>
      <c r="P144" s="8">
        <f ca="1">IF($T144,OFFSET(DetailList!P$1,$W144,0),"")</f>
        <v>0</v>
      </c>
      <c r="Q144" s="8">
        <f ca="1">IF($T144,OFFSET(DetailList!Q$1,$W144,0),"")</f>
        <v>0</v>
      </c>
      <c r="R144" s="70" t="str">
        <f ca="1">IF($T144,OFFSET(DetailList!R$1,$W144,0),"")</f>
        <v>Y</v>
      </c>
      <c r="S144" s="585"/>
      <c r="T144" s="594" t="b">
        <f t="shared" ref="T144:T145" si="30">U144&lt;=Y$1</f>
        <v>1</v>
      </c>
      <c r="U144" s="595">
        <v>144</v>
      </c>
      <c r="V144" s="596" t="str">
        <f ca="1">IF($T144,OFFSET(DetailList!A$1,$W144,0),"")</f>
        <v>C</v>
      </c>
      <c r="W144" s="807">
        <f>MATCH(U144,DetailList!BG:BG,0)-1</f>
        <v>552</v>
      </c>
      <c r="X144" s="585"/>
    </row>
    <row r="145" spans="2:24" x14ac:dyDescent="0.25">
      <c r="B145" s="586" t="str">
        <f ca="1">IF($T145,OFFSET(DetailList!C$1,$W145,0),"")</f>
        <v/>
      </c>
      <c r="C145" s="586" t="str">
        <f ca="1">IF($T145,OFFSET(DetailList!E$1,$W145,0),"")</f>
        <v/>
      </c>
      <c r="D145" s="593" t="str">
        <f ca="1">IF($T145,OFFSET(DetailList!F$1,$W145,0),"")</f>
        <v/>
      </c>
      <c r="E145" s="55" t="str">
        <f ca="1">IF($T145,OFFSET(DetailList!B$1,$W145,0),"")</f>
        <v/>
      </c>
      <c r="F145" s="585"/>
      <c r="G145" s="597" t="str">
        <f t="shared" ca="1" si="27"/>
        <v/>
      </c>
      <c r="H145" s="598" t="str">
        <f t="shared" ca="1" si="28"/>
        <v/>
      </c>
      <c r="I145" s="599" t="str">
        <f t="shared" ca="1" si="29"/>
        <v/>
      </c>
      <c r="J145" s="585"/>
      <c r="K145" s="587" t="str">
        <f ca="1">IF(Collections!$T145,OFFSET(DetailList!J$1,$W145,0),"")</f>
        <v/>
      </c>
      <c r="L145" s="587" t="str">
        <f ca="1">IF(Collections!$T145,OFFSET(DetailList!K$1,$W145,0),"")</f>
        <v/>
      </c>
      <c r="M145" s="602" t="str">
        <f ca="1">IF($T145,OFFSET(DetailList!AU$1,$W145,0),"")</f>
        <v/>
      </c>
      <c r="N145" s="587" t="str">
        <f ca="1">IF($T145,OFFSET(DetailList!AS$1,$W145,0),"")</f>
        <v/>
      </c>
      <c r="O145" s="585"/>
      <c r="P145" s="8" t="str">
        <f ca="1">IF($T145,OFFSET(DetailList!P$1,$W145,0),"")</f>
        <v/>
      </c>
      <c r="Q145" s="8" t="str">
        <f ca="1">IF($T145,OFFSET(DetailList!Q$1,$W145,0),"")</f>
        <v/>
      </c>
      <c r="R145" s="70" t="str">
        <f ca="1">IF($T145,OFFSET(DetailList!R$1,$W145,0),"")</f>
        <v/>
      </c>
      <c r="S145" s="585"/>
      <c r="T145" s="594" t="b">
        <f t="shared" si="30"/>
        <v>0</v>
      </c>
      <c r="U145" s="595">
        <v>145</v>
      </c>
      <c r="V145" s="596" t="str">
        <f ca="1">IF($T145,OFFSET(DetailList!A$1,$W145,0),"")</f>
        <v/>
      </c>
      <c r="W145" s="807">
        <f>MATCH(U145,DetailList!BG:BG,0)-1</f>
        <v>438</v>
      </c>
      <c r="X145" s="585"/>
    </row>
    <row r="146" spans="2:24" x14ac:dyDescent="0.25">
      <c r="B146" s="586" t="str">
        <f ca="1">IF($T146,OFFSET(DetailList!C$1,$W146,0),"")</f>
        <v/>
      </c>
      <c r="C146" s="586" t="str">
        <f ca="1">IF($T146,OFFSET(DetailList!E$1,$W146,0),"")</f>
        <v/>
      </c>
      <c r="D146" s="593" t="str">
        <f ca="1">IF($T146,OFFSET(DetailList!F$1,$W146,0),"")</f>
        <v/>
      </c>
      <c r="E146" s="55" t="str">
        <f ca="1">IF($T146,OFFSET(DetailList!B$1,$W146,0),"")</f>
        <v/>
      </c>
      <c r="F146" s="585"/>
      <c r="G146" s="597" t="str">
        <f t="shared" ref="G146:G150" ca="1" si="31">IF(AND($T146,$V146="C"),HYPERLINK("#DetailList!A"&amp;W146+1,"Details"),"")</f>
        <v/>
      </c>
      <c r="H146" s="598" t="str">
        <f t="shared" ref="H146:H150" ca="1" si="32">IF(AND($T146,$V146="C",NOT(P146=0)),HYPERLINK(P146,"Collection"),"")</f>
        <v/>
      </c>
      <c r="I146" s="599" t="str">
        <f t="shared" ref="I146:I150" ca="1" si="33">IF(AND($T146,$V146="C",NOT(Q146=0)),HYPERLINK(Q146,"Data"),"")</f>
        <v/>
      </c>
      <c r="J146" s="585"/>
      <c r="K146" s="587" t="str">
        <f ca="1">IF(Collections!$T146,OFFSET(DetailList!J$1,$W146,0),"")</f>
        <v/>
      </c>
      <c r="L146" s="587" t="str">
        <f ca="1">IF(Collections!$T146,OFFSET(DetailList!K$1,$W146,0),"")</f>
        <v/>
      </c>
      <c r="M146" s="602" t="str">
        <f ca="1">IF($T146,OFFSET(DetailList!AU$1,$W146,0),"")</f>
        <v/>
      </c>
      <c r="N146" s="587" t="str">
        <f ca="1">IF($T146,OFFSET(DetailList!AS$1,$W146,0),"")</f>
        <v/>
      </c>
      <c r="O146" s="585"/>
      <c r="P146" s="8" t="str">
        <f ca="1">IF($T146,OFFSET(DetailList!P$1,$W146,0),"")</f>
        <v/>
      </c>
      <c r="Q146" s="8" t="str">
        <f ca="1">IF($T146,OFFSET(DetailList!Q$1,$W146,0),"")</f>
        <v/>
      </c>
      <c r="R146" s="70" t="str">
        <f ca="1">IF($T146,OFFSET(DetailList!R$1,$W146,0),"")</f>
        <v/>
      </c>
      <c r="S146" s="585"/>
      <c r="T146" s="594" t="b">
        <f t="shared" ref="T146:T150" si="34">U146&lt;=Y$1</f>
        <v>0</v>
      </c>
      <c r="U146" s="595">
        <v>146</v>
      </c>
      <c r="V146" s="596" t="str">
        <f ca="1">IF($T146,OFFSET(DetailList!A$1,$W146,0),"")</f>
        <v/>
      </c>
      <c r="W146" s="807">
        <f>MATCH(U146,DetailList!BG:BG,0)-1</f>
        <v>173</v>
      </c>
      <c r="X146" s="585"/>
    </row>
    <row r="147" spans="2:24" x14ac:dyDescent="0.25">
      <c r="B147" s="586" t="str">
        <f ca="1">IF($T147,OFFSET(DetailList!C$1,$W147,0),"")</f>
        <v/>
      </c>
      <c r="C147" s="586" t="str">
        <f ca="1">IF($T147,OFFSET(DetailList!E$1,$W147,0),"")</f>
        <v/>
      </c>
      <c r="D147" s="593" t="str">
        <f ca="1">IF($T147,OFFSET(DetailList!F$1,$W147,0),"")</f>
        <v/>
      </c>
      <c r="E147" s="55" t="str">
        <f ca="1">IF($T147,OFFSET(DetailList!B$1,$W147,0),"")</f>
        <v/>
      </c>
      <c r="F147" s="585"/>
      <c r="G147" s="597" t="str">
        <f t="shared" ca="1" si="31"/>
        <v/>
      </c>
      <c r="H147" s="598" t="str">
        <f t="shared" ca="1" si="32"/>
        <v/>
      </c>
      <c r="I147" s="599" t="str">
        <f t="shared" ca="1" si="33"/>
        <v/>
      </c>
      <c r="J147" s="585"/>
      <c r="K147" s="587" t="str">
        <f ca="1">IF(Collections!$T147,OFFSET(DetailList!J$1,$W147,0),"")</f>
        <v/>
      </c>
      <c r="L147" s="587" t="str">
        <f ca="1">IF(Collections!$T147,OFFSET(DetailList!K$1,$W147,0),"")</f>
        <v/>
      </c>
      <c r="M147" s="602" t="str">
        <f ca="1">IF($T147,OFFSET(DetailList!AU$1,$W147,0),"")</f>
        <v/>
      </c>
      <c r="N147" s="587" t="str">
        <f ca="1">IF($T147,OFFSET(DetailList!AS$1,$W147,0),"")</f>
        <v/>
      </c>
      <c r="O147" s="585"/>
      <c r="P147" s="8" t="str">
        <f ca="1">IF($T147,OFFSET(DetailList!P$1,$W147,0),"")</f>
        <v/>
      </c>
      <c r="Q147" s="8" t="str">
        <f ca="1">IF($T147,OFFSET(DetailList!Q$1,$W147,0),"")</f>
        <v/>
      </c>
      <c r="R147" s="70" t="str">
        <f ca="1">IF($T147,OFFSET(DetailList!R$1,$W147,0),"")</f>
        <v/>
      </c>
      <c r="S147" s="585"/>
      <c r="T147" s="594" t="b">
        <f t="shared" si="34"/>
        <v>0</v>
      </c>
      <c r="U147" s="595">
        <v>147</v>
      </c>
      <c r="V147" s="596" t="str">
        <f ca="1">IF($T147,OFFSET(DetailList!A$1,$W147,0),"")</f>
        <v/>
      </c>
      <c r="W147" s="807">
        <f>MATCH(U147,DetailList!BG:BG,0)-1</f>
        <v>2</v>
      </c>
      <c r="X147" s="585"/>
    </row>
    <row r="148" spans="2:24" x14ac:dyDescent="0.25">
      <c r="B148" s="586" t="str">
        <f ca="1">IF($T148,OFFSET(DetailList!C$1,$W148,0),"")</f>
        <v/>
      </c>
      <c r="C148" s="586" t="str">
        <f ca="1">IF($T148,OFFSET(DetailList!E$1,$W148,0),"")</f>
        <v/>
      </c>
      <c r="D148" s="593" t="str">
        <f ca="1">IF($T148,OFFSET(DetailList!F$1,$W148,0),"")</f>
        <v/>
      </c>
      <c r="E148" s="55" t="str">
        <f ca="1">IF($T148,OFFSET(DetailList!B$1,$W148,0),"")</f>
        <v/>
      </c>
      <c r="F148" s="585"/>
      <c r="G148" s="597" t="str">
        <f t="shared" ca="1" si="31"/>
        <v/>
      </c>
      <c r="H148" s="598" t="str">
        <f t="shared" ca="1" si="32"/>
        <v/>
      </c>
      <c r="I148" s="599" t="str">
        <f t="shared" ca="1" si="33"/>
        <v/>
      </c>
      <c r="J148" s="585"/>
      <c r="K148" s="587" t="str">
        <f ca="1">IF(Collections!$T148,OFFSET(DetailList!J$1,$W148,0),"")</f>
        <v/>
      </c>
      <c r="L148" s="587" t="str">
        <f ca="1">IF(Collections!$T148,OFFSET(DetailList!K$1,$W148,0),"")</f>
        <v/>
      </c>
      <c r="M148" s="602" t="str">
        <f ca="1">IF($T148,OFFSET(DetailList!AU$1,$W148,0),"")</f>
        <v/>
      </c>
      <c r="N148" s="587" t="str">
        <f ca="1">IF($T148,OFFSET(DetailList!AS$1,$W148,0),"")</f>
        <v/>
      </c>
      <c r="O148" s="585"/>
      <c r="P148" s="8" t="str">
        <f ca="1">IF($T148,OFFSET(DetailList!P$1,$W148,0),"")</f>
        <v/>
      </c>
      <c r="Q148" s="8" t="str">
        <f ca="1">IF($T148,OFFSET(DetailList!Q$1,$W148,0),"")</f>
        <v/>
      </c>
      <c r="R148" s="70" t="str">
        <f ca="1">IF($T148,OFFSET(DetailList!R$1,$W148,0),"")</f>
        <v/>
      </c>
      <c r="S148" s="585"/>
      <c r="T148" s="594" t="b">
        <f t="shared" si="34"/>
        <v>0</v>
      </c>
      <c r="U148" s="595">
        <v>148</v>
      </c>
      <c r="V148" s="596" t="str">
        <f ca="1">IF($T148,OFFSET(DetailList!A$1,$W148,0),"")</f>
        <v/>
      </c>
      <c r="W148" s="807">
        <f>MATCH(U148,DetailList!BG:BG,0)-1</f>
        <v>3</v>
      </c>
      <c r="X148" s="585"/>
    </row>
    <row r="149" spans="2:24" x14ac:dyDescent="0.25">
      <c r="B149" s="586" t="str">
        <f ca="1">IF($T149,OFFSET(DetailList!C$1,$W149,0),"")</f>
        <v/>
      </c>
      <c r="C149" s="586" t="str">
        <f ca="1">IF($T149,OFFSET(DetailList!E$1,$W149,0),"")</f>
        <v/>
      </c>
      <c r="D149" s="593" t="str">
        <f ca="1">IF($T149,OFFSET(DetailList!F$1,$W149,0),"")</f>
        <v/>
      </c>
      <c r="E149" s="55" t="str">
        <f ca="1">IF($T149,OFFSET(DetailList!B$1,$W149,0),"")</f>
        <v/>
      </c>
      <c r="F149" s="585"/>
      <c r="G149" s="597" t="str">
        <f t="shared" ca="1" si="31"/>
        <v/>
      </c>
      <c r="H149" s="598" t="str">
        <f t="shared" ca="1" si="32"/>
        <v/>
      </c>
      <c r="I149" s="599" t="str">
        <f t="shared" ca="1" si="33"/>
        <v/>
      </c>
      <c r="J149" s="585"/>
      <c r="K149" s="587" t="str">
        <f ca="1">IF(Collections!$T149,OFFSET(DetailList!J$1,$W149,0),"")</f>
        <v/>
      </c>
      <c r="L149" s="587" t="str">
        <f ca="1">IF(Collections!$T149,OFFSET(DetailList!K$1,$W149,0),"")</f>
        <v/>
      </c>
      <c r="M149" s="602" t="str">
        <f ca="1">IF($T149,OFFSET(DetailList!AU$1,$W149,0),"")</f>
        <v/>
      </c>
      <c r="N149" s="587" t="str">
        <f ca="1">IF($T149,OFFSET(DetailList!AS$1,$W149,0),"")</f>
        <v/>
      </c>
      <c r="O149" s="585"/>
      <c r="P149" s="8" t="str">
        <f ca="1">IF($T149,OFFSET(DetailList!P$1,$W149,0),"")</f>
        <v/>
      </c>
      <c r="Q149" s="8" t="str">
        <f ca="1">IF($T149,OFFSET(DetailList!Q$1,$W149,0),"")</f>
        <v/>
      </c>
      <c r="R149" s="70" t="str">
        <f ca="1">IF($T149,OFFSET(DetailList!R$1,$W149,0),"")</f>
        <v/>
      </c>
      <c r="S149" s="585"/>
      <c r="T149" s="594" t="b">
        <f t="shared" si="34"/>
        <v>0</v>
      </c>
      <c r="U149" s="595">
        <v>149</v>
      </c>
      <c r="V149" s="596" t="str">
        <f ca="1">IF($T149,OFFSET(DetailList!A$1,$W149,0),"")</f>
        <v/>
      </c>
      <c r="W149" s="807">
        <f>MATCH(U149,DetailList!BG:BG,0)-1</f>
        <v>219</v>
      </c>
      <c r="X149" s="585"/>
    </row>
    <row r="150" spans="2:24" x14ac:dyDescent="0.25">
      <c r="B150" s="586" t="str">
        <f ca="1">IF($T150,OFFSET(DetailList!C$1,$W150,0),"")</f>
        <v/>
      </c>
      <c r="C150" s="586" t="str">
        <f ca="1">IF($T150,OFFSET(DetailList!E$1,$W150,0),"")</f>
        <v/>
      </c>
      <c r="D150" s="593" t="str">
        <f ca="1">IF($T150,OFFSET(DetailList!F$1,$W150,0),"")</f>
        <v/>
      </c>
      <c r="E150" s="55" t="str">
        <f ca="1">IF($T150,OFFSET(DetailList!B$1,$W150,0),"")</f>
        <v/>
      </c>
      <c r="F150" s="585"/>
      <c r="G150" s="597" t="str">
        <f t="shared" ca="1" si="31"/>
        <v/>
      </c>
      <c r="H150" s="598" t="str">
        <f t="shared" ca="1" si="32"/>
        <v/>
      </c>
      <c r="I150" s="599" t="str">
        <f t="shared" ca="1" si="33"/>
        <v/>
      </c>
      <c r="J150" s="585"/>
      <c r="K150" s="587" t="str">
        <f ca="1">IF(Collections!$T150,OFFSET(DetailList!J$1,$W150,0),"")</f>
        <v/>
      </c>
      <c r="L150" s="587" t="str">
        <f ca="1">IF(Collections!$T150,OFFSET(DetailList!K$1,$W150,0),"")</f>
        <v/>
      </c>
      <c r="M150" s="602" t="str">
        <f ca="1">IF($T150,OFFSET(DetailList!AU$1,$W150,0),"")</f>
        <v/>
      </c>
      <c r="N150" s="587" t="str">
        <f ca="1">IF($T150,OFFSET(DetailList!AS$1,$W150,0),"")</f>
        <v/>
      </c>
      <c r="O150" s="585"/>
      <c r="P150" s="8" t="str">
        <f ca="1">IF($T150,OFFSET(DetailList!P$1,$W150,0),"")</f>
        <v/>
      </c>
      <c r="Q150" s="8" t="str">
        <f ca="1">IF($T150,OFFSET(DetailList!Q$1,$W150,0),"")</f>
        <v/>
      </c>
      <c r="R150" s="70" t="str">
        <f ca="1">IF($T150,OFFSET(DetailList!R$1,$W150,0),"")</f>
        <v/>
      </c>
      <c r="S150" s="585"/>
      <c r="T150" s="594" t="b">
        <f t="shared" si="34"/>
        <v>0</v>
      </c>
      <c r="U150" s="595">
        <v>150</v>
      </c>
      <c r="V150" s="596" t="str">
        <f ca="1">IF($T150,OFFSET(DetailList!A$1,$W150,0),"")</f>
        <v/>
      </c>
      <c r="W150" s="807">
        <f>MATCH(U150,DetailList!BG:BG,0)-1</f>
        <v>177</v>
      </c>
      <c r="X150" s="585"/>
    </row>
    <row r="151" spans="2:24" x14ac:dyDescent="0.25">
      <c r="B151" s="586" t="str">
        <f ca="1">IF($T151,OFFSET(DetailList!C$1,$W151,0),"")</f>
        <v/>
      </c>
      <c r="C151" s="586" t="str">
        <f ca="1">IF($T151,OFFSET(DetailList!E$1,$W151,0),"")</f>
        <v/>
      </c>
      <c r="D151" s="593" t="str">
        <f ca="1">IF($T151,OFFSET(DetailList!F$1,$W151,0),"")</f>
        <v/>
      </c>
      <c r="E151" s="55" t="str">
        <f ca="1">IF($T151,OFFSET(DetailList!B$1,$W151,0),"")</f>
        <v/>
      </c>
      <c r="F151" s="585"/>
      <c r="G151" s="597" t="str">
        <f t="shared" ref="G151:G157" ca="1" si="35">IF(AND($T151,$V151="C"),HYPERLINK("#DetailList!A"&amp;W151+1,"Details"),"")</f>
        <v/>
      </c>
      <c r="H151" s="598" t="str">
        <f t="shared" ref="H151:H157" ca="1" si="36">IF(AND($T151,$V151="C",NOT(P151=0)),HYPERLINK(P151,"Collection"),"")</f>
        <v/>
      </c>
      <c r="I151" s="599" t="str">
        <f t="shared" ref="I151:I157" ca="1" si="37">IF(AND($T151,$V151="C",NOT(Q151=0)),HYPERLINK(Q151,"Data"),"")</f>
        <v/>
      </c>
      <c r="J151" s="585"/>
      <c r="K151" s="587" t="str">
        <f ca="1">IF(Collections!$T151,OFFSET(DetailList!J$1,$W151,0),"")</f>
        <v/>
      </c>
      <c r="L151" s="587" t="str">
        <f ca="1">IF(Collections!$T151,OFFSET(DetailList!K$1,$W151,0),"")</f>
        <v/>
      </c>
      <c r="M151" s="602" t="str">
        <f ca="1">IF($T151,OFFSET(DetailList!AU$1,$W151,0),"")</f>
        <v/>
      </c>
      <c r="N151" s="587" t="str">
        <f ca="1">IF($T151,OFFSET(DetailList!AS$1,$W151,0),"")</f>
        <v/>
      </c>
      <c r="O151" s="585"/>
      <c r="P151" s="8" t="str">
        <f ca="1">IF($T151,OFFSET(DetailList!P$1,$W151,0),"")</f>
        <v/>
      </c>
      <c r="Q151" s="8" t="str">
        <f ca="1">IF($T151,OFFSET(DetailList!Q$1,$W151,0),"")</f>
        <v/>
      </c>
      <c r="R151" s="70" t="str">
        <f ca="1">IF($T151,OFFSET(DetailList!R$1,$W151,0),"")</f>
        <v/>
      </c>
      <c r="S151" s="585"/>
      <c r="T151" s="594" t="b">
        <f t="shared" ref="T151:T157" si="38">U151&lt;=Y$1</f>
        <v>0</v>
      </c>
      <c r="U151" s="595">
        <v>151</v>
      </c>
      <c r="V151" s="596" t="str">
        <f ca="1">IF($T151,OFFSET(DetailList!A$1,$W151,0),"")</f>
        <v/>
      </c>
      <c r="W151" s="807">
        <f>MATCH(U151,DetailList!BG:BG,0)-1</f>
        <v>179</v>
      </c>
      <c r="X151" s="585"/>
    </row>
    <row r="152" spans="2:24" x14ac:dyDescent="0.25">
      <c r="B152" s="586" t="str">
        <f ca="1">IF($T152,OFFSET(DetailList!C$1,$W152,0),"")</f>
        <v/>
      </c>
      <c r="C152" s="586" t="str">
        <f ca="1">IF($T152,OFFSET(DetailList!E$1,$W152,0),"")</f>
        <v/>
      </c>
      <c r="D152" s="593" t="str">
        <f ca="1">IF($T152,OFFSET(DetailList!F$1,$W152,0),"")</f>
        <v/>
      </c>
      <c r="E152" s="55" t="str">
        <f ca="1">IF($T152,OFFSET(DetailList!B$1,$W152,0),"")</f>
        <v/>
      </c>
      <c r="F152" s="585"/>
      <c r="G152" s="597" t="str">
        <f t="shared" ca="1" si="35"/>
        <v/>
      </c>
      <c r="H152" s="598" t="str">
        <f t="shared" ca="1" si="36"/>
        <v/>
      </c>
      <c r="I152" s="599" t="str">
        <f t="shared" ca="1" si="37"/>
        <v/>
      </c>
      <c r="J152" s="585"/>
      <c r="K152" s="587" t="str">
        <f ca="1">IF(Collections!$T152,OFFSET(DetailList!J$1,$W152,0),"")</f>
        <v/>
      </c>
      <c r="L152" s="587" t="str">
        <f ca="1">IF(Collections!$T152,OFFSET(DetailList!K$1,$W152,0),"")</f>
        <v/>
      </c>
      <c r="M152" s="602" t="str">
        <f ca="1">IF($T152,OFFSET(DetailList!AU$1,$W152,0),"")</f>
        <v/>
      </c>
      <c r="N152" s="587" t="str">
        <f ca="1">IF($T152,OFFSET(DetailList!AS$1,$W152,0),"")</f>
        <v/>
      </c>
      <c r="O152" s="585"/>
      <c r="P152" s="8" t="str">
        <f ca="1">IF($T152,OFFSET(DetailList!P$1,$W152,0),"")</f>
        <v/>
      </c>
      <c r="Q152" s="8" t="str">
        <f ca="1">IF($T152,OFFSET(DetailList!Q$1,$W152,0),"")</f>
        <v/>
      </c>
      <c r="R152" s="70" t="str">
        <f ca="1">IF($T152,OFFSET(DetailList!R$1,$W152,0),"")</f>
        <v/>
      </c>
      <c r="S152" s="585"/>
      <c r="T152" s="594" t="b">
        <f t="shared" si="38"/>
        <v>0</v>
      </c>
      <c r="U152" s="595">
        <v>152</v>
      </c>
      <c r="V152" s="596" t="str">
        <f ca="1">IF($T152,OFFSET(DetailList!A$1,$W152,0),"")</f>
        <v/>
      </c>
      <c r="W152" s="807">
        <f>MATCH(U152,DetailList!BG:BG,0)-1</f>
        <v>180</v>
      </c>
      <c r="X152" s="585"/>
    </row>
    <row r="153" spans="2:24" ht="15.75" customHeight="1" x14ac:dyDescent="0.25">
      <c r="B153" s="586" t="str">
        <f ca="1">IF($T153,OFFSET(DetailList!C$1,$W153,0),"")</f>
        <v/>
      </c>
      <c r="C153" s="586" t="str">
        <f ca="1">IF($T153,OFFSET(DetailList!E$1,$W153,0),"")</f>
        <v/>
      </c>
      <c r="D153" s="593" t="str">
        <f ca="1">IF($T153,OFFSET(DetailList!F$1,$W153,0),"")</f>
        <v/>
      </c>
      <c r="E153" s="55" t="str">
        <f ca="1">IF($T153,OFFSET(DetailList!B$1,$W153,0),"")</f>
        <v/>
      </c>
      <c r="F153" s="585"/>
      <c r="G153" s="597" t="str">
        <f t="shared" ca="1" si="35"/>
        <v/>
      </c>
      <c r="H153" s="598" t="str">
        <f t="shared" ca="1" si="36"/>
        <v/>
      </c>
      <c r="I153" s="599" t="str">
        <f t="shared" ca="1" si="37"/>
        <v/>
      </c>
      <c r="J153" s="585"/>
      <c r="K153" s="587" t="str">
        <f ca="1">IF(Collections!$T153,OFFSET(DetailList!J$1,$W153,0),"")</f>
        <v/>
      </c>
      <c r="L153" s="587" t="str">
        <f ca="1">IF(Collections!$T153,OFFSET(DetailList!K$1,$W153,0),"")</f>
        <v/>
      </c>
      <c r="M153" s="602" t="str">
        <f ca="1">IF($T153,OFFSET(DetailList!AU$1,$W153,0),"")</f>
        <v/>
      </c>
      <c r="N153" s="587" t="str">
        <f ca="1">IF($T153,OFFSET(DetailList!AS$1,$W153,0),"")</f>
        <v/>
      </c>
      <c r="O153" s="585"/>
      <c r="P153" s="8" t="str">
        <f ca="1">IF($T153,OFFSET(DetailList!P$1,$W153,0),"")</f>
        <v/>
      </c>
      <c r="Q153" s="8" t="str">
        <f ca="1">IF($T153,OFFSET(DetailList!Q$1,$W153,0),"")</f>
        <v/>
      </c>
      <c r="R153" s="70" t="str">
        <f ca="1">IF($T153,OFFSET(DetailList!R$1,$W153,0),"")</f>
        <v/>
      </c>
      <c r="S153" s="585"/>
      <c r="T153" s="594" t="b">
        <f t="shared" si="38"/>
        <v>0</v>
      </c>
      <c r="U153" s="595">
        <v>153</v>
      </c>
      <c r="V153" s="596" t="str">
        <f ca="1">IF($T153,OFFSET(DetailList!A$1,$W153,0),"")</f>
        <v/>
      </c>
      <c r="W153" s="807">
        <f>MATCH(U153,DetailList!BG:BG,0)-1</f>
        <v>181</v>
      </c>
      <c r="X153" s="585"/>
    </row>
    <row r="154" spans="2:24" ht="15.75" customHeight="1" x14ac:dyDescent="0.25">
      <c r="B154" s="586" t="str">
        <f ca="1">IF($T154,OFFSET(DetailList!C$1,$W154,0),"")</f>
        <v/>
      </c>
      <c r="C154" s="586" t="str">
        <f ca="1">IF($T154,OFFSET(DetailList!E$1,$W154,0),"")</f>
        <v/>
      </c>
      <c r="D154" s="593" t="str">
        <f ca="1">IF($T154,OFFSET(DetailList!F$1,$W154,0),"")</f>
        <v/>
      </c>
      <c r="E154" s="55" t="str">
        <f ca="1">IF($T154,OFFSET(DetailList!B$1,$W154,0),"")</f>
        <v/>
      </c>
      <c r="F154" s="585"/>
      <c r="G154" s="597" t="str">
        <f t="shared" ca="1" si="35"/>
        <v/>
      </c>
      <c r="H154" s="598" t="str">
        <f t="shared" ca="1" si="36"/>
        <v/>
      </c>
      <c r="I154" s="599" t="str">
        <f t="shared" ca="1" si="37"/>
        <v/>
      </c>
      <c r="J154" s="585"/>
      <c r="K154" s="587" t="str">
        <f ca="1">IF(Collections!$T154,OFFSET(DetailList!J$1,$W154,0),"")</f>
        <v/>
      </c>
      <c r="L154" s="587" t="str">
        <f ca="1">IF(Collections!$T154,OFFSET(DetailList!K$1,$W154,0),"")</f>
        <v/>
      </c>
      <c r="M154" s="602" t="str">
        <f ca="1">IF($T154,OFFSET(DetailList!AU$1,$W154,0),"")</f>
        <v/>
      </c>
      <c r="N154" s="587" t="str">
        <f ca="1">IF($T154,OFFSET(DetailList!AS$1,$W154,0),"")</f>
        <v/>
      </c>
      <c r="O154" s="585"/>
      <c r="P154" s="8" t="str">
        <f ca="1">IF($T154,OFFSET(DetailList!P$1,$W154,0),"")</f>
        <v/>
      </c>
      <c r="Q154" s="8" t="str">
        <f ca="1">IF($T154,OFFSET(DetailList!Q$1,$W154,0),"")</f>
        <v/>
      </c>
      <c r="R154" s="70" t="str">
        <f ca="1">IF($T154,OFFSET(DetailList!R$1,$W154,0),"")</f>
        <v/>
      </c>
      <c r="S154" s="585"/>
      <c r="T154" s="594" t="b">
        <f t="shared" si="38"/>
        <v>0</v>
      </c>
      <c r="U154" s="595">
        <v>154</v>
      </c>
      <c r="V154" s="596" t="str">
        <f ca="1">IF($T154,OFFSET(DetailList!A$1,$W154,0),"")</f>
        <v/>
      </c>
      <c r="W154" s="807">
        <f>MATCH(U154,DetailList!BG:BG,0)-1</f>
        <v>182</v>
      </c>
      <c r="X154" s="585"/>
    </row>
    <row r="155" spans="2:24" ht="15.75" customHeight="1" x14ac:dyDescent="0.25">
      <c r="B155" s="586" t="str">
        <f ca="1">IF($T155,OFFSET(DetailList!C$1,$W155,0),"")</f>
        <v/>
      </c>
      <c r="C155" s="586" t="str">
        <f ca="1">IF($T155,OFFSET(DetailList!E$1,$W155,0),"")</f>
        <v/>
      </c>
      <c r="D155" s="593" t="str">
        <f ca="1">IF($T155,OFFSET(DetailList!F$1,$W155,0),"")</f>
        <v/>
      </c>
      <c r="E155" s="55" t="str">
        <f ca="1">IF($T155,OFFSET(DetailList!B$1,$W155,0),"")</f>
        <v/>
      </c>
      <c r="F155" s="585"/>
      <c r="G155" s="597" t="str">
        <f t="shared" ca="1" si="35"/>
        <v/>
      </c>
      <c r="H155" s="598" t="str">
        <f t="shared" ca="1" si="36"/>
        <v/>
      </c>
      <c r="I155" s="599" t="str">
        <f t="shared" ca="1" si="37"/>
        <v/>
      </c>
      <c r="J155" s="585"/>
      <c r="K155" s="587" t="str">
        <f ca="1">IF(Collections!$T155,OFFSET(DetailList!J$1,$W155,0),"")</f>
        <v/>
      </c>
      <c r="L155" s="587" t="str">
        <f ca="1">IF(Collections!$T155,OFFSET(DetailList!K$1,$W155,0),"")</f>
        <v/>
      </c>
      <c r="M155" s="602" t="str">
        <f ca="1">IF($T155,OFFSET(DetailList!AU$1,$W155,0),"")</f>
        <v/>
      </c>
      <c r="N155" s="587" t="str">
        <f ca="1">IF($T155,OFFSET(DetailList!AS$1,$W155,0),"")</f>
        <v/>
      </c>
      <c r="O155" s="585"/>
      <c r="P155" s="8" t="str">
        <f ca="1">IF($T155,OFFSET(DetailList!P$1,$W155,0),"")</f>
        <v/>
      </c>
      <c r="Q155" s="8" t="str">
        <f ca="1">IF($T155,OFFSET(DetailList!Q$1,$W155,0),"")</f>
        <v/>
      </c>
      <c r="R155" s="70" t="str">
        <f ca="1">IF($T155,OFFSET(DetailList!R$1,$W155,0),"")</f>
        <v/>
      </c>
      <c r="S155" s="585"/>
      <c r="T155" s="594" t="b">
        <f t="shared" si="38"/>
        <v>0</v>
      </c>
      <c r="U155" s="595">
        <v>155</v>
      </c>
      <c r="V155" s="596" t="str">
        <f ca="1">IF($T155,OFFSET(DetailList!A$1,$W155,0),"")</f>
        <v/>
      </c>
      <c r="W155" s="807">
        <f>MATCH(U155,DetailList!BG:BG,0)-1</f>
        <v>183</v>
      </c>
      <c r="X155" s="585"/>
    </row>
    <row r="156" spans="2:24" x14ac:dyDescent="0.25">
      <c r="B156" s="586" t="str">
        <f ca="1">IF($T156,OFFSET(DetailList!C$1,$W156,0),"")</f>
        <v/>
      </c>
      <c r="C156" s="586" t="str">
        <f ca="1">IF($T156,OFFSET(DetailList!E$1,$W156,0),"")</f>
        <v/>
      </c>
      <c r="D156" s="593" t="str">
        <f ca="1">IF($T156,OFFSET(DetailList!F$1,$W156,0),"")</f>
        <v/>
      </c>
      <c r="E156" s="55" t="str">
        <f ca="1">IF($T156,OFFSET(DetailList!B$1,$W156,0),"")</f>
        <v/>
      </c>
      <c r="F156" s="585"/>
      <c r="G156" s="597" t="str">
        <f t="shared" ca="1" si="35"/>
        <v/>
      </c>
      <c r="H156" s="598" t="str">
        <f t="shared" ca="1" si="36"/>
        <v/>
      </c>
      <c r="I156" s="599" t="str">
        <f t="shared" ca="1" si="37"/>
        <v/>
      </c>
      <c r="J156" s="585"/>
      <c r="K156" s="587" t="str">
        <f ca="1">IF(Collections!$T156,OFFSET(DetailList!J$1,$W156,0),"")</f>
        <v/>
      </c>
      <c r="L156" s="587" t="str">
        <f ca="1">IF(Collections!$T156,OFFSET(DetailList!K$1,$W156,0),"")</f>
        <v/>
      </c>
      <c r="M156" s="602" t="str">
        <f ca="1">IF($T156,OFFSET(DetailList!AU$1,$W156,0),"")</f>
        <v/>
      </c>
      <c r="N156" s="587" t="str">
        <f ca="1">IF($T156,OFFSET(DetailList!AS$1,$W156,0),"")</f>
        <v/>
      </c>
      <c r="O156" s="585"/>
      <c r="P156" s="8" t="str">
        <f ca="1">IF($T156,OFFSET(DetailList!P$1,$W156,0),"")</f>
        <v/>
      </c>
      <c r="Q156" s="8" t="str">
        <f ca="1">IF($T156,OFFSET(DetailList!Q$1,$W156,0),"")</f>
        <v/>
      </c>
      <c r="R156" s="70" t="str">
        <f ca="1">IF($T156,OFFSET(DetailList!R$1,$W156,0),"")</f>
        <v/>
      </c>
      <c r="S156" s="585"/>
      <c r="T156" s="594" t="b">
        <f t="shared" si="38"/>
        <v>0</v>
      </c>
      <c r="U156" s="595">
        <v>156</v>
      </c>
      <c r="V156" s="596" t="str">
        <f ca="1">IF($T156,OFFSET(DetailList!A$1,$W156,0),"")</f>
        <v/>
      </c>
      <c r="W156" s="807">
        <f>MATCH(U156,DetailList!BG:BG,0)-1</f>
        <v>184</v>
      </c>
      <c r="X156" s="585"/>
    </row>
    <row r="157" spans="2:24" x14ac:dyDescent="0.25">
      <c r="B157" s="586" t="str">
        <f ca="1">IF($T157,OFFSET(DetailList!C$1,$W157,0),"")</f>
        <v/>
      </c>
      <c r="C157" s="586" t="str">
        <f ca="1">IF($T157,OFFSET(DetailList!E$1,$W157,0),"")</f>
        <v/>
      </c>
      <c r="D157" s="593" t="str">
        <f ca="1">IF($T157,OFFSET(DetailList!F$1,$W157,0),"")</f>
        <v/>
      </c>
      <c r="E157" s="55" t="str">
        <f ca="1">IF($T157,OFFSET(DetailList!B$1,$W157,0),"")</f>
        <v/>
      </c>
      <c r="F157" s="585"/>
      <c r="G157" s="597" t="str">
        <f t="shared" ca="1" si="35"/>
        <v/>
      </c>
      <c r="H157" s="598" t="str">
        <f t="shared" ca="1" si="36"/>
        <v/>
      </c>
      <c r="I157" s="599" t="str">
        <f t="shared" ca="1" si="37"/>
        <v/>
      </c>
      <c r="J157" s="585"/>
      <c r="K157" s="587" t="str">
        <f ca="1">IF(Collections!$T157,OFFSET(DetailList!J$1,$W157,0),"")</f>
        <v/>
      </c>
      <c r="L157" s="587" t="str">
        <f ca="1">IF(Collections!$T157,OFFSET(DetailList!K$1,$W157,0),"")</f>
        <v/>
      </c>
      <c r="M157" s="602" t="str">
        <f ca="1">IF($T157,OFFSET(DetailList!AU$1,$W157,0),"")</f>
        <v/>
      </c>
      <c r="N157" s="587" t="str">
        <f ca="1">IF($T157,OFFSET(DetailList!AS$1,$W157,0),"")</f>
        <v/>
      </c>
      <c r="O157" s="585"/>
      <c r="P157" s="8" t="str">
        <f ca="1">IF($T157,OFFSET(DetailList!P$1,$W157,0),"")</f>
        <v/>
      </c>
      <c r="Q157" s="8" t="str">
        <f ca="1">IF($T157,OFFSET(DetailList!Q$1,$W157,0),"")</f>
        <v/>
      </c>
      <c r="R157" s="70" t="str">
        <f ca="1">IF($T157,OFFSET(DetailList!R$1,$W157,0),"")</f>
        <v/>
      </c>
      <c r="S157" s="585"/>
      <c r="T157" s="594" t="b">
        <f t="shared" si="38"/>
        <v>0</v>
      </c>
      <c r="U157" s="595">
        <v>157</v>
      </c>
      <c r="V157" s="596" t="str">
        <f ca="1">IF($T157,OFFSET(DetailList!A$1,$W157,0),"")</f>
        <v/>
      </c>
      <c r="W157" s="807">
        <f>MATCH(U157,DetailList!BG:BG,0)-1</f>
        <v>185</v>
      </c>
      <c r="X157" s="585"/>
    </row>
  </sheetData>
  <sheetProtection algorithmName="SHA-512" hashValue="3GKP6Qj9Z+FK25liPscLP1ULANSQV22pe7zzZWAK02QhKfjTA8KukTs7JqhSmEq80esEVc2FNlDmphsJytadNQ==" saltValue="+4EAvg7zvVqC6e4ZuMTokA==" spinCount="100000" sheet="1" objects="1" scenarios="1"/>
  <autoFilter ref="R1:V157" xr:uid="{00000000-0009-0000-0000-000001000000}"/>
  <mergeCells count="1">
    <mergeCell ref="B1:C1"/>
  </mergeCells>
  <phoneticPr fontId="5" type="noConversion"/>
  <pageMargins left="0.39370078740157483" right="0.19685039370078741" top="0.39370078740157483" bottom="0.39370078740157483" header="0.19685039370078741" footer="0.19685039370078741"/>
  <pageSetup paperSize="9" fitToHeight="0" orientation="portrait" r:id="rId1"/>
  <headerFooter alignWithMargins="0">
    <oddFooter>&amp;R&amp;8page &amp;P of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2"/>
    <pageSetUpPr fitToPage="1"/>
  </sheetPr>
  <dimension ref="A1:XFC580"/>
  <sheetViews>
    <sheetView zoomScale="106" zoomScaleNormal="106" workbookViewId="0">
      <pane xSplit="4" ySplit="1" topLeftCell="E2" activePane="bottomRight" state="frozen"/>
      <selection activeCell="AY1" sqref="AY1"/>
      <selection pane="topRight" activeCell="AY1" sqref="AY1"/>
      <selection pane="bottomLeft" activeCell="AY1" sqref="AY1"/>
      <selection pane="bottomRight" activeCell="E394" sqref="E394"/>
    </sheetView>
  </sheetViews>
  <sheetFormatPr defaultColWidth="9.1796875" defaultRowHeight="12.5" x14ac:dyDescent="0.25"/>
  <cols>
    <col min="1" max="1" width="2.7265625" style="389" customWidth="1"/>
    <col min="2" max="2" width="7.7265625" style="380" customWidth="1"/>
    <col min="3" max="3" width="45.26953125" style="381" customWidth="1"/>
    <col min="4" max="4" width="34" style="390" customWidth="1"/>
    <col min="5" max="5" width="13.26953125" style="381" customWidth="1"/>
    <col min="6" max="9" width="2.7265625" style="381" customWidth="1"/>
    <col min="10" max="10" width="9.7265625" style="379" customWidth="1"/>
    <col min="11" max="11" width="12.7265625" style="379" customWidth="1"/>
    <col min="12" max="12" width="30.453125" style="380" customWidth="1"/>
    <col min="13" max="13" width="71" style="379" customWidth="1"/>
    <col min="14" max="14" width="9.1796875" style="380" customWidth="1"/>
    <col min="15" max="15" width="6" style="380" customWidth="1"/>
    <col min="16" max="17" width="24.81640625" style="379" customWidth="1"/>
    <col min="18" max="18" width="2.7265625" style="391" customWidth="1"/>
    <col min="19" max="19" width="8.453125" style="381" hidden="1" customWidth="1"/>
    <col min="20" max="42" width="2.453125" style="381" customWidth="1"/>
    <col min="43" max="43" width="30.81640625" style="379" customWidth="1"/>
    <col min="44" max="44" width="38.54296875" style="379" customWidth="1"/>
    <col min="45" max="45" width="15.26953125" style="380" customWidth="1"/>
    <col min="46" max="46" width="12.1796875" style="380" customWidth="1"/>
    <col min="47" max="47" width="6.1796875" style="380" customWidth="1"/>
    <col min="48" max="48" width="2.7265625" style="380" hidden="1" customWidth="1"/>
    <col min="49" max="49" width="25.1796875" style="380" hidden="1" customWidth="1"/>
    <col min="50" max="50" width="14.54296875" style="379" hidden="1" customWidth="1"/>
    <col min="51" max="51" width="2.7265625" style="380" hidden="1" customWidth="1"/>
    <col min="52" max="53" width="6.7265625" style="380" hidden="1" customWidth="1"/>
    <col min="54" max="54" width="2.7265625" style="380" hidden="1" customWidth="1"/>
    <col min="55" max="60" width="9.1796875" style="380" hidden="1" customWidth="1"/>
    <col min="61" max="69" width="0" style="380" hidden="1" customWidth="1"/>
    <col min="70" max="71" width="0" style="381" hidden="1" customWidth="1"/>
    <col min="72" max="16384" width="9.1796875" style="381"/>
  </cols>
  <sheetData>
    <row r="1" spans="1:69" s="919" customFormat="1" ht="90" customHeight="1" x14ac:dyDescent="0.3">
      <c r="A1" s="917" t="s">
        <v>401</v>
      </c>
      <c r="B1" s="1" t="s">
        <v>1150</v>
      </c>
      <c r="C1" s="1" t="s">
        <v>1151</v>
      </c>
      <c r="D1" s="4" t="s">
        <v>60</v>
      </c>
      <c r="E1" s="1" t="s">
        <v>1302</v>
      </c>
      <c r="F1" s="917" t="s">
        <v>400</v>
      </c>
      <c r="G1" s="917" t="s">
        <v>399</v>
      </c>
      <c r="H1" s="917" t="s">
        <v>729</v>
      </c>
      <c r="I1" s="917" t="s">
        <v>717</v>
      </c>
      <c r="J1" s="4" t="s">
        <v>1136</v>
      </c>
      <c r="K1" s="4" t="s">
        <v>679</v>
      </c>
      <c r="L1" s="1" t="s">
        <v>680</v>
      </c>
      <c r="M1" s="4" t="s">
        <v>681</v>
      </c>
      <c r="N1" s="1" t="s">
        <v>397</v>
      </c>
      <c r="O1" s="15" t="s">
        <v>684</v>
      </c>
      <c r="P1" s="4" t="s">
        <v>682</v>
      </c>
      <c r="Q1" s="4" t="s">
        <v>683</v>
      </c>
      <c r="R1" s="917" t="s">
        <v>2525</v>
      </c>
      <c r="S1" s="1" t="s">
        <v>1111</v>
      </c>
      <c r="T1" s="918" t="s">
        <v>174</v>
      </c>
      <c r="U1" s="918" t="s">
        <v>175</v>
      </c>
      <c r="V1" s="918" t="s">
        <v>176</v>
      </c>
      <c r="W1" s="918" t="s">
        <v>177</v>
      </c>
      <c r="X1" s="918" t="s">
        <v>541</v>
      </c>
      <c r="Y1" s="918" t="s">
        <v>326</v>
      </c>
      <c r="Z1" s="918" t="s">
        <v>276</v>
      </c>
      <c r="AA1" s="918" t="s">
        <v>277</v>
      </c>
      <c r="AB1" s="918" t="s">
        <v>278</v>
      </c>
      <c r="AC1" s="918" t="s">
        <v>279</v>
      </c>
      <c r="AD1" s="918" t="s">
        <v>280</v>
      </c>
      <c r="AE1" s="918" t="s">
        <v>281</v>
      </c>
      <c r="AF1" s="918" t="s">
        <v>282</v>
      </c>
      <c r="AG1" s="918" t="s">
        <v>283</v>
      </c>
      <c r="AH1" s="918" t="s">
        <v>284</v>
      </c>
      <c r="AI1" s="918" t="s">
        <v>285</v>
      </c>
      <c r="AJ1" s="918" t="s">
        <v>286</v>
      </c>
      <c r="AK1" s="918" t="s">
        <v>287</v>
      </c>
      <c r="AL1" s="918" t="s">
        <v>288</v>
      </c>
      <c r="AM1" s="918" t="s">
        <v>289</v>
      </c>
      <c r="AN1" s="918" t="s">
        <v>290</v>
      </c>
      <c r="AO1" s="918" t="s">
        <v>291</v>
      </c>
      <c r="AP1" s="918" t="s">
        <v>292</v>
      </c>
      <c r="AQ1" s="4" t="s">
        <v>253</v>
      </c>
      <c r="AR1" s="4" t="s">
        <v>254</v>
      </c>
      <c r="AS1" s="1" t="s">
        <v>685</v>
      </c>
      <c r="AT1" s="1" t="s">
        <v>686</v>
      </c>
      <c r="AU1" s="4" t="s">
        <v>687</v>
      </c>
      <c r="AV1" s="15" t="s">
        <v>684</v>
      </c>
      <c r="AW1" s="44" t="s">
        <v>688</v>
      </c>
      <c r="AX1" s="4" t="s">
        <v>1276</v>
      </c>
      <c r="AY1" s="15" t="s">
        <v>684</v>
      </c>
      <c r="AZ1" s="255" t="s">
        <v>0</v>
      </c>
      <c r="BA1" s="255" t="s">
        <v>437</v>
      </c>
      <c r="BB1" s="15" t="s">
        <v>684</v>
      </c>
      <c r="BC1" s="44" t="s">
        <v>847</v>
      </c>
      <c r="BD1" s="44" t="s">
        <v>840</v>
      </c>
      <c r="BE1" s="44" t="s">
        <v>841</v>
      </c>
      <c r="BF1" s="44" t="s">
        <v>842</v>
      </c>
      <c r="BG1" s="44" t="s">
        <v>843</v>
      </c>
    </row>
    <row r="2" spans="1:69" s="400" customFormat="1" ht="40" x14ac:dyDescent="0.2">
      <c r="A2" s="398" t="s">
        <v>1000</v>
      </c>
      <c r="B2" s="399" t="s">
        <v>2611</v>
      </c>
      <c r="C2" s="583" t="s">
        <v>1329</v>
      </c>
      <c r="D2" s="619"/>
      <c r="E2" s="583" t="s">
        <v>2527</v>
      </c>
      <c r="F2" s="620"/>
      <c r="G2" s="620"/>
      <c r="H2" s="620"/>
      <c r="I2" s="620" t="s">
        <v>1331</v>
      </c>
      <c r="J2" s="369" t="s">
        <v>1332</v>
      </c>
      <c r="K2" s="369" t="s">
        <v>211</v>
      </c>
      <c r="L2" s="369" t="s">
        <v>583</v>
      </c>
      <c r="M2" s="369" t="s">
        <v>2314</v>
      </c>
      <c r="N2" s="830" t="str">
        <f t="shared" ref="N2:N33" si="0">IF(OR($A2&lt;&gt;"C",P2=""),"",HYPERLINK(P2,"Collection"))</f>
        <v>Collection</v>
      </c>
      <c r="O2" s="830" t="str">
        <f t="shared" ref="O2:O33" si="1">IF(OR($A2&lt;&gt;"C",Q2=""),"",HYPERLINK(Q2,"Data"))</f>
        <v/>
      </c>
      <c r="P2" s="831" t="s">
        <v>2358</v>
      </c>
      <c r="Q2" s="832"/>
      <c r="R2" s="368"/>
      <c r="S2" s="369"/>
      <c r="T2" s="407" t="s">
        <v>1331</v>
      </c>
      <c r="U2" s="407"/>
      <c r="V2" s="407" t="s">
        <v>1331</v>
      </c>
      <c r="W2" s="407" t="s">
        <v>1331</v>
      </c>
      <c r="X2" s="407" t="s">
        <v>1331</v>
      </c>
      <c r="Y2" s="407" t="s">
        <v>1331</v>
      </c>
      <c r="Z2" s="407" t="s">
        <v>1331</v>
      </c>
      <c r="AA2" s="407"/>
      <c r="AB2" s="407"/>
      <c r="AC2" s="407"/>
      <c r="AD2" s="407"/>
      <c r="AE2" s="407"/>
      <c r="AF2" s="407"/>
      <c r="AG2" s="407"/>
      <c r="AH2" s="407"/>
      <c r="AI2" s="407"/>
      <c r="AJ2" s="407"/>
      <c r="AK2" s="407"/>
      <c r="AL2" s="407"/>
      <c r="AM2" s="407"/>
      <c r="AN2" s="407"/>
      <c r="AO2" s="407"/>
      <c r="AP2" s="407"/>
      <c r="AQ2" s="369"/>
      <c r="AR2" s="369" t="s">
        <v>293</v>
      </c>
      <c r="AS2" s="369" t="s">
        <v>250</v>
      </c>
      <c r="AT2" s="369" t="s">
        <v>584</v>
      </c>
      <c r="AU2" s="403">
        <v>2</v>
      </c>
      <c r="AV2" s="403"/>
      <c r="AW2" s="403" t="s">
        <v>585</v>
      </c>
      <c r="AX2" s="408" t="s">
        <v>2269</v>
      </c>
      <c r="AY2" s="403"/>
      <c r="AZ2" s="884">
        <v>1</v>
      </c>
      <c r="BA2" s="884">
        <v>0</v>
      </c>
      <c r="BB2" s="403"/>
      <c r="BC2" s="403">
        <v>0</v>
      </c>
      <c r="BD2" s="403">
        <v>4</v>
      </c>
      <c r="BE2" s="403">
        <v>1</v>
      </c>
      <c r="BF2" s="403">
        <v>4001</v>
      </c>
      <c r="BG2" s="403">
        <v>3</v>
      </c>
      <c r="BH2" s="403"/>
      <c r="BI2" s="403"/>
      <c r="BJ2" s="403"/>
      <c r="BK2" s="403"/>
      <c r="BL2" s="403"/>
      <c r="BM2" s="403"/>
      <c r="BN2" s="403"/>
      <c r="BO2" s="403"/>
      <c r="BP2" s="403"/>
      <c r="BQ2" s="403"/>
    </row>
    <row r="3" spans="1:69" s="363" customFormat="1" ht="25" x14ac:dyDescent="0.25">
      <c r="A3" s="410" t="s">
        <v>46</v>
      </c>
      <c r="B3" s="454" t="s">
        <v>2612</v>
      </c>
      <c r="C3" s="621" t="s">
        <v>1329</v>
      </c>
      <c r="D3" s="609" t="s">
        <v>275</v>
      </c>
      <c r="E3" s="622" t="s">
        <v>2527</v>
      </c>
      <c r="F3" s="623"/>
      <c r="G3" s="624"/>
      <c r="H3" s="624"/>
      <c r="I3" s="625" t="s">
        <v>1331</v>
      </c>
      <c r="J3" s="364" t="s">
        <v>1332</v>
      </c>
      <c r="K3" s="364" t="s">
        <v>211</v>
      </c>
      <c r="L3" s="412"/>
      <c r="M3" s="364"/>
      <c r="N3" s="412" t="str">
        <f t="shared" si="0"/>
        <v/>
      </c>
      <c r="O3" s="412" t="str">
        <f t="shared" si="1"/>
        <v/>
      </c>
      <c r="P3" s="412"/>
      <c r="Q3" s="412"/>
      <c r="R3" s="362">
        <v>0</v>
      </c>
      <c r="S3" s="627"/>
      <c r="T3" s="413"/>
      <c r="U3" s="413"/>
      <c r="V3" s="413"/>
      <c r="W3" s="413"/>
      <c r="X3" s="413"/>
      <c r="Y3" s="413"/>
      <c r="Z3" s="413"/>
      <c r="AA3" s="413"/>
      <c r="AB3" s="413"/>
      <c r="AC3" s="413"/>
      <c r="AD3" s="413"/>
      <c r="AE3" s="413"/>
      <c r="AF3" s="413"/>
      <c r="AG3" s="413"/>
      <c r="AH3" s="413"/>
      <c r="AI3" s="413"/>
      <c r="AJ3" s="413"/>
      <c r="AK3" s="413"/>
      <c r="AL3" s="413"/>
      <c r="AM3" s="413"/>
      <c r="AN3" s="413"/>
      <c r="AO3" s="413"/>
      <c r="AP3" s="413"/>
      <c r="AQ3" s="364"/>
      <c r="AR3" s="364"/>
      <c r="AS3" s="412"/>
      <c r="AT3" s="412"/>
      <c r="AU3" s="412" t="s">
        <v>1657</v>
      </c>
      <c r="AV3" s="412"/>
      <c r="AW3" s="412" t="s">
        <v>585</v>
      </c>
      <c r="AX3" s="364"/>
      <c r="AY3" s="412"/>
      <c r="AZ3" s="885">
        <v>1</v>
      </c>
      <c r="BA3" s="885">
        <v>1</v>
      </c>
      <c r="BB3" s="412"/>
      <c r="BC3" s="412">
        <v>1</v>
      </c>
      <c r="BD3" s="412">
        <v>4</v>
      </c>
      <c r="BE3" s="412">
        <v>2</v>
      </c>
      <c r="BF3" s="412">
        <v>1004002</v>
      </c>
      <c r="BG3" s="412">
        <v>147</v>
      </c>
      <c r="BH3" s="412"/>
      <c r="BI3" s="412"/>
      <c r="BJ3" s="412"/>
      <c r="BK3" s="412"/>
      <c r="BL3" s="412"/>
      <c r="BM3" s="412"/>
      <c r="BN3" s="412"/>
      <c r="BO3" s="412"/>
      <c r="BP3" s="412"/>
      <c r="BQ3" s="412"/>
    </row>
    <row r="4" spans="1:69" s="394" customFormat="1" ht="25" x14ac:dyDescent="0.25">
      <c r="A4" s="393" t="s">
        <v>46</v>
      </c>
      <c r="B4" s="461" t="s">
        <v>2613</v>
      </c>
      <c r="C4" s="628" t="s">
        <v>1329</v>
      </c>
      <c r="D4" s="629" t="s">
        <v>2312</v>
      </c>
      <c r="E4" s="630" t="s">
        <v>2527</v>
      </c>
      <c r="F4" s="631"/>
      <c r="G4" s="632"/>
      <c r="H4" s="632"/>
      <c r="I4" s="633" t="s">
        <v>1331</v>
      </c>
      <c r="J4" s="395" t="s">
        <v>1332</v>
      </c>
      <c r="K4" s="395" t="s">
        <v>211</v>
      </c>
      <c r="L4" s="396"/>
      <c r="M4" s="395" t="s">
        <v>2313</v>
      </c>
      <c r="N4" s="396" t="str">
        <f t="shared" si="0"/>
        <v/>
      </c>
      <c r="O4" s="396" t="str">
        <f t="shared" si="1"/>
        <v/>
      </c>
      <c r="P4" s="396"/>
      <c r="Q4" s="396"/>
      <c r="R4" s="372">
        <v>0</v>
      </c>
      <c r="S4" s="634"/>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5"/>
      <c r="AR4" s="395"/>
      <c r="AS4" s="396"/>
      <c r="AT4" s="396"/>
      <c r="AU4" s="396" t="s">
        <v>1657</v>
      </c>
      <c r="AV4" s="396"/>
      <c r="AW4" s="396" t="s">
        <v>585</v>
      </c>
      <c r="AX4" s="395"/>
      <c r="AY4" s="396"/>
      <c r="AZ4" s="886">
        <v>1</v>
      </c>
      <c r="BA4" s="886">
        <v>2</v>
      </c>
      <c r="BB4" s="396"/>
      <c r="BC4" s="396">
        <v>1</v>
      </c>
      <c r="BD4" s="396">
        <v>4</v>
      </c>
      <c r="BE4" s="396">
        <v>3</v>
      </c>
      <c r="BF4" s="396">
        <v>1004003</v>
      </c>
      <c r="BG4" s="396">
        <v>148</v>
      </c>
      <c r="BH4" s="396"/>
      <c r="BI4" s="396"/>
      <c r="BJ4" s="396"/>
      <c r="BK4" s="396"/>
      <c r="BL4" s="396"/>
      <c r="BM4" s="396"/>
      <c r="BN4" s="396"/>
      <c r="BO4" s="396"/>
      <c r="BP4" s="396"/>
      <c r="BQ4" s="396"/>
    </row>
    <row r="5" spans="1:69" s="400" customFormat="1" ht="40" x14ac:dyDescent="0.25">
      <c r="A5" s="398" t="s">
        <v>1000</v>
      </c>
      <c r="B5" s="399" t="s">
        <v>2614</v>
      </c>
      <c r="C5" s="583" t="s">
        <v>982</v>
      </c>
      <c r="D5" s="619"/>
      <c r="E5" s="583" t="s">
        <v>2373</v>
      </c>
      <c r="F5" s="620"/>
      <c r="G5" s="620" t="s">
        <v>1331</v>
      </c>
      <c r="H5" s="620"/>
      <c r="I5" s="620"/>
      <c r="J5" s="369" t="s">
        <v>1783</v>
      </c>
      <c r="K5" s="369" t="s">
        <v>212</v>
      </c>
      <c r="L5" s="369" t="s">
        <v>123</v>
      </c>
      <c r="M5" s="369" t="s">
        <v>2420</v>
      </c>
      <c r="N5" s="830" t="str">
        <f t="shared" si="0"/>
        <v>Collection</v>
      </c>
      <c r="O5" s="830" t="str">
        <f t="shared" si="1"/>
        <v>Data</v>
      </c>
      <c r="P5" s="831" t="s">
        <v>2359</v>
      </c>
      <c r="Q5" s="833" t="s">
        <v>2486</v>
      </c>
      <c r="R5" s="368"/>
      <c r="S5" s="369">
        <v>155</v>
      </c>
      <c r="T5" s="407"/>
      <c r="U5" s="407" t="s">
        <v>1331</v>
      </c>
      <c r="V5" s="407" t="s">
        <v>1331</v>
      </c>
      <c r="W5" s="407" t="s">
        <v>1331</v>
      </c>
      <c r="X5" s="407" t="s">
        <v>1331</v>
      </c>
      <c r="Y5" s="407" t="s">
        <v>1331</v>
      </c>
      <c r="Z5" s="407" t="s">
        <v>1331</v>
      </c>
      <c r="AA5" s="407"/>
      <c r="AB5" s="407"/>
      <c r="AC5" s="407"/>
      <c r="AD5" s="407"/>
      <c r="AE5" s="407"/>
      <c r="AF5" s="407"/>
      <c r="AG5" s="407"/>
      <c r="AH5" s="407"/>
      <c r="AI5" s="407"/>
      <c r="AJ5" s="407"/>
      <c r="AK5" s="407"/>
      <c r="AL5" s="407"/>
      <c r="AM5" s="407"/>
      <c r="AN5" s="407"/>
      <c r="AO5" s="407"/>
      <c r="AP5" s="407"/>
      <c r="AQ5" s="369"/>
      <c r="AR5" s="369" t="s">
        <v>491</v>
      </c>
      <c r="AS5" s="369" t="s">
        <v>250</v>
      </c>
      <c r="AT5" s="369"/>
      <c r="AU5" s="403">
        <v>2</v>
      </c>
      <c r="AV5" s="403"/>
      <c r="AW5" s="403" t="s">
        <v>122</v>
      </c>
      <c r="AX5" s="369" t="s">
        <v>1743</v>
      </c>
      <c r="AY5" s="403"/>
      <c r="AZ5" s="884">
        <v>2</v>
      </c>
      <c r="BA5" s="884">
        <v>0</v>
      </c>
      <c r="BB5" s="403"/>
      <c r="BC5" s="403">
        <v>0</v>
      </c>
      <c r="BD5" s="403">
        <v>14</v>
      </c>
      <c r="BE5" s="403">
        <v>4</v>
      </c>
      <c r="BF5" s="403">
        <v>14004</v>
      </c>
      <c r="BG5" s="403">
        <v>52</v>
      </c>
      <c r="BH5" s="403"/>
      <c r="BI5" s="403"/>
      <c r="BJ5" s="403"/>
      <c r="BK5" s="403"/>
      <c r="BL5" s="403"/>
      <c r="BM5" s="403"/>
      <c r="BN5" s="403"/>
      <c r="BO5" s="403"/>
      <c r="BP5" s="403"/>
      <c r="BQ5" s="403"/>
    </row>
    <row r="6" spans="1:69" s="417" customFormat="1" ht="37.5" x14ac:dyDescent="0.25">
      <c r="A6" s="415" t="s">
        <v>46</v>
      </c>
      <c r="B6" s="462" t="s">
        <v>2615</v>
      </c>
      <c r="C6" s="635" t="s">
        <v>982</v>
      </c>
      <c r="D6" s="636" t="s">
        <v>2121</v>
      </c>
      <c r="E6" s="637" t="s">
        <v>2373</v>
      </c>
      <c r="F6" s="638"/>
      <c r="G6" s="639" t="s">
        <v>1331</v>
      </c>
      <c r="H6" s="639"/>
      <c r="I6" s="639"/>
      <c r="J6" s="418" t="s">
        <v>1783</v>
      </c>
      <c r="K6" s="419" t="s">
        <v>212</v>
      </c>
      <c r="L6" s="418"/>
      <c r="M6" s="419"/>
      <c r="N6" s="418" t="str">
        <f t="shared" si="0"/>
        <v/>
      </c>
      <c r="O6" s="418" t="str">
        <f t="shared" si="1"/>
        <v/>
      </c>
      <c r="P6" s="419"/>
      <c r="Q6" s="419"/>
      <c r="R6" s="420">
        <v>0</v>
      </c>
      <c r="S6" s="64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19"/>
      <c r="AR6" s="419"/>
      <c r="AS6" s="418"/>
      <c r="AT6" s="418"/>
      <c r="AU6" s="418" t="s">
        <v>1657</v>
      </c>
      <c r="AV6" s="418"/>
      <c r="AW6" s="418" t="s">
        <v>122</v>
      </c>
      <c r="AX6" s="419"/>
      <c r="AY6" s="418"/>
      <c r="AZ6" s="887">
        <v>2</v>
      </c>
      <c r="BA6" s="887">
        <v>1</v>
      </c>
      <c r="BB6" s="418"/>
      <c r="BC6" s="418">
        <v>1</v>
      </c>
      <c r="BD6" s="418">
        <v>14</v>
      </c>
      <c r="BE6" s="418">
        <v>5</v>
      </c>
      <c r="BF6" s="418">
        <v>1014005</v>
      </c>
      <c r="BG6" s="418">
        <v>291</v>
      </c>
      <c r="BH6" s="418"/>
      <c r="BI6" s="418"/>
      <c r="BJ6" s="418"/>
      <c r="BK6" s="418"/>
      <c r="BL6" s="418"/>
      <c r="BM6" s="418"/>
      <c r="BN6" s="418"/>
      <c r="BO6" s="418"/>
      <c r="BP6" s="418"/>
      <c r="BQ6" s="418"/>
    </row>
    <row r="7" spans="1:69" s="376" customFormat="1" ht="37.5" x14ac:dyDescent="0.25">
      <c r="A7" s="382" t="s">
        <v>46</v>
      </c>
      <c r="B7" s="468" t="s">
        <v>2616</v>
      </c>
      <c r="C7" s="642" t="s">
        <v>982</v>
      </c>
      <c r="D7" s="643" t="s">
        <v>2122</v>
      </c>
      <c r="E7" s="644" t="s">
        <v>2373</v>
      </c>
      <c r="F7" s="645"/>
      <c r="G7" s="646" t="s">
        <v>1331</v>
      </c>
      <c r="H7" s="646"/>
      <c r="I7" s="646"/>
      <c r="J7" s="375" t="s">
        <v>1783</v>
      </c>
      <c r="K7" s="374" t="s">
        <v>212</v>
      </c>
      <c r="L7" s="375"/>
      <c r="M7" s="374"/>
      <c r="N7" s="375" t="str">
        <f t="shared" si="0"/>
        <v/>
      </c>
      <c r="O7" s="375" t="str">
        <f t="shared" si="1"/>
        <v/>
      </c>
      <c r="P7" s="374"/>
      <c r="Q7" s="374"/>
      <c r="R7" s="373">
        <v>0</v>
      </c>
      <c r="S7" s="648"/>
      <c r="T7" s="384"/>
      <c r="U7" s="384"/>
      <c r="V7" s="384"/>
      <c r="W7" s="384"/>
      <c r="X7" s="384"/>
      <c r="Y7" s="384"/>
      <c r="Z7" s="384"/>
      <c r="AA7" s="384"/>
      <c r="AB7" s="384"/>
      <c r="AC7" s="384"/>
      <c r="AD7" s="384"/>
      <c r="AE7" s="384"/>
      <c r="AF7" s="384"/>
      <c r="AG7" s="384"/>
      <c r="AH7" s="384"/>
      <c r="AI7" s="384"/>
      <c r="AJ7" s="384"/>
      <c r="AK7" s="384"/>
      <c r="AL7" s="384"/>
      <c r="AM7" s="384"/>
      <c r="AN7" s="384"/>
      <c r="AO7" s="384"/>
      <c r="AP7" s="384"/>
      <c r="AQ7" s="374"/>
      <c r="AR7" s="374"/>
      <c r="AS7" s="375"/>
      <c r="AT7" s="375"/>
      <c r="AU7" s="375" t="s">
        <v>1657</v>
      </c>
      <c r="AV7" s="375"/>
      <c r="AW7" s="375" t="s">
        <v>122</v>
      </c>
      <c r="AX7" s="374"/>
      <c r="AY7" s="375"/>
      <c r="AZ7" s="888">
        <v>2</v>
      </c>
      <c r="BA7" s="888">
        <v>2</v>
      </c>
      <c r="BB7" s="375"/>
      <c r="BC7" s="375">
        <v>1</v>
      </c>
      <c r="BD7" s="375">
        <v>14</v>
      </c>
      <c r="BE7" s="375">
        <v>6</v>
      </c>
      <c r="BF7" s="375">
        <v>1014006</v>
      </c>
      <c r="BG7" s="375">
        <v>292</v>
      </c>
      <c r="BH7" s="375"/>
      <c r="BI7" s="375"/>
      <c r="BJ7" s="375"/>
      <c r="BK7" s="375"/>
      <c r="BL7" s="375"/>
      <c r="BM7" s="375"/>
      <c r="BN7" s="375"/>
      <c r="BO7" s="375"/>
      <c r="BP7" s="375"/>
      <c r="BQ7" s="375"/>
    </row>
    <row r="8" spans="1:69" s="400" customFormat="1" ht="194.25" customHeight="1" x14ac:dyDescent="0.25">
      <c r="A8" s="398" t="s">
        <v>1000</v>
      </c>
      <c r="B8" s="399" t="s">
        <v>2617</v>
      </c>
      <c r="C8" s="583" t="s">
        <v>1713</v>
      </c>
      <c r="D8" s="619"/>
      <c r="E8" s="583" t="s">
        <v>2373</v>
      </c>
      <c r="F8" s="620"/>
      <c r="G8" s="620" t="s">
        <v>1331</v>
      </c>
      <c r="H8" s="620"/>
      <c r="I8" s="620"/>
      <c r="J8" s="369" t="s">
        <v>1332</v>
      </c>
      <c r="K8" s="369" t="s">
        <v>212</v>
      </c>
      <c r="L8" s="369" t="s">
        <v>1714</v>
      </c>
      <c r="M8" s="369" t="s">
        <v>2421</v>
      </c>
      <c r="N8" s="830" t="str">
        <f t="shared" si="0"/>
        <v>Collection</v>
      </c>
      <c r="O8" s="830" t="str">
        <f t="shared" si="1"/>
        <v>Data</v>
      </c>
      <c r="P8" s="831" t="s">
        <v>2360</v>
      </c>
      <c r="Q8" s="831" t="s">
        <v>2487</v>
      </c>
      <c r="R8" s="368"/>
      <c r="S8" s="369">
        <v>154</v>
      </c>
      <c r="T8" s="407"/>
      <c r="U8" s="407" t="s">
        <v>1331</v>
      </c>
      <c r="V8" s="407" t="s">
        <v>1331</v>
      </c>
      <c r="W8" s="407" t="s">
        <v>1331</v>
      </c>
      <c r="X8" s="407"/>
      <c r="Y8" s="407"/>
      <c r="Z8" s="407" t="s">
        <v>1331</v>
      </c>
      <c r="AA8" s="407"/>
      <c r="AB8" s="407"/>
      <c r="AC8" s="407"/>
      <c r="AD8" s="407"/>
      <c r="AE8" s="407"/>
      <c r="AF8" s="407"/>
      <c r="AG8" s="407" t="s">
        <v>1331</v>
      </c>
      <c r="AH8" s="407"/>
      <c r="AI8" s="407"/>
      <c r="AJ8" s="407"/>
      <c r="AK8" s="407"/>
      <c r="AL8" s="407"/>
      <c r="AM8" s="407"/>
      <c r="AN8" s="407"/>
      <c r="AO8" s="407"/>
      <c r="AP8" s="407"/>
      <c r="AQ8" s="369" t="s">
        <v>492</v>
      </c>
      <c r="AR8" s="369" t="s">
        <v>1453</v>
      </c>
      <c r="AS8" s="369" t="s">
        <v>250</v>
      </c>
      <c r="AT8" s="369"/>
      <c r="AU8" s="403">
        <v>5</v>
      </c>
      <c r="AV8" s="403"/>
      <c r="AW8" s="403" t="s">
        <v>122</v>
      </c>
      <c r="AX8" s="369" t="s">
        <v>1743</v>
      </c>
      <c r="AY8" s="403"/>
      <c r="AZ8" s="884">
        <v>3</v>
      </c>
      <c r="BA8" s="884">
        <v>0</v>
      </c>
      <c r="BB8" s="403"/>
      <c r="BC8" s="403">
        <v>0</v>
      </c>
      <c r="BD8" s="403">
        <v>14</v>
      </c>
      <c r="BE8" s="403">
        <v>7</v>
      </c>
      <c r="BF8" s="403">
        <v>14007</v>
      </c>
      <c r="BG8" s="403">
        <v>53</v>
      </c>
      <c r="BH8" s="403"/>
      <c r="BI8" s="403"/>
      <c r="BJ8" s="403"/>
      <c r="BK8" s="403"/>
      <c r="BL8" s="403"/>
      <c r="BM8" s="403"/>
      <c r="BN8" s="403"/>
      <c r="BO8" s="403"/>
      <c r="BP8" s="403"/>
      <c r="BQ8" s="403"/>
    </row>
    <row r="9" spans="1:69" s="363" customFormat="1" ht="20" x14ac:dyDescent="0.25">
      <c r="A9" s="410" t="s">
        <v>46</v>
      </c>
      <c r="B9" s="454" t="s">
        <v>2618</v>
      </c>
      <c r="C9" s="621" t="s">
        <v>1713</v>
      </c>
      <c r="D9" s="609" t="s">
        <v>2123</v>
      </c>
      <c r="E9" s="622" t="s">
        <v>2373</v>
      </c>
      <c r="F9" s="623"/>
      <c r="G9" s="625" t="s">
        <v>1331</v>
      </c>
      <c r="H9" s="624"/>
      <c r="I9" s="624"/>
      <c r="J9" s="412" t="s">
        <v>1332</v>
      </c>
      <c r="K9" s="364" t="s">
        <v>212</v>
      </c>
      <c r="L9" s="412"/>
      <c r="M9" s="364"/>
      <c r="N9" s="412" t="str">
        <f t="shared" si="0"/>
        <v/>
      </c>
      <c r="O9" s="412" t="str">
        <f t="shared" si="1"/>
        <v/>
      </c>
      <c r="P9" s="364"/>
      <c r="Q9" s="364"/>
      <c r="R9" s="362">
        <v>0</v>
      </c>
      <c r="S9" s="627"/>
      <c r="T9" s="413"/>
      <c r="U9" s="413"/>
      <c r="V9" s="413"/>
      <c r="W9" s="413"/>
      <c r="X9" s="413"/>
      <c r="Y9" s="413"/>
      <c r="Z9" s="413"/>
      <c r="AA9" s="413"/>
      <c r="AB9" s="413"/>
      <c r="AC9" s="413"/>
      <c r="AD9" s="413"/>
      <c r="AE9" s="413"/>
      <c r="AF9" s="413"/>
      <c r="AG9" s="413"/>
      <c r="AH9" s="413"/>
      <c r="AI9" s="413"/>
      <c r="AJ9" s="413"/>
      <c r="AK9" s="413"/>
      <c r="AL9" s="413"/>
      <c r="AM9" s="413"/>
      <c r="AN9" s="413"/>
      <c r="AO9" s="413"/>
      <c r="AP9" s="413"/>
      <c r="AQ9" s="364"/>
      <c r="AR9" s="364"/>
      <c r="AS9" s="412"/>
      <c r="AT9" s="412"/>
      <c r="AU9" s="412" t="s">
        <v>1657</v>
      </c>
      <c r="AV9" s="412"/>
      <c r="AW9" s="412" t="s">
        <v>122</v>
      </c>
      <c r="AX9" s="364"/>
      <c r="AY9" s="412"/>
      <c r="AZ9" s="885">
        <v>3</v>
      </c>
      <c r="BA9" s="885">
        <v>1</v>
      </c>
      <c r="BB9" s="412"/>
      <c r="BC9" s="412">
        <v>1</v>
      </c>
      <c r="BD9" s="412">
        <v>14</v>
      </c>
      <c r="BE9" s="412">
        <v>8</v>
      </c>
      <c r="BF9" s="412">
        <v>1014008</v>
      </c>
      <c r="BG9" s="412">
        <v>293</v>
      </c>
      <c r="BH9" s="412"/>
      <c r="BI9" s="412"/>
      <c r="BJ9" s="412"/>
      <c r="BK9" s="412"/>
      <c r="BL9" s="412"/>
      <c r="BM9" s="412"/>
      <c r="BN9" s="412"/>
      <c r="BO9" s="412"/>
      <c r="BP9" s="412"/>
      <c r="BQ9" s="412"/>
    </row>
    <row r="10" spans="1:69" s="363" customFormat="1" ht="20" x14ac:dyDescent="0.25">
      <c r="A10" s="410" t="s">
        <v>46</v>
      </c>
      <c r="B10" s="454" t="s">
        <v>2619</v>
      </c>
      <c r="C10" s="621" t="s">
        <v>1713</v>
      </c>
      <c r="D10" s="609" t="s">
        <v>905</v>
      </c>
      <c r="E10" s="622" t="s">
        <v>2373</v>
      </c>
      <c r="F10" s="623"/>
      <c r="G10" s="625" t="s">
        <v>1331</v>
      </c>
      <c r="H10" s="624"/>
      <c r="I10" s="624"/>
      <c r="J10" s="412" t="s">
        <v>1332</v>
      </c>
      <c r="K10" s="364" t="s">
        <v>212</v>
      </c>
      <c r="L10" s="412"/>
      <c r="M10" s="364"/>
      <c r="N10" s="412" t="str">
        <f t="shared" si="0"/>
        <v/>
      </c>
      <c r="O10" s="412" t="str">
        <f t="shared" si="1"/>
        <v/>
      </c>
      <c r="P10" s="364"/>
      <c r="Q10" s="364"/>
      <c r="R10" s="362">
        <v>0</v>
      </c>
      <c r="S10" s="627"/>
      <c r="T10" s="413"/>
      <c r="U10" s="413"/>
      <c r="V10" s="413"/>
      <c r="W10" s="413"/>
      <c r="X10" s="413"/>
      <c r="Y10" s="413"/>
      <c r="Z10" s="413"/>
      <c r="AA10" s="413"/>
      <c r="AB10" s="413"/>
      <c r="AC10" s="413"/>
      <c r="AD10" s="413"/>
      <c r="AE10" s="413"/>
      <c r="AF10" s="413"/>
      <c r="AG10" s="413"/>
      <c r="AH10" s="413"/>
      <c r="AI10" s="413"/>
      <c r="AJ10" s="413"/>
      <c r="AK10" s="413"/>
      <c r="AL10" s="413"/>
      <c r="AM10" s="413"/>
      <c r="AN10" s="413"/>
      <c r="AO10" s="413"/>
      <c r="AP10" s="413"/>
      <c r="AQ10" s="364"/>
      <c r="AR10" s="364"/>
      <c r="AS10" s="412"/>
      <c r="AT10" s="412"/>
      <c r="AU10" s="412" t="s">
        <v>1657</v>
      </c>
      <c r="AV10" s="412"/>
      <c r="AW10" s="412" t="s">
        <v>122</v>
      </c>
      <c r="AX10" s="364"/>
      <c r="AY10" s="412"/>
      <c r="AZ10" s="885">
        <v>3</v>
      </c>
      <c r="BA10" s="885">
        <v>2</v>
      </c>
      <c r="BB10" s="412"/>
      <c r="BC10" s="412">
        <v>1</v>
      </c>
      <c r="BD10" s="412">
        <v>14</v>
      </c>
      <c r="BE10" s="412">
        <v>9</v>
      </c>
      <c r="BF10" s="412">
        <v>1014009</v>
      </c>
      <c r="BG10" s="412">
        <v>294</v>
      </c>
      <c r="BH10" s="412"/>
      <c r="BI10" s="412"/>
      <c r="BJ10" s="412"/>
      <c r="BK10" s="412"/>
      <c r="BL10" s="412"/>
      <c r="BM10" s="412"/>
      <c r="BN10" s="412"/>
      <c r="BO10" s="412"/>
      <c r="BP10" s="412"/>
      <c r="BQ10" s="412"/>
    </row>
    <row r="11" spans="1:69" s="363" customFormat="1" ht="20" x14ac:dyDescent="0.25">
      <c r="A11" s="410" t="s">
        <v>46</v>
      </c>
      <c r="B11" s="454" t="s">
        <v>2620</v>
      </c>
      <c r="C11" s="621" t="s">
        <v>1713</v>
      </c>
      <c r="D11" s="609" t="s">
        <v>906</v>
      </c>
      <c r="E11" s="622" t="s">
        <v>2373</v>
      </c>
      <c r="F11" s="623"/>
      <c r="G11" s="625" t="s">
        <v>1331</v>
      </c>
      <c r="H11" s="624"/>
      <c r="I11" s="624"/>
      <c r="J11" s="412" t="s">
        <v>1332</v>
      </c>
      <c r="K11" s="364" t="s">
        <v>212</v>
      </c>
      <c r="L11" s="412"/>
      <c r="M11" s="364"/>
      <c r="N11" s="412" t="str">
        <f t="shared" si="0"/>
        <v/>
      </c>
      <c r="O11" s="412" t="str">
        <f t="shared" si="1"/>
        <v/>
      </c>
      <c r="P11" s="364"/>
      <c r="Q11" s="364"/>
      <c r="R11" s="362">
        <v>0</v>
      </c>
      <c r="S11" s="627"/>
      <c r="T11" s="413"/>
      <c r="U11" s="413"/>
      <c r="V11" s="413"/>
      <c r="W11" s="413"/>
      <c r="X11" s="413"/>
      <c r="Y11" s="413"/>
      <c r="Z11" s="413"/>
      <c r="AA11" s="413"/>
      <c r="AB11" s="413"/>
      <c r="AC11" s="413"/>
      <c r="AD11" s="413"/>
      <c r="AE11" s="413"/>
      <c r="AF11" s="413"/>
      <c r="AG11" s="413"/>
      <c r="AH11" s="413"/>
      <c r="AI11" s="413"/>
      <c r="AJ11" s="413"/>
      <c r="AK11" s="413"/>
      <c r="AL11" s="413"/>
      <c r="AM11" s="413"/>
      <c r="AN11" s="413"/>
      <c r="AO11" s="413"/>
      <c r="AP11" s="413"/>
      <c r="AQ11" s="364"/>
      <c r="AR11" s="364"/>
      <c r="AS11" s="412"/>
      <c r="AT11" s="412"/>
      <c r="AU11" s="412" t="s">
        <v>1657</v>
      </c>
      <c r="AV11" s="412"/>
      <c r="AW11" s="412" t="s">
        <v>122</v>
      </c>
      <c r="AX11" s="364"/>
      <c r="AY11" s="412"/>
      <c r="AZ11" s="885">
        <v>3</v>
      </c>
      <c r="BA11" s="885">
        <v>3</v>
      </c>
      <c r="BB11" s="412"/>
      <c r="BC11" s="412">
        <v>1</v>
      </c>
      <c r="BD11" s="412">
        <v>14</v>
      </c>
      <c r="BE11" s="412">
        <v>10</v>
      </c>
      <c r="BF11" s="412">
        <v>1014010</v>
      </c>
      <c r="BG11" s="412">
        <v>295</v>
      </c>
      <c r="BH11" s="412"/>
      <c r="BI11" s="412"/>
      <c r="BJ11" s="412"/>
      <c r="BK11" s="412"/>
      <c r="BL11" s="412"/>
      <c r="BM11" s="412"/>
      <c r="BN11" s="412"/>
      <c r="BO11" s="412"/>
      <c r="BP11" s="412"/>
      <c r="BQ11" s="412"/>
    </row>
    <row r="12" spans="1:69" s="363" customFormat="1" ht="20" x14ac:dyDescent="0.25">
      <c r="A12" s="410" t="s">
        <v>46</v>
      </c>
      <c r="B12" s="454" t="s">
        <v>2621</v>
      </c>
      <c r="C12" s="621" t="s">
        <v>1713</v>
      </c>
      <c r="D12" s="609" t="s">
        <v>907</v>
      </c>
      <c r="E12" s="622" t="s">
        <v>2373</v>
      </c>
      <c r="F12" s="623"/>
      <c r="G12" s="625" t="s">
        <v>1331</v>
      </c>
      <c r="H12" s="624"/>
      <c r="I12" s="624"/>
      <c r="J12" s="412" t="s">
        <v>1332</v>
      </c>
      <c r="K12" s="364" t="s">
        <v>212</v>
      </c>
      <c r="L12" s="412"/>
      <c r="M12" s="364"/>
      <c r="N12" s="412" t="str">
        <f t="shared" si="0"/>
        <v/>
      </c>
      <c r="O12" s="412" t="str">
        <f t="shared" si="1"/>
        <v/>
      </c>
      <c r="P12" s="364"/>
      <c r="Q12" s="364"/>
      <c r="R12" s="362">
        <v>0</v>
      </c>
      <c r="S12" s="627"/>
      <c r="T12" s="413"/>
      <c r="U12" s="413"/>
      <c r="V12" s="413"/>
      <c r="W12" s="413"/>
      <c r="X12" s="413"/>
      <c r="Y12" s="413"/>
      <c r="Z12" s="413"/>
      <c r="AA12" s="413"/>
      <c r="AB12" s="413"/>
      <c r="AC12" s="413"/>
      <c r="AD12" s="413"/>
      <c r="AE12" s="413"/>
      <c r="AF12" s="413"/>
      <c r="AG12" s="413"/>
      <c r="AH12" s="413"/>
      <c r="AI12" s="413"/>
      <c r="AJ12" s="413"/>
      <c r="AK12" s="413"/>
      <c r="AL12" s="413"/>
      <c r="AM12" s="413"/>
      <c r="AN12" s="413"/>
      <c r="AO12" s="413"/>
      <c r="AP12" s="413"/>
      <c r="AQ12" s="364"/>
      <c r="AR12" s="364"/>
      <c r="AS12" s="412"/>
      <c r="AT12" s="412"/>
      <c r="AU12" s="412" t="s">
        <v>1657</v>
      </c>
      <c r="AV12" s="412"/>
      <c r="AW12" s="412" t="s">
        <v>122</v>
      </c>
      <c r="AX12" s="364"/>
      <c r="AY12" s="412"/>
      <c r="AZ12" s="885">
        <v>3</v>
      </c>
      <c r="BA12" s="885">
        <v>4</v>
      </c>
      <c r="BB12" s="412"/>
      <c r="BC12" s="412">
        <v>1</v>
      </c>
      <c r="BD12" s="412">
        <v>14</v>
      </c>
      <c r="BE12" s="412">
        <v>11</v>
      </c>
      <c r="BF12" s="412">
        <v>1014011</v>
      </c>
      <c r="BG12" s="412">
        <v>296</v>
      </c>
      <c r="BH12" s="412"/>
      <c r="BI12" s="412"/>
      <c r="BJ12" s="412"/>
      <c r="BK12" s="412"/>
      <c r="BL12" s="412"/>
      <c r="BM12" s="412"/>
      <c r="BN12" s="412"/>
      <c r="BO12" s="412"/>
      <c r="BP12" s="412"/>
      <c r="BQ12" s="412"/>
    </row>
    <row r="13" spans="1:69" s="417" customFormat="1" ht="20" x14ac:dyDescent="0.25">
      <c r="A13" s="415" t="s">
        <v>46</v>
      </c>
      <c r="B13" s="462" t="s">
        <v>2622</v>
      </c>
      <c r="C13" s="635" t="s">
        <v>1713</v>
      </c>
      <c r="D13" s="636" t="s">
        <v>908</v>
      </c>
      <c r="E13" s="637" t="s">
        <v>2373</v>
      </c>
      <c r="F13" s="638"/>
      <c r="G13" s="649" t="s">
        <v>1331</v>
      </c>
      <c r="H13" s="639"/>
      <c r="I13" s="639"/>
      <c r="J13" s="418" t="s">
        <v>1332</v>
      </c>
      <c r="K13" s="419" t="s">
        <v>212</v>
      </c>
      <c r="L13" s="418"/>
      <c r="M13" s="419"/>
      <c r="N13" s="418" t="str">
        <f t="shared" si="0"/>
        <v/>
      </c>
      <c r="O13" s="418" t="str">
        <f t="shared" si="1"/>
        <v/>
      </c>
      <c r="P13" s="419"/>
      <c r="Q13" s="419"/>
      <c r="R13" s="420">
        <v>0</v>
      </c>
      <c r="S13" s="64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19"/>
      <c r="AR13" s="419"/>
      <c r="AS13" s="418"/>
      <c r="AT13" s="418"/>
      <c r="AU13" s="418" t="s">
        <v>1657</v>
      </c>
      <c r="AV13" s="418"/>
      <c r="AW13" s="418" t="s">
        <v>122</v>
      </c>
      <c r="AX13" s="419"/>
      <c r="AY13" s="418"/>
      <c r="AZ13" s="887">
        <v>3</v>
      </c>
      <c r="BA13" s="887">
        <v>5</v>
      </c>
      <c r="BB13" s="418"/>
      <c r="BC13" s="418">
        <v>1</v>
      </c>
      <c r="BD13" s="418">
        <v>14</v>
      </c>
      <c r="BE13" s="418">
        <v>12</v>
      </c>
      <c r="BF13" s="418">
        <v>1014012</v>
      </c>
      <c r="BG13" s="418">
        <v>297</v>
      </c>
      <c r="BH13" s="418"/>
      <c r="BI13" s="418"/>
      <c r="BJ13" s="418"/>
      <c r="BK13" s="418"/>
      <c r="BL13" s="418"/>
      <c r="BM13" s="418"/>
      <c r="BN13" s="418"/>
      <c r="BO13" s="418"/>
      <c r="BP13" s="418"/>
      <c r="BQ13" s="418"/>
    </row>
    <row r="14" spans="1:69" s="400" customFormat="1" ht="40" x14ac:dyDescent="0.25">
      <c r="A14" s="398" t="s">
        <v>1000</v>
      </c>
      <c r="B14" s="399" t="s">
        <v>2623</v>
      </c>
      <c r="C14" s="583" t="s">
        <v>2547</v>
      </c>
      <c r="D14" s="619"/>
      <c r="E14" s="583" t="s">
        <v>2373</v>
      </c>
      <c r="F14" s="620"/>
      <c r="G14" s="620" t="s">
        <v>1331</v>
      </c>
      <c r="H14" s="620"/>
      <c r="I14" s="620"/>
      <c r="J14" s="369" t="s">
        <v>1262</v>
      </c>
      <c r="K14" s="369" t="s">
        <v>212</v>
      </c>
      <c r="L14" s="369" t="s">
        <v>675</v>
      </c>
      <c r="M14" s="369"/>
      <c r="N14" s="830" t="str">
        <f t="shared" si="0"/>
        <v>Collection</v>
      </c>
      <c r="O14" s="830" t="str">
        <f t="shared" si="1"/>
        <v>Data</v>
      </c>
      <c r="P14" s="834" t="s">
        <v>2485</v>
      </c>
      <c r="Q14" s="831" t="s">
        <v>2287</v>
      </c>
      <c r="R14" s="368"/>
      <c r="S14" s="369"/>
      <c r="T14" s="407"/>
      <c r="U14" s="407" t="s">
        <v>1331</v>
      </c>
      <c r="V14" s="407" t="s">
        <v>1331</v>
      </c>
      <c r="W14" s="407" t="s">
        <v>1331</v>
      </c>
      <c r="X14" s="407" t="s">
        <v>1331</v>
      </c>
      <c r="Y14" s="407" t="s">
        <v>1331</v>
      </c>
      <c r="Z14" s="407" t="s">
        <v>1331</v>
      </c>
      <c r="AA14" s="407"/>
      <c r="AB14" s="407"/>
      <c r="AC14" s="407"/>
      <c r="AD14" s="407"/>
      <c r="AE14" s="407"/>
      <c r="AF14" s="407"/>
      <c r="AG14" s="407"/>
      <c r="AH14" s="407"/>
      <c r="AI14" s="407"/>
      <c r="AJ14" s="407"/>
      <c r="AK14" s="407"/>
      <c r="AL14" s="407"/>
      <c r="AM14" s="407"/>
      <c r="AN14" s="407"/>
      <c r="AO14" s="407"/>
      <c r="AP14" s="407"/>
      <c r="AQ14" s="369"/>
      <c r="AR14" s="369" t="s">
        <v>491</v>
      </c>
      <c r="AS14" s="369" t="s">
        <v>305</v>
      </c>
      <c r="AT14" s="369"/>
      <c r="AU14" s="403">
        <v>2</v>
      </c>
      <c r="AV14" s="403"/>
      <c r="AW14" s="403" t="s">
        <v>122</v>
      </c>
      <c r="AX14" s="428" t="s">
        <v>2316</v>
      </c>
      <c r="AY14" s="403"/>
      <c r="AZ14" s="884">
        <v>65</v>
      </c>
      <c r="BA14" s="884">
        <v>0</v>
      </c>
      <c r="BB14" s="403"/>
      <c r="BC14" s="403">
        <v>0</v>
      </c>
      <c r="BD14" s="403">
        <v>14</v>
      </c>
      <c r="BE14" s="403">
        <v>13</v>
      </c>
      <c r="BF14" s="403">
        <v>14013</v>
      </c>
      <c r="BG14" s="403">
        <v>54</v>
      </c>
      <c r="BH14" s="403"/>
      <c r="BI14" s="403"/>
      <c r="BJ14" s="403"/>
      <c r="BK14" s="403"/>
      <c r="BL14" s="403"/>
      <c r="BM14" s="403"/>
      <c r="BN14" s="403"/>
      <c r="BO14" s="403"/>
      <c r="BP14" s="403"/>
      <c r="BQ14" s="403"/>
    </row>
    <row r="15" spans="1:69" s="363" customFormat="1" ht="37.5" x14ac:dyDescent="0.25">
      <c r="A15" s="410" t="s">
        <v>46</v>
      </c>
      <c r="B15" s="454" t="s">
        <v>2624</v>
      </c>
      <c r="C15" s="621" t="s">
        <v>2547</v>
      </c>
      <c r="D15" s="609" t="s">
        <v>1871</v>
      </c>
      <c r="E15" s="622" t="s">
        <v>2373</v>
      </c>
      <c r="F15" s="623"/>
      <c r="G15" s="624" t="s">
        <v>1331</v>
      </c>
      <c r="H15" s="624"/>
      <c r="I15" s="624"/>
      <c r="J15" s="412" t="s">
        <v>1262</v>
      </c>
      <c r="K15" s="364" t="s">
        <v>212</v>
      </c>
      <c r="L15" s="412"/>
      <c r="M15" s="364"/>
      <c r="N15" s="412" t="str">
        <f t="shared" si="0"/>
        <v/>
      </c>
      <c r="O15" s="412" t="str">
        <f t="shared" si="1"/>
        <v/>
      </c>
      <c r="P15" s="364"/>
      <c r="Q15" s="364"/>
      <c r="R15" s="362">
        <v>0</v>
      </c>
      <c r="S15" s="627"/>
      <c r="T15" s="413"/>
      <c r="U15" s="413"/>
      <c r="V15" s="413"/>
      <c r="W15" s="413"/>
      <c r="X15" s="413"/>
      <c r="Y15" s="413"/>
      <c r="Z15" s="413"/>
      <c r="AA15" s="413"/>
      <c r="AB15" s="413"/>
      <c r="AC15" s="413"/>
      <c r="AD15" s="413"/>
      <c r="AE15" s="413"/>
      <c r="AF15" s="413"/>
      <c r="AG15" s="413"/>
      <c r="AH15" s="413"/>
      <c r="AI15" s="413"/>
      <c r="AJ15" s="413"/>
      <c r="AK15" s="413"/>
      <c r="AL15" s="413"/>
      <c r="AM15" s="413"/>
      <c r="AN15" s="413"/>
      <c r="AO15" s="413"/>
      <c r="AP15" s="413"/>
      <c r="AQ15" s="364"/>
      <c r="AR15" s="364"/>
      <c r="AS15" s="412"/>
      <c r="AT15" s="412"/>
      <c r="AU15" s="412" t="s">
        <v>1657</v>
      </c>
      <c r="AV15" s="412"/>
      <c r="AW15" s="412" t="s">
        <v>122</v>
      </c>
      <c r="AX15" s="364"/>
      <c r="AY15" s="412"/>
      <c r="AZ15" s="885">
        <v>65</v>
      </c>
      <c r="BA15" s="885">
        <v>1</v>
      </c>
      <c r="BB15" s="412"/>
      <c r="BC15" s="412">
        <v>1</v>
      </c>
      <c r="BD15" s="412">
        <v>14</v>
      </c>
      <c r="BE15" s="412">
        <v>14</v>
      </c>
      <c r="BF15" s="412">
        <v>1014014</v>
      </c>
      <c r="BG15" s="412">
        <v>298</v>
      </c>
      <c r="BH15" s="412"/>
      <c r="BI15" s="412"/>
      <c r="BJ15" s="412"/>
      <c r="BK15" s="412"/>
      <c r="BL15" s="412"/>
      <c r="BM15" s="412"/>
      <c r="BN15" s="412"/>
      <c r="BO15" s="412"/>
      <c r="BP15" s="412"/>
      <c r="BQ15" s="412"/>
    </row>
    <row r="16" spans="1:69" s="394" customFormat="1" ht="37.5" x14ac:dyDescent="0.25">
      <c r="A16" s="393" t="s">
        <v>46</v>
      </c>
      <c r="B16" s="461" t="s">
        <v>2625</v>
      </c>
      <c r="C16" s="628" t="s">
        <v>2547</v>
      </c>
      <c r="D16" s="629" t="s">
        <v>1872</v>
      </c>
      <c r="E16" s="630" t="s">
        <v>2373</v>
      </c>
      <c r="F16" s="631"/>
      <c r="G16" s="632" t="s">
        <v>1331</v>
      </c>
      <c r="H16" s="632"/>
      <c r="I16" s="632"/>
      <c r="J16" s="396" t="s">
        <v>1262</v>
      </c>
      <c r="K16" s="395" t="s">
        <v>212</v>
      </c>
      <c r="L16" s="396"/>
      <c r="M16" s="395"/>
      <c r="N16" s="396" t="str">
        <f t="shared" si="0"/>
        <v/>
      </c>
      <c r="O16" s="396" t="str">
        <f t="shared" si="1"/>
        <v/>
      </c>
      <c r="P16" s="395"/>
      <c r="Q16" s="395"/>
      <c r="R16" s="372">
        <v>0</v>
      </c>
      <c r="S16" s="634"/>
      <c r="T16" s="397"/>
      <c r="U16" s="397"/>
      <c r="V16" s="397"/>
      <c r="W16" s="397"/>
      <c r="X16" s="397"/>
      <c r="Y16" s="397"/>
      <c r="Z16" s="397"/>
      <c r="AA16" s="397"/>
      <c r="AB16" s="397"/>
      <c r="AC16" s="397"/>
      <c r="AD16" s="397"/>
      <c r="AE16" s="397"/>
      <c r="AF16" s="397"/>
      <c r="AG16" s="397"/>
      <c r="AH16" s="397"/>
      <c r="AI16" s="397"/>
      <c r="AJ16" s="397"/>
      <c r="AK16" s="397"/>
      <c r="AL16" s="397"/>
      <c r="AM16" s="397"/>
      <c r="AN16" s="397"/>
      <c r="AO16" s="397"/>
      <c r="AP16" s="397"/>
      <c r="AQ16" s="395"/>
      <c r="AR16" s="395"/>
      <c r="AS16" s="396"/>
      <c r="AT16" s="396"/>
      <c r="AU16" s="396" t="s">
        <v>1657</v>
      </c>
      <c r="AV16" s="396"/>
      <c r="AW16" s="396" t="s">
        <v>122</v>
      </c>
      <c r="AX16" s="395"/>
      <c r="AY16" s="396"/>
      <c r="AZ16" s="886">
        <v>65</v>
      </c>
      <c r="BA16" s="886">
        <v>2</v>
      </c>
      <c r="BB16" s="396"/>
      <c r="BC16" s="396">
        <v>1</v>
      </c>
      <c r="BD16" s="396">
        <v>14</v>
      </c>
      <c r="BE16" s="396">
        <v>15</v>
      </c>
      <c r="BF16" s="396">
        <v>1014015</v>
      </c>
      <c r="BG16" s="396">
        <v>299</v>
      </c>
      <c r="BH16" s="396"/>
      <c r="BI16" s="396"/>
      <c r="BJ16" s="396"/>
      <c r="BK16" s="396"/>
      <c r="BL16" s="396"/>
      <c r="BM16" s="396"/>
      <c r="BN16" s="396"/>
      <c r="BO16" s="396"/>
      <c r="BP16" s="396"/>
      <c r="BQ16" s="396"/>
    </row>
    <row r="17" spans="1:69" s="400" customFormat="1" ht="87.75" customHeight="1" x14ac:dyDescent="0.25">
      <c r="A17" s="398" t="s">
        <v>1000</v>
      </c>
      <c r="B17" s="399" t="s">
        <v>2626</v>
      </c>
      <c r="C17" s="583" t="s">
        <v>2288</v>
      </c>
      <c r="D17" s="619"/>
      <c r="E17" s="583" t="s">
        <v>2373</v>
      </c>
      <c r="F17" s="620"/>
      <c r="G17" s="620" t="s">
        <v>118</v>
      </c>
      <c r="H17" s="620"/>
      <c r="I17" s="620"/>
      <c r="J17" s="369" t="s">
        <v>1332</v>
      </c>
      <c r="K17" s="369" t="s">
        <v>212</v>
      </c>
      <c r="L17" s="369" t="s">
        <v>2240</v>
      </c>
      <c r="M17" s="920" t="s">
        <v>2544</v>
      </c>
      <c r="N17" s="830" t="str">
        <f t="shared" si="0"/>
        <v>Collection</v>
      </c>
      <c r="O17" s="830" t="str">
        <f t="shared" si="1"/>
        <v>Data</v>
      </c>
      <c r="P17" s="831" t="s">
        <v>2241</v>
      </c>
      <c r="Q17" s="831" t="s">
        <v>2241</v>
      </c>
      <c r="R17" s="368"/>
      <c r="S17" s="369"/>
      <c r="T17" s="407"/>
      <c r="U17" s="407" t="s">
        <v>1331</v>
      </c>
      <c r="V17" s="407" t="s">
        <v>1331</v>
      </c>
      <c r="W17" s="407" t="s">
        <v>1331</v>
      </c>
      <c r="X17" s="407" t="s">
        <v>1331</v>
      </c>
      <c r="Y17" s="407" t="s">
        <v>1331</v>
      </c>
      <c r="Z17" s="407" t="s">
        <v>1331</v>
      </c>
      <c r="AA17" s="407"/>
      <c r="AB17" s="407"/>
      <c r="AC17" s="407"/>
      <c r="AD17" s="407"/>
      <c r="AE17" s="407"/>
      <c r="AF17" s="407"/>
      <c r="AG17" s="407"/>
      <c r="AH17" s="407"/>
      <c r="AI17" s="407"/>
      <c r="AJ17" s="407"/>
      <c r="AK17" s="407"/>
      <c r="AL17" s="407"/>
      <c r="AM17" s="407"/>
      <c r="AN17" s="407"/>
      <c r="AO17" s="407"/>
      <c r="AP17" s="407"/>
      <c r="AQ17" s="369"/>
      <c r="AR17" s="369" t="s">
        <v>491</v>
      </c>
      <c r="AS17" s="369" t="s">
        <v>250</v>
      </c>
      <c r="AT17" s="369" t="s">
        <v>2225</v>
      </c>
      <c r="AU17" s="403">
        <v>1</v>
      </c>
      <c r="AV17" s="403"/>
      <c r="AW17" s="403" t="s">
        <v>122</v>
      </c>
      <c r="AX17" s="369" t="s">
        <v>2290</v>
      </c>
      <c r="AY17" s="403"/>
      <c r="AZ17" s="884">
        <v>10</v>
      </c>
      <c r="BA17" s="884">
        <v>0</v>
      </c>
      <c r="BB17" s="403"/>
      <c r="BC17" s="403">
        <v>0</v>
      </c>
      <c r="BD17" s="403">
        <v>14</v>
      </c>
      <c r="BE17" s="403">
        <v>16</v>
      </c>
      <c r="BF17" s="403">
        <v>14016</v>
      </c>
      <c r="BG17" s="403">
        <v>55</v>
      </c>
      <c r="BH17" s="403"/>
      <c r="BI17" s="403"/>
      <c r="BJ17" s="403"/>
      <c r="BK17" s="403"/>
      <c r="BL17" s="403"/>
      <c r="BM17" s="403"/>
      <c r="BN17" s="403"/>
      <c r="BO17" s="403"/>
      <c r="BP17" s="403"/>
      <c r="BQ17" s="403"/>
    </row>
    <row r="18" spans="1:69" s="363" customFormat="1" ht="25" x14ac:dyDescent="0.25">
      <c r="A18" s="410" t="s">
        <v>46</v>
      </c>
      <c r="B18" s="454" t="s">
        <v>2627</v>
      </c>
      <c r="C18" s="621" t="s">
        <v>2288</v>
      </c>
      <c r="D18" s="609" t="s">
        <v>2242</v>
      </c>
      <c r="E18" s="622" t="s">
        <v>2373</v>
      </c>
      <c r="F18" s="623"/>
      <c r="G18" s="624" t="s">
        <v>118</v>
      </c>
      <c r="H18" s="624"/>
      <c r="I18" s="624"/>
      <c r="J18" s="412" t="s">
        <v>1332</v>
      </c>
      <c r="K18" s="364" t="s">
        <v>212</v>
      </c>
      <c r="L18" s="412"/>
      <c r="M18" s="819"/>
      <c r="N18" s="412" t="str">
        <f t="shared" si="0"/>
        <v/>
      </c>
      <c r="O18" s="412" t="str">
        <f t="shared" si="1"/>
        <v/>
      </c>
      <c r="P18" s="364"/>
      <c r="Q18" s="364"/>
      <c r="R18" s="362">
        <v>0</v>
      </c>
      <c r="S18" s="627"/>
      <c r="T18" s="413"/>
      <c r="U18" s="413"/>
      <c r="V18" s="413"/>
      <c r="W18" s="413"/>
      <c r="X18" s="413"/>
      <c r="Y18" s="413"/>
      <c r="Z18" s="413"/>
      <c r="AA18" s="413"/>
      <c r="AB18" s="413"/>
      <c r="AC18" s="413"/>
      <c r="AD18" s="413"/>
      <c r="AE18" s="413"/>
      <c r="AF18" s="413"/>
      <c r="AG18" s="413"/>
      <c r="AH18" s="413"/>
      <c r="AI18" s="413"/>
      <c r="AJ18" s="413"/>
      <c r="AK18" s="413"/>
      <c r="AL18" s="413"/>
      <c r="AM18" s="413"/>
      <c r="AN18" s="413"/>
      <c r="AO18" s="413"/>
      <c r="AP18" s="413"/>
      <c r="AQ18" s="364"/>
      <c r="AR18" s="364"/>
      <c r="AS18" s="412"/>
      <c r="AT18" s="412"/>
      <c r="AU18" s="412" t="s">
        <v>1657</v>
      </c>
      <c r="AV18" s="412"/>
      <c r="AW18" s="412" t="s">
        <v>122</v>
      </c>
      <c r="AX18" s="364"/>
      <c r="AY18" s="412"/>
      <c r="AZ18" s="885">
        <v>10</v>
      </c>
      <c r="BA18" s="885">
        <v>1</v>
      </c>
      <c r="BB18" s="412"/>
      <c r="BC18" s="412">
        <v>1</v>
      </c>
      <c r="BD18" s="412">
        <v>14</v>
      </c>
      <c r="BE18" s="412">
        <v>17</v>
      </c>
      <c r="BF18" s="412">
        <v>1014017</v>
      </c>
      <c r="BG18" s="412">
        <v>300</v>
      </c>
      <c r="BH18" s="412"/>
      <c r="BI18" s="412"/>
      <c r="BJ18" s="412"/>
      <c r="BK18" s="412"/>
      <c r="BL18" s="412"/>
      <c r="BM18" s="412"/>
      <c r="BN18" s="412"/>
      <c r="BO18" s="412"/>
      <c r="BP18" s="412"/>
      <c r="BQ18" s="412"/>
    </row>
    <row r="19" spans="1:69" s="400" customFormat="1" ht="20" x14ac:dyDescent="0.2">
      <c r="A19" s="398" t="s">
        <v>1000</v>
      </c>
      <c r="B19" s="399" t="s">
        <v>2628</v>
      </c>
      <c r="C19" s="583" t="s">
        <v>1997</v>
      </c>
      <c r="D19" s="619"/>
      <c r="E19" s="583" t="s">
        <v>2373</v>
      </c>
      <c r="F19" s="620"/>
      <c r="G19" s="620" t="s">
        <v>118</v>
      </c>
      <c r="H19" s="620"/>
      <c r="I19" s="620"/>
      <c r="J19" s="369" t="s">
        <v>119</v>
      </c>
      <c r="K19" s="369" t="s">
        <v>212</v>
      </c>
      <c r="L19" s="369" t="s">
        <v>121</v>
      </c>
      <c r="M19" s="369"/>
      <c r="N19" s="830" t="str">
        <f>IF(OR($A19&lt;&gt;"C",P19=""),"",HYPERLINK(P19,"Collection"))</f>
        <v/>
      </c>
      <c r="O19" s="830" t="str">
        <f>IF(OR($A19&lt;&gt;"C",Q19=""),"",HYPERLINK(Q19,"Data"))</f>
        <v>Data</v>
      </c>
      <c r="P19" s="835"/>
      <c r="Q19" s="428" t="s">
        <v>2324</v>
      </c>
      <c r="R19" s="368"/>
      <c r="S19" s="369"/>
      <c r="T19" s="407"/>
      <c r="U19" s="407" t="s">
        <v>1331</v>
      </c>
      <c r="V19" s="407" t="s">
        <v>1331</v>
      </c>
      <c r="W19" s="407" t="s">
        <v>1331</v>
      </c>
      <c r="X19" s="407" t="s">
        <v>1331</v>
      </c>
      <c r="Y19" s="407" t="s">
        <v>1331</v>
      </c>
      <c r="Z19" s="407" t="s">
        <v>1331</v>
      </c>
      <c r="AA19" s="407"/>
      <c r="AB19" s="407"/>
      <c r="AC19" s="407"/>
      <c r="AD19" s="407"/>
      <c r="AE19" s="407"/>
      <c r="AF19" s="407"/>
      <c r="AG19" s="407"/>
      <c r="AH19" s="407"/>
      <c r="AI19" s="407"/>
      <c r="AJ19" s="407"/>
      <c r="AK19" s="407"/>
      <c r="AL19" s="407"/>
      <c r="AM19" s="407"/>
      <c r="AN19" s="407"/>
      <c r="AO19" s="407"/>
      <c r="AP19" s="407"/>
      <c r="AQ19" s="369"/>
      <c r="AR19" s="369" t="s">
        <v>491</v>
      </c>
      <c r="AS19" s="369" t="s">
        <v>250</v>
      </c>
      <c r="AT19" s="369"/>
      <c r="AU19" s="403">
        <v>3</v>
      </c>
      <c r="AV19" s="403"/>
      <c r="AW19" s="403" t="s">
        <v>122</v>
      </c>
      <c r="AX19" s="369" t="s">
        <v>2325</v>
      </c>
      <c r="AY19" s="403"/>
      <c r="AZ19" s="884">
        <v>13</v>
      </c>
      <c r="BA19" s="884">
        <v>0</v>
      </c>
      <c r="BB19" s="403"/>
      <c r="BC19" s="403">
        <v>0</v>
      </c>
      <c r="BD19" s="403">
        <v>14</v>
      </c>
      <c r="BE19" s="403">
        <v>18</v>
      </c>
      <c r="BF19" s="403">
        <v>14018</v>
      </c>
      <c r="BG19" s="403">
        <v>56</v>
      </c>
      <c r="BH19" s="403"/>
      <c r="BI19" s="403"/>
      <c r="BJ19" s="403"/>
      <c r="BK19" s="403"/>
      <c r="BL19" s="403"/>
      <c r="BM19" s="403"/>
      <c r="BN19" s="403"/>
      <c r="BO19" s="403"/>
      <c r="BP19" s="403"/>
      <c r="BQ19" s="403"/>
    </row>
    <row r="20" spans="1:69" s="363" customFormat="1" ht="25" x14ac:dyDescent="0.25">
      <c r="A20" s="410" t="s">
        <v>46</v>
      </c>
      <c r="B20" s="454" t="s">
        <v>2629</v>
      </c>
      <c r="C20" s="621" t="s">
        <v>1997</v>
      </c>
      <c r="D20" s="609" t="s">
        <v>646</v>
      </c>
      <c r="E20" s="622" t="s">
        <v>2373</v>
      </c>
      <c r="F20" s="623"/>
      <c r="G20" s="624" t="s">
        <v>118</v>
      </c>
      <c r="H20" s="624"/>
      <c r="I20" s="624"/>
      <c r="J20" s="412" t="s">
        <v>119</v>
      </c>
      <c r="K20" s="364" t="s">
        <v>212</v>
      </c>
      <c r="L20" s="412"/>
      <c r="M20" s="364"/>
      <c r="N20" s="412" t="str">
        <f t="shared" si="0"/>
        <v/>
      </c>
      <c r="O20" s="412" t="str">
        <f t="shared" si="1"/>
        <v/>
      </c>
      <c r="P20" s="364"/>
      <c r="Q20" s="364"/>
      <c r="R20" s="362">
        <v>0</v>
      </c>
      <c r="S20" s="627"/>
      <c r="T20" s="413"/>
      <c r="U20" s="413"/>
      <c r="V20" s="413"/>
      <c r="W20" s="413"/>
      <c r="X20" s="413"/>
      <c r="Y20" s="413"/>
      <c r="Z20" s="413"/>
      <c r="AA20" s="413"/>
      <c r="AB20" s="413"/>
      <c r="AC20" s="413"/>
      <c r="AD20" s="413"/>
      <c r="AE20" s="413"/>
      <c r="AF20" s="413"/>
      <c r="AG20" s="413"/>
      <c r="AH20" s="413"/>
      <c r="AI20" s="413"/>
      <c r="AJ20" s="413"/>
      <c r="AK20" s="413"/>
      <c r="AL20" s="413"/>
      <c r="AM20" s="413"/>
      <c r="AN20" s="413"/>
      <c r="AO20" s="413"/>
      <c r="AP20" s="413"/>
      <c r="AQ20" s="364"/>
      <c r="AR20" s="364"/>
      <c r="AS20" s="412"/>
      <c r="AT20" s="412"/>
      <c r="AU20" s="412" t="s">
        <v>1657</v>
      </c>
      <c r="AV20" s="412"/>
      <c r="AW20" s="412" t="s">
        <v>122</v>
      </c>
      <c r="AX20" s="364"/>
      <c r="AY20" s="412"/>
      <c r="AZ20" s="885">
        <v>13</v>
      </c>
      <c r="BA20" s="885">
        <v>1</v>
      </c>
      <c r="BB20" s="412"/>
      <c r="BC20" s="412">
        <v>1</v>
      </c>
      <c r="BD20" s="412">
        <v>14</v>
      </c>
      <c r="BE20" s="412">
        <v>19</v>
      </c>
      <c r="BF20" s="412">
        <v>1014019</v>
      </c>
      <c r="BG20" s="412">
        <v>301</v>
      </c>
      <c r="BH20" s="412"/>
      <c r="BI20" s="412"/>
      <c r="BJ20" s="412"/>
      <c r="BK20" s="412"/>
      <c r="BL20" s="412"/>
      <c r="BM20" s="412"/>
      <c r="BN20" s="412"/>
      <c r="BO20" s="412"/>
      <c r="BP20" s="412"/>
      <c r="BQ20" s="412"/>
    </row>
    <row r="21" spans="1:69" s="363" customFormat="1" ht="25" x14ac:dyDescent="0.25">
      <c r="A21" s="410" t="s">
        <v>46</v>
      </c>
      <c r="B21" s="454" t="s">
        <v>2630</v>
      </c>
      <c r="C21" s="621" t="s">
        <v>1997</v>
      </c>
      <c r="D21" s="609" t="s">
        <v>612</v>
      </c>
      <c r="E21" s="622" t="s">
        <v>2373</v>
      </c>
      <c r="F21" s="623"/>
      <c r="G21" s="624" t="s">
        <v>118</v>
      </c>
      <c r="H21" s="624"/>
      <c r="I21" s="624"/>
      <c r="J21" s="412" t="s">
        <v>119</v>
      </c>
      <c r="K21" s="364" t="s">
        <v>212</v>
      </c>
      <c r="L21" s="412"/>
      <c r="M21" s="364"/>
      <c r="N21" s="412" t="str">
        <f t="shared" si="0"/>
        <v/>
      </c>
      <c r="O21" s="412" t="str">
        <f t="shared" si="1"/>
        <v/>
      </c>
      <c r="P21" s="364"/>
      <c r="Q21" s="364"/>
      <c r="R21" s="362">
        <v>0</v>
      </c>
      <c r="S21" s="627"/>
      <c r="T21" s="413"/>
      <c r="U21" s="413"/>
      <c r="V21" s="413"/>
      <c r="W21" s="413"/>
      <c r="X21" s="413"/>
      <c r="Y21" s="413"/>
      <c r="Z21" s="413"/>
      <c r="AA21" s="413"/>
      <c r="AB21" s="413"/>
      <c r="AC21" s="413"/>
      <c r="AD21" s="413"/>
      <c r="AE21" s="413"/>
      <c r="AF21" s="413"/>
      <c r="AG21" s="413"/>
      <c r="AH21" s="413"/>
      <c r="AI21" s="413"/>
      <c r="AJ21" s="413"/>
      <c r="AK21" s="413"/>
      <c r="AL21" s="413"/>
      <c r="AM21" s="413"/>
      <c r="AN21" s="413"/>
      <c r="AO21" s="413"/>
      <c r="AP21" s="413"/>
      <c r="AQ21" s="364"/>
      <c r="AR21" s="364"/>
      <c r="AS21" s="412"/>
      <c r="AT21" s="412"/>
      <c r="AU21" s="412" t="s">
        <v>1657</v>
      </c>
      <c r="AV21" s="412"/>
      <c r="AW21" s="412" t="s">
        <v>122</v>
      </c>
      <c r="AX21" s="364"/>
      <c r="AY21" s="412"/>
      <c r="AZ21" s="885">
        <v>13</v>
      </c>
      <c r="BA21" s="885">
        <v>2</v>
      </c>
      <c r="BB21" s="412"/>
      <c r="BC21" s="412">
        <v>1</v>
      </c>
      <c r="BD21" s="412">
        <v>14</v>
      </c>
      <c r="BE21" s="412">
        <v>20</v>
      </c>
      <c r="BF21" s="412">
        <v>1014020</v>
      </c>
      <c r="BG21" s="412">
        <v>302</v>
      </c>
      <c r="BH21" s="412"/>
      <c r="BI21" s="412"/>
      <c r="BJ21" s="412"/>
      <c r="BK21" s="412"/>
      <c r="BL21" s="412"/>
      <c r="BM21" s="412"/>
      <c r="BN21" s="412"/>
      <c r="BO21" s="412"/>
      <c r="BP21" s="412"/>
      <c r="BQ21" s="412"/>
    </row>
    <row r="22" spans="1:69" s="417" customFormat="1" ht="25" x14ac:dyDescent="0.25">
      <c r="A22" s="415" t="s">
        <v>46</v>
      </c>
      <c r="B22" s="462" t="s">
        <v>2631</v>
      </c>
      <c r="C22" s="635" t="s">
        <v>1997</v>
      </c>
      <c r="D22" s="636" t="s">
        <v>1164</v>
      </c>
      <c r="E22" s="637" t="s">
        <v>2373</v>
      </c>
      <c r="F22" s="638"/>
      <c r="G22" s="639" t="s">
        <v>118</v>
      </c>
      <c r="H22" s="639"/>
      <c r="I22" s="639"/>
      <c r="J22" s="418" t="s">
        <v>119</v>
      </c>
      <c r="K22" s="419" t="s">
        <v>212</v>
      </c>
      <c r="L22" s="418"/>
      <c r="M22" s="419"/>
      <c r="N22" s="418" t="str">
        <f t="shared" si="0"/>
        <v/>
      </c>
      <c r="O22" s="418" t="str">
        <f t="shared" si="1"/>
        <v/>
      </c>
      <c r="P22" s="419"/>
      <c r="Q22" s="419"/>
      <c r="R22" s="420">
        <v>0</v>
      </c>
      <c r="S22" s="641"/>
      <c r="T22" s="421"/>
      <c r="U22" s="421"/>
      <c r="V22" s="421"/>
      <c r="W22" s="421"/>
      <c r="X22" s="421"/>
      <c r="Y22" s="421"/>
      <c r="Z22" s="421"/>
      <c r="AA22" s="421"/>
      <c r="AB22" s="421"/>
      <c r="AC22" s="421"/>
      <c r="AD22" s="421"/>
      <c r="AE22" s="421"/>
      <c r="AF22" s="421"/>
      <c r="AG22" s="421"/>
      <c r="AH22" s="421"/>
      <c r="AI22" s="421"/>
      <c r="AJ22" s="421"/>
      <c r="AK22" s="421"/>
      <c r="AL22" s="421"/>
      <c r="AM22" s="421"/>
      <c r="AN22" s="421"/>
      <c r="AO22" s="421"/>
      <c r="AP22" s="421"/>
      <c r="AQ22" s="419"/>
      <c r="AR22" s="419"/>
      <c r="AS22" s="418"/>
      <c r="AT22" s="418"/>
      <c r="AU22" s="418" t="s">
        <v>1657</v>
      </c>
      <c r="AV22" s="418"/>
      <c r="AW22" s="418" t="s">
        <v>122</v>
      </c>
      <c r="AX22" s="419"/>
      <c r="AY22" s="418"/>
      <c r="AZ22" s="887">
        <v>13</v>
      </c>
      <c r="BA22" s="887">
        <v>3</v>
      </c>
      <c r="BB22" s="418"/>
      <c r="BC22" s="418">
        <v>1</v>
      </c>
      <c r="BD22" s="418">
        <v>14</v>
      </c>
      <c r="BE22" s="418">
        <v>21</v>
      </c>
      <c r="BF22" s="418">
        <v>1014021</v>
      </c>
      <c r="BG22" s="418">
        <v>303</v>
      </c>
      <c r="BH22" s="418"/>
      <c r="BI22" s="418"/>
      <c r="BJ22" s="418"/>
      <c r="BK22" s="418"/>
      <c r="BL22" s="418"/>
      <c r="BM22" s="418"/>
      <c r="BN22" s="418"/>
      <c r="BO22" s="418"/>
      <c r="BP22" s="418"/>
      <c r="BQ22" s="418"/>
    </row>
    <row r="23" spans="1:69" s="400" customFormat="1" ht="30" x14ac:dyDescent="0.25">
      <c r="A23" s="398" t="s">
        <v>1000</v>
      </c>
      <c r="B23" s="399" t="s">
        <v>2632</v>
      </c>
      <c r="C23" s="583" t="s">
        <v>2224</v>
      </c>
      <c r="D23" s="619"/>
      <c r="E23" s="583" t="s">
        <v>2373</v>
      </c>
      <c r="F23" s="620"/>
      <c r="G23" s="620" t="s">
        <v>118</v>
      </c>
      <c r="H23" s="620"/>
      <c r="I23" s="620"/>
      <c r="J23" s="369" t="s">
        <v>2418</v>
      </c>
      <c r="K23" s="369" t="s">
        <v>212</v>
      </c>
      <c r="L23" s="369" t="s">
        <v>800</v>
      </c>
      <c r="M23" s="369" t="s">
        <v>1998</v>
      </c>
      <c r="N23" s="830" t="str">
        <f t="shared" si="0"/>
        <v/>
      </c>
      <c r="O23" s="830" t="str">
        <f t="shared" si="1"/>
        <v>Data</v>
      </c>
      <c r="P23" s="369"/>
      <c r="Q23" s="831" t="s">
        <v>1873</v>
      </c>
      <c r="R23" s="368"/>
      <c r="S23" s="369"/>
      <c r="T23" s="407"/>
      <c r="U23" s="407" t="s">
        <v>1331</v>
      </c>
      <c r="V23" s="407" t="s">
        <v>1331</v>
      </c>
      <c r="W23" s="407" t="s">
        <v>1331</v>
      </c>
      <c r="X23" s="407" t="s">
        <v>1331</v>
      </c>
      <c r="Y23" s="407" t="s">
        <v>1331</v>
      </c>
      <c r="Z23" s="407"/>
      <c r="AA23" s="407"/>
      <c r="AB23" s="407"/>
      <c r="AC23" s="407"/>
      <c r="AD23" s="407"/>
      <c r="AE23" s="407"/>
      <c r="AF23" s="407"/>
      <c r="AG23" s="407"/>
      <c r="AH23" s="407"/>
      <c r="AI23" s="407"/>
      <c r="AJ23" s="407"/>
      <c r="AK23" s="407"/>
      <c r="AL23" s="407"/>
      <c r="AM23" s="407"/>
      <c r="AN23" s="407"/>
      <c r="AO23" s="407"/>
      <c r="AP23" s="407"/>
      <c r="AQ23" s="369"/>
      <c r="AR23" s="369" t="s">
        <v>491</v>
      </c>
      <c r="AS23" s="369" t="s">
        <v>319</v>
      </c>
      <c r="AT23" s="369"/>
      <c r="AU23" s="403">
        <v>1</v>
      </c>
      <c r="AV23" s="403"/>
      <c r="AW23" s="403" t="s">
        <v>122</v>
      </c>
      <c r="AX23" s="369" t="s">
        <v>2096</v>
      </c>
      <c r="AY23" s="403"/>
      <c r="AZ23" s="884">
        <v>167</v>
      </c>
      <c r="BA23" s="884">
        <v>0</v>
      </c>
      <c r="BB23" s="403"/>
      <c r="BC23" s="403">
        <v>0</v>
      </c>
      <c r="BD23" s="403">
        <v>14</v>
      </c>
      <c r="BE23" s="403">
        <v>22</v>
      </c>
      <c r="BF23" s="403">
        <v>14022</v>
      </c>
      <c r="BG23" s="403">
        <v>57</v>
      </c>
      <c r="BH23" s="403"/>
      <c r="BI23" s="403"/>
      <c r="BJ23" s="403"/>
      <c r="BK23" s="403"/>
      <c r="BL23" s="403"/>
      <c r="BM23" s="403"/>
      <c r="BN23" s="403"/>
      <c r="BO23" s="403"/>
      <c r="BP23" s="403"/>
      <c r="BQ23" s="403"/>
    </row>
    <row r="24" spans="1:69" s="417" customFormat="1" ht="25" x14ac:dyDescent="0.25">
      <c r="A24" s="415" t="s">
        <v>46</v>
      </c>
      <c r="B24" s="462" t="s">
        <v>2633</v>
      </c>
      <c r="C24" s="635" t="s">
        <v>2224</v>
      </c>
      <c r="D24" s="636" t="s">
        <v>8</v>
      </c>
      <c r="E24" s="637" t="s">
        <v>2373</v>
      </c>
      <c r="F24" s="638"/>
      <c r="G24" s="639" t="s">
        <v>118</v>
      </c>
      <c r="H24" s="639"/>
      <c r="I24" s="639"/>
      <c r="J24" s="418" t="s">
        <v>2418</v>
      </c>
      <c r="K24" s="419" t="s">
        <v>212</v>
      </c>
      <c r="L24" s="418"/>
      <c r="M24" s="419"/>
      <c r="N24" s="418" t="str">
        <f t="shared" si="0"/>
        <v/>
      </c>
      <c r="O24" s="418" t="str">
        <f t="shared" si="1"/>
        <v/>
      </c>
      <c r="P24" s="419"/>
      <c r="Q24" s="419"/>
      <c r="R24" s="420">
        <v>0</v>
      </c>
      <c r="S24" s="641"/>
      <c r="T24" s="421"/>
      <c r="U24" s="421"/>
      <c r="V24" s="421"/>
      <c r="W24" s="421"/>
      <c r="X24" s="421"/>
      <c r="Y24" s="421"/>
      <c r="Z24" s="421"/>
      <c r="AA24" s="421"/>
      <c r="AB24" s="421"/>
      <c r="AC24" s="421"/>
      <c r="AD24" s="421"/>
      <c r="AE24" s="421"/>
      <c r="AF24" s="421"/>
      <c r="AG24" s="421"/>
      <c r="AH24" s="421"/>
      <c r="AI24" s="421"/>
      <c r="AJ24" s="421"/>
      <c r="AK24" s="421"/>
      <c r="AL24" s="421"/>
      <c r="AM24" s="421"/>
      <c r="AN24" s="421"/>
      <c r="AO24" s="421"/>
      <c r="AP24" s="421"/>
      <c r="AQ24" s="419"/>
      <c r="AR24" s="419"/>
      <c r="AS24" s="418"/>
      <c r="AT24" s="418" t="s">
        <v>2225</v>
      </c>
      <c r="AU24" s="418" t="s">
        <v>1657</v>
      </c>
      <c r="AV24" s="418"/>
      <c r="AW24" s="418" t="s">
        <v>122</v>
      </c>
      <c r="AX24" s="419"/>
      <c r="AY24" s="418"/>
      <c r="AZ24" s="887">
        <v>167</v>
      </c>
      <c r="BA24" s="887">
        <v>1</v>
      </c>
      <c r="BB24" s="418"/>
      <c r="BC24" s="418">
        <v>1</v>
      </c>
      <c r="BD24" s="418">
        <v>14</v>
      </c>
      <c r="BE24" s="418">
        <v>23</v>
      </c>
      <c r="BF24" s="418">
        <v>1014023</v>
      </c>
      <c r="BG24" s="418">
        <v>304</v>
      </c>
      <c r="BH24" s="418"/>
      <c r="BI24" s="418"/>
      <c r="BJ24" s="418"/>
      <c r="BK24" s="418"/>
      <c r="BL24" s="418"/>
      <c r="BM24" s="418"/>
      <c r="BN24" s="418"/>
      <c r="BO24" s="418"/>
      <c r="BP24" s="418"/>
      <c r="BQ24" s="418"/>
    </row>
    <row r="25" spans="1:69" s="400" customFormat="1" ht="20" x14ac:dyDescent="0.25">
      <c r="A25" s="398" t="s">
        <v>1000</v>
      </c>
      <c r="B25" s="399" t="s">
        <v>2634</v>
      </c>
      <c r="C25" s="583" t="s">
        <v>2335</v>
      </c>
      <c r="D25" s="619"/>
      <c r="E25" s="583" t="s">
        <v>2373</v>
      </c>
      <c r="F25" s="620"/>
      <c r="G25" s="620" t="s">
        <v>1331</v>
      </c>
      <c r="H25" s="620"/>
      <c r="I25" s="620"/>
      <c r="J25" s="369" t="s">
        <v>1332</v>
      </c>
      <c r="K25" s="369" t="s">
        <v>212</v>
      </c>
      <c r="L25" s="369" t="s">
        <v>167</v>
      </c>
      <c r="M25" s="369"/>
      <c r="N25" s="830" t="str">
        <f t="shared" si="0"/>
        <v/>
      </c>
      <c r="O25" s="830" t="str">
        <f t="shared" si="1"/>
        <v>Data</v>
      </c>
      <c r="P25" s="369"/>
      <c r="Q25" s="831" t="s">
        <v>2163</v>
      </c>
      <c r="R25" s="368"/>
      <c r="S25" s="369"/>
      <c r="T25" s="407"/>
      <c r="U25" s="407" t="s">
        <v>1331</v>
      </c>
      <c r="V25" s="407" t="s">
        <v>1331</v>
      </c>
      <c r="W25" s="407" t="s">
        <v>1331</v>
      </c>
      <c r="X25" s="407" t="s">
        <v>1331</v>
      </c>
      <c r="Y25" s="407" t="s">
        <v>1331</v>
      </c>
      <c r="Z25" s="407" t="s">
        <v>1331</v>
      </c>
      <c r="AA25" s="407"/>
      <c r="AB25" s="407"/>
      <c r="AC25" s="407"/>
      <c r="AD25" s="407"/>
      <c r="AE25" s="407"/>
      <c r="AF25" s="407"/>
      <c r="AG25" s="407"/>
      <c r="AH25" s="407"/>
      <c r="AI25" s="407"/>
      <c r="AJ25" s="407"/>
      <c r="AK25" s="407"/>
      <c r="AL25" s="407"/>
      <c r="AM25" s="407"/>
      <c r="AN25" s="407"/>
      <c r="AO25" s="407"/>
      <c r="AP25" s="407"/>
      <c r="AQ25" s="369"/>
      <c r="AR25" s="369" t="s">
        <v>491</v>
      </c>
      <c r="AS25" s="369" t="s">
        <v>250</v>
      </c>
      <c r="AT25" s="369"/>
      <c r="AU25" s="403">
        <v>1</v>
      </c>
      <c r="AV25" s="403"/>
      <c r="AW25" s="403" t="s">
        <v>168</v>
      </c>
      <c r="AX25" s="369" t="s">
        <v>1739</v>
      </c>
      <c r="AY25" s="403"/>
      <c r="AZ25" s="884">
        <v>20</v>
      </c>
      <c r="BA25" s="884">
        <v>0</v>
      </c>
      <c r="BB25" s="403"/>
      <c r="BC25" s="403">
        <v>0</v>
      </c>
      <c r="BD25" s="403">
        <v>14</v>
      </c>
      <c r="BE25" s="403">
        <v>24</v>
      </c>
      <c r="BF25" s="403">
        <v>14024</v>
      </c>
      <c r="BG25" s="403">
        <v>58</v>
      </c>
      <c r="BH25" s="403"/>
      <c r="BI25" s="403"/>
      <c r="BJ25" s="403"/>
      <c r="BK25" s="403"/>
      <c r="BL25" s="403"/>
      <c r="BM25" s="403"/>
      <c r="BN25" s="403"/>
      <c r="BO25" s="403"/>
      <c r="BP25" s="403"/>
      <c r="BQ25" s="403"/>
    </row>
    <row r="26" spans="1:69" s="417" customFormat="1" ht="25" x14ac:dyDescent="0.25">
      <c r="A26" s="415" t="s">
        <v>46</v>
      </c>
      <c r="B26" s="462" t="s">
        <v>2635</v>
      </c>
      <c r="C26" s="635" t="s">
        <v>2335</v>
      </c>
      <c r="D26" s="636" t="s">
        <v>1244</v>
      </c>
      <c r="E26" s="637" t="s">
        <v>2373</v>
      </c>
      <c r="F26" s="638"/>
      <c r="G26" s="639" t="s">
        <v>1331</v>
      </c>
      <c r="H26" s="639"/>
      <c r="I26" s="639"/>
      <c r="J26" s="418" t="s">
        <v>1332</v>
      </c>
      <c r="K26" s="419" t="s">
        <v>212</v>
      </c>
      <c r="L26" s="418"/>
      <c r="M26" s="419"/>
      <c r="N26" s="418" t="str">
        <f t="shared" si="0"/>
        <v/>
      </c>
      <c r="O26" s="418" t="str">
        <f t="shared" si="1"/>
        <v/>
      </c>
      <c r="P26" s="419"/>
      <c r="Q26" s="419"/>
      <c r="R26" s="420">
        <v>0</v>
      </c>
      <c r="S26" s="641"/>
      <c r="T26" s="421"/>
      <c r="U26" s="421"/>
      <c r="V26" s="421"/>
      <c r="W26" s="421"/>
      <c r="X26" s="421"/>
      <c r="Y26" s="421"/>
      <c r="Z26" s="421"/>
      <c r="AA26" s="421"/>
      <c r="AB26" s="421"/>
      <c r="AC26" s="421"/>
      <c r="AD26" s="421"/>
      <c r="AE26" s="421"/>
      <c r="AF26" s="421"/>
      <c r="AG26" s="421"/>
      <c r="AH26" s="421"/>
      <c r="AI26" s="421"/>
      <c r="AJ26" s="421"/>
      <c r="AK26" s="421"/>
      <c r="AL26" s="421"/>
      <c r="AM26" s="421"/>
      <c r="AN26" s="421"/>
      <c r="AO26" s="421"/>
      <c r="AP26" s="421"/>
      <c r="AQ26" s="419"/>
      <c r="AR26" s="419"/>
      <c r="AS26" s="418"/>
      <c r="AT26" s="418"/>
      <c r="AU26" s="418" t="s">
        <v>1657</v>
      </c>
      <c r="AV26" s="418"/>
      <c r="AW26" s="418" t="s">
        <v>168</v>
      </c>
      <c r="AX26" s="419"/>
      <c r="AY26" s="418"/>
      <c r="AZ26" s="887">
        <v>20</v>
      </c>
      <c r="BA26" s="887">
        <v>1</v>
      </c>
      <c r="BB26" s="418"/>
      <c r="BC26" s="418">
        <v>1</v>
      </c>
      <c r="BD26" s="418">
        <v>14</v>
      </c>
      <c r="BE26" s="418">
        <v>25</v>
      </c>
      <c r="BF26" s="418">
        <v>1014025</v>
      </c>
      <c r="BG26" s="418">
        <v>305</v>
      </c>
      <c r="BH26" s="418"/>
      <c r="BI26" s="418"/>
      <c r="BJ26" s="418"/>
      <c r="BK26" s="418"/>
      <c r="BL26" s="418"/>
      <c r="BM26" s="418"/>
      <c r="BN26" s="418"/>
      <c r="BO26" s="418"/>
      <c r="BP26" s="418"/>
      <c r="BQ26" s="418"/>
    </row>
    <row r="27" spans="1:69" s="400" customFormat="1" ht="30" x14ac:dyDescent="0.25">
      <c r="A27" s="398" t="s">
        <v>1000</v>
      </c>
      <c r="B27" s="399" t="s">
        <v>2636</v>
      </c>
      <c r="C27" s="583" t="s">
        <v>2336</v>
      </c>
      <c r="D27" s="619"/>
      <c r="E27" s="583" t="s">
        <v>2373</v>
      </c>
      <c r="F27" s="620"/>
      <c r="G27" s="620" t="s">
        <v>1331</v>
      </c>
      <c r="H27" s="620"/>
      <c r="I27" s="620"/>
      <c r="J27" s="369" t="s">
        <v>1783</v>
      </c>
      <c r="K27" s="369" t="s">
        <v>212</v>
      </c>
      <c r="L27" s="369" t="s">
        <v>570</v>
      </c>
      <c r="M27" s="369"/>
      <c r="N27" s="830" t="str">
        <f t="shared" si="0"/>
        <v>Collection</v>
      </c>
      <c r="O27" s="830" t="str">
        <f t="shared" si="1"/>
        <v>Data</v>
      </c>
      <c r="P27" s="836" t="s">
        <v>2361</v>
      </c>
      <c r="Q27" s="831" t="s">
        <v>2093</v>
      </c>
      <c r="R27" s="368"/>
      <c r="S27" s="369">
        <v>157</v>
      </c>
      <c r="T27" s="407"/>
      <c r="U27" s="407" t="s">
        <v>1331</v>
      </c>
      <c r="V27" s="407" t="s">
        <v>1331</v>
      </c>
      <c r="W27" s="407" t="s">
        <v>1331</v>
      </c>
      <c r="X27" s="407" t="s">
        <v>1331</v>
      </c>
      <c r="Y27" s="407" t="s">
        <v>1331</v>
      </c>
      <c r="Z27" s="407" t="s">
        <v>1331</v>
      </c>
      <c r="AA27" s="407"/>
      <c r="AB27" s="407"/>
      <c r="AC27" s="407"/>
      <c r="AD27" s="407"/>
      <c r="AE27" s="407" t="s">
        <v>1331</v>
      </c>
      <c r="AF27" s="407"/>
      <c r="AG27" s="407"/>
      <c r="AH27" s="407"/>
      <c r="AI27" s="407"/>
      <c r="AJ27" s="407"/>
      <c r="AK27" s="407"/>
      <c r="AL27" s="407" t="s">
        <v>1331</v>
      </c>
      <c r="AM27" s="407"/>
      <c r="AN27" s="407"/>
      <c r="AO27" s="407"/>
      <c r="AP27" s="407"/>
      <c r="AQ27" s="369"/>
      <c r="AR27" s="369" t="s">
        <v>1460</v>
      </c>
      <c r="AS27" s="369" t="s">
        <v>250</v>
      </c>
      <c r="AT27" s="369"/>
      <c r="AU27" s="403">
        <v>11</v>
      </c>
      <c r="AV27" s="403"/>
      <c r="AW27" s="403" t="s">
        <v>168</v>
      </c>
      <c r="AX27" s="369" t="s">
        <v>1739</v>
      </c>
      <c r="AY27" s="403"/>
      <c r="AZ27" s="884">
        <v>21</v>
      </c>
      <c r="BA27" s="884">
        <v>0</v>
      </c>
      <c r="BB27" s="403"/>
      <c r="BC27" s="403">
        <v>0</v>
      </c>
      <c r="BD27" s="403">
        <v>14</v>
      </c>
      <c r="BE27" s="403">
        <v>26</v>
      </c>
      <c r="BF27" s="403">
        <v>14026</v>
      </c>
      <c r="BG27" s="403">
        <v>59</v>
      </c>
      <c r="BH27" s="403"/>
      <c r="BI27" s="403"/>
      <c r="BJ27" s="403"/>
      <c r="BK27" s="403"/>
      <c r="BL27" s="403"/>
      <c r="BM27" s="403"/>
      <c r="BN27" s="403"/>
      <c r="BO27" s="403"/>
      <c r="BP27" s="403"/>
      <c r="BQ27" s="403"/>
    </row>
    <row r="28" spans="1:69" s="363" customFormat="1" ht="20" x14ac:dyDescent="0.25">
      <c r="A28" s="410" t="s">
        <v>46</v>
      </c>
      <c r="B28" s="454" t="s">
        <v>2637</v>
      </c>
      <c r="C28" s="621" t="s">
        <v>2336</v>
      </c>
      <c r="D28" s="609" t="s">
        <v>1245</v>
      </c>
      <c r="E28" s="622" t="s">
        <v>2373</v>
      </c>
      <c r="F28" s="623"/>
      <c r="G28" s="624" t="s">
        <v>1331</v>
      </c>
      <c r="H28" s="624"/>
      <c r="I28" s="624"/>
      <c r="J28" s="412" t="s">
        <v>1783</v>
      </c>
      <c r="K28" s="364" t="s">
        <v>212</v>
      </c>
      <c r="L28" s="412"/>
      <c r="M28" s="364"/>
      <c r="N28" s="412" t="str">
        <f t="shared" si="0"/>
        <v/>
      </c>
      <c r="O28" s="412" t="str">
        <f t="shared" si="1"/>
        <v/>
      </c>
      <c r="P28" s="364"/>
      <c r="Q28" s="364"/>
      <c r="R28" s="362">
        <v>0</v>
      </c>
      <c r="S28" s="627"/>
      <c r="T28" s="413"/>
      <c r="U28" s="413"/>
      <c r="V28" s="413"/>
      <c r="W28" s="413"/>
      <c r="X28" s="413"/>
      <c r="Y28" s="413"/>
      <c r="Z28" s="413"/>
      <c r="AA28" s="413"/>
      <c r="AB28" s="413"/>
      <c r="AC28" s="413"/>
      <c r="AD28" s="413"/>
      <c r="AE28" s="413"/>
      <c r="AF28" s="413"/>
      <c r="AG28" s="413"/>
      <c r="AH28" s="413"/>
      <c r="AI28" s="413"/>
      <c r="AJ28" s="413"/>
      <c r="AK28" s="413"/>
      <c r="AL28" s="413"/>
      <c r="AM28" s="413"/>
      <c r="AN28" s="413"/>
      <c r="AO28" s="413"/>
      <c r="AP28" s="413"/>
      <c r="AQ28" s="364"/>
      <c r="AR28" s="364"/>
      <c r="AS28" s="412"/>
      <c r="AT28" s="412"/>
      <c r="AU28" s="412" t="s">
        <v>1657</v>
      </c>
      <c r="AV28" s="412"/>
      <c r="AW28" s="412" t="s">
        <v>168</v>
      </c>
      <c r="AX28" s="364"/>
      <c r="AY28" s="412"/>
      <c r="AZ28" s="885">
        <v>21</v>
      </c>
      <c r="BA28" s="885">
        <v>1</v>
      </c>
      <c r="BB28" s="412"/>
      <c r="BC28" s="412">
        <v>1</v>
      </c>
      <c r="BD28" s="412">
        <v>14</v>
      </c>
      <c r="BE28" s="412">
        <v>27</v>
      </c>
      <c r="BF28" s="412">
        <v>1014027</v>
      </c>
      <c r="BG28" s="412">
        <v>306</v>
      </c>
      <c r="BH28" s="412"/>
      <c r="BI28" s="412"/>
      <c r="BJ28" s="412"/>
      <c r="BK28" s="412"/>
      <c r="BL28" s="412"/>
      <c r="BM28" s="412"/>
      <c r="BN28" s="412"/>
      <c r="BO28" s="412"/>
      <c r="BP28" s="412"/>
      <c r="BQ28" s="412"/>
    </row>
    <row r="29" spans="1:69" s="363" customFormat="1" ht="25" x14ac:dyDescent="0.25">
      <c r="A29" s="410" t="s">
        <v>46</v>
      </c>
      <c r="B29" s="454" t="s">
        <v>2638</v>
      </c>
      <c r="C29" s="621" t="s">
        <v>2336</v>
      </c>
      <c r="D29" s="609" t="s">
        <v>1138</v>
      </c>
      <c r="E29" s="622" t="s">
        <v>2373</v>
      </c>
      <c r="F29" s="623"/>
      <c r="G29" s="624" t="s">
        <v>1331</v>
      </c>
      <c r="H29" s="624"/>
      <c r="I29" s="624"/>
      <c r="J29" s="412" t="s">
        <v>1783</v>
      </c>
      <c r="K29" s="364" t="s">
        <v>212</v>
      </c>
      <c r="L29" s="412"/>
      <c r="M29" s="364"/>
      <c r="N29" s="412" t="str">
        <f t="shared" si="0"/>
        <v/>
      </c>
      <c r="O29" s="412" t="str">
        <f t="shared" si="1"/>
        <v/>
      </c>
      <c r="P29" s="364"/>
      <c r="Q29" s="364"/>
      <c r="R29" s="362">
        <v>0</v>
      </c>
      <c r="S29" s="627"/>
      <c r="T29" s="413"/>
      <c r="U29" s="413"/>
      <c r="V29" s="413"/>
      <c r="W29" s="413"/>
      <c r="X29" s="413"/>
      <c r="Y29" s="413"/>
      <c r="Z29" s="413"/>
      <c r="AA29" s="413"/>
      <c r="AB29" s="413"/>
      <c r="AC29" s="413"/>
      <c r="AD29" s="413"/>
      <c r="AE29" s="413"/>
      <c r="AF29" s="413"/>
      <c r="AG29" s="413"/>
      <c r="AH29" s="413"/>
      <c r="AI29" s="413"/>
      <c r="AJ29" s="413"/>
      <c r="AK29" s="413"/>
      <c r="AL29" s="413"/>
      <c r="AM29" s="413"/>
      <c r="AN29" s="413"/>
      <c r="AO29" s="413"/>
      <c r="AP29" s="413"/>
      <c r="AQ29" s="364"/>
      <c r="AR29" s="364"/>
      <c r="AS29" s="412"/>
      <c r="AT29" s="412"/>
      <c r="AU29" s="412" t="s">
        <v>1657</v>
      </c>
      <c r="AV29" s="412"/>
      <c r="AW29" s="412" t="s">
        <v>168</v>
      </c>
      <c r="AX29" s="364"/>
      <c r="AY29" s="412"/>
      <c r="AZ29" s="885">
        <v>21</v>
      </c>
      <c r="BA29" s="885">
        <v>2</v>
      </c>
      <c r="BB29" s="412"/>
      <c r="BC29" s="412">
        <v>1</v>
      </c>
      <c r="BD29" s="412">
        <v>14</v>
      </c>
      <c r="BE29" s="412">
        <v>28</v>
      </c>
      <c r="BF29" s="412">
        <v>1014028</v>
      </c>
      <c r="BG29" s="412">
        <v>307</v>
      </c>
      <c r="BH29" s="412"/>
      <c r="BI29" s="412"/>
      <c r="BJ29" s="412"/>
      <c r="BK29" s="412"/>
      <c r="BL29" s="412"/>
      <c r="BM29" s="412"/>
      <c r="BN29" s="412"/>
      <c r="BO29" s="412"/>
      <c r="BP29" s="412"/>
      <c r="BQ29" s="412"/>
    </row>
    <row r="30" spans="1:69" s="363" customFormat="1" ht="20" x14ac:dyDescent="0.25">
      <c r="A30" s="410" t="s">
        <v>46</v>
      </c>
      <c r="B30" s="454" t="s">
        <v>2639</v>
      </c>
      <c r="C30" s="621" t="s">
        <v>2336</v>
      </c>
      <c r="D30" s="609" t="s">
        <v>1247</v>
      </c>
      <c r="E30" s="622" t="s">
        <v>2373</v>
      </c>
      <c r="F30" s="623"/>
      <c r="G30" s="624" t="s">
        <v>1331</v>
      </c>
      <c r="H30" s="624"/>
      <c r="I30" s="624"/>
      <c r="J30" s="412" t="s">
        <v>1783</v>
      </c>
      <c r="K30" s="364" t="s">
        <v>212</v>
      </c>
      <c r="L30" s="412"/>
      <c r="M30" s="364"/>
      <c r="N30" s="412" t="str">
        <f t="shared" si="0"/>
        <v/>
      </c>
      <c r="O30" s="412" t="str">
        <f t="shared" si="1"/>
        <v/>
      </c>
      <c r="P30" s="364"/>
      <c r="Q30" s="364"/>
      <c r="R30" s="362">
        <v>0</v>
      </c>
      <c r="S30" s="627"/>
      <c r="T30" s="413"/>
      <c r="U30" s="413"/>
      <c r="V30" s="413"/>
      <c r="W30" s="413"/>
      <c r="X30" s="413"/>
      <c r="Y30" s="413"/>
      <c r="Z30" s="413"/>
      <c r="AA30" s="413"/>
      <c r="AB30" s="413"/>
      <c r="AC30" s="413"/>
      <c r="AD30" s="413"/>
      <c r="AE30" s="413"/>
      <c r="AF30" s="413"/>
      <c r="AG30" s="413"/>
      <c r="AH30" s="413"/>
      <c r="AI30" s="413"/>
      <c r="AJ30" s="413"/>
      <c r="AK30" s="413"/>
      <c r="AL30" s="413"/>
      <c r="AM30" s="413"/>
      <c r="AN30" s="413"/>
      <c r="AO30" s="413"/>
      <c r="AP30" s="413"/>
      <c r="AQ30" s="364"/>
      <c r="AR30" s="364"/>
      <c r="AS30" s="412"/>
      <c r="AT30" s="412"/>
      <c r="AU30" s="412" t="s">
        <v>1657</v>
      </c>
      <c r="AV30" s="412"/>
      <c r="AW30" s="412" t="s">
        <v>168</v>
      </c>
      <c r="AX30" s="364"/>
      <c r="AY30" s="412"/>
      <c r="AZ30" s="885">
        <v>21</v>
      </c>
      <c r="BA30" s="885">
        <v>3</v>
      </c>
      <c r="BB30" s="412"/>
      <c r="BC30" s="412">
        <v>1</v>
      </c>
      <c r="BD30" s="412">
        <v>14</v>
      </c>
      <c r="BE30" s="412">
        <v>29</v>
      </c>
      <c r="BF30" s="412">
        <v>1014029</v>
      </c>
      <c r="BG30" s="412">
        <v>308</v>
      </c>
      <c r="BH30" s="412"/>
      <c r="BI30" s="412"/>
      <c r="BJ30" s="412"/>
      <c r="BK30" s="412"/>
      <c r="BL30" s="412"/>
      <c r="BM30" s="412"/>
      <c r="BN30" s="412"/>
      <c r="BO30" s="412"/>
      <c r="BP30" s="412"/>
      <c r="BQ30" s="412"/>
    </row>
    <row r="31" spans="1:69" s="363" customFormat="1" ht="20" x14ac:dyDescent="0.25">
      <c r="A31" s="410" t="s">
        <v>46</v>
      </c>
      <c r="B31" s="454" t="s">
        <v>2640</v>
      </c>
      <c r="C31" s="621" t="s">
        <v>2336</v>
      </c>
      <c r="D31" s="609" t="s">
        <v>1248</v>
      </c>
      <c r="E31" s="622" t="s">
        <v>2373</v>
      </c>
      <c r="F31" s="623"/>
      <c r="G31" s="624" t="s">
        <v>1331</v>
      </c>
      <c r="H31" s="624"/>
      <c r="I31" s="624"/>
      <c r="J31" s="412" t="s">
        <v>1783</v>
      </c>
      <c r="K31" s="364" t="s">
        <v>212</v>
      </c>
      <c r="L31" s="412"/>
      <c r="M31" s="364"/>
      <c r="N31" s="412" t="str">
        <f t="shared" si="0"/>
        <v/>
      </c>
      <c r="O31" s="412" t="str">
        <f t="shared" si="1"/>
        <v/>
      </c>
      <c r="P31" s="364"/>
      <c r="Q31" s="364"/>
      <c r="R31" s="362">
        <v>0</v>
      </c>
      <c r="S31" s="627"/>
      <c r="T31" s="413"/>
      <c r="U31" s="413"/>
      <c r="V31" s="413"/>
      <c r="W31" s="413"/>
      <c r="X31" s="413"/>
      <c r="Y31" s="413"/>
      <c r="Z31" s="413"/>
      <c r="AA31" s="413"/>
      <c r="AB31" s="413"/>
      <c r="AC31" s="413"/>
      <c r="AD31" s="413"/>
      <c r="AE31" s="413"/>
      <c r="AF31" s="413"/>
      <c r="AG31" s="413"/>
      <c r="AH31" s="413"/>
      <c r="AI31" s="413"/>
      <c r="AJ31" s="413"/>
      <c r="AK31" s="413"/>
      <c r="AL31" s="413"/>
      <c r="AM31" s="413"/>
      <c r="AN31" s="413"/>
      <c r="AO31" s="413"/>
      <c r="AP31" s="413"/>
      <c r="AQ31" s="364"/>
      <c r="AR31" s="364"/>
      <c r="AS31" s="412"/>
      <c r="AT31" s="412"/>
      <c r="AU31" s="412" t="s">
        <v>1657</v>
      </c>
      <c r="AV31" s="412"/>
      <c r="AW31" s="412" t="s">
        <v>168</v>
      </c>
      <c r="AX31" s="364"/>
      <c r="AY31" s="412"/>
      <c r="AZ31" s="885">
        <v>21</v>
      </c>
      <c r="BA31" s="885">
        <v>4</v>
      </c>
      <c r="BB31" s="412"/>
      <c r="BC31" s="412">
        <v>1</v>
      </c>
      <c r="BD31" s="412">
        <v>14</v>
      </c>
      <c r="BE31" s="412">
        <v>30</v>
      </c>
      <c r="BF31" s="412">
        <v>1014030</v>
      </c>
      <c r="BG31" s="412">
        <v>309</v>
      </c>
      <c r="BH31" s="412"/>
      <c r="BI31" s="412"/>
      <c r="BJ31" s="412"/>
      <c r="BK31" s="412"/>
      <c r="BL31" s="412"/>
      <c r="BM31" s="412"/>
      <c r="BN31" s="412"/>
      <c r="BO31" s="412"/>
      <c r="BP31" s="412"/>
      <c r="BQ31" s="412"/>
    </row>
    <row r="32" spans="1:69" s="363" customFormat="1" ht="20" x14ac:dyDescent="0.25">
      <c r="A32" s="410" t="s">
        <v>46</v>
      </c>
      <c r="B32" s="454" t="s">
        <v>2641</v>
      </c>
      <c r="C32" s="621" t="s">
        <v>2336</v>
      </c>
      <c r="D32" s="609" t="s">
        <v>1249</v>
      </c>
      <c r="E32" s="622" t="s">
        <v>2373</v>
      </c>
      <c r="F32" s="623"/>
      <c r="G32" s="624" t="s">
        <v>1331</v>
      </c>
      <c r="H32" s="624"/>
      <c r="I32" s="624"/>
      <c r="J32" s="412" t="s">
        <v>1783</v>
      </c>
      <c r="K32" s="364" t="s">
        <v>212</v>
      </c>
      <c r="L32" s="412"/>
      <c r="M32" s="364"/>
      <c r="N32" s="412" t="str">
        <f t="shared" si="0"/>
        <v/>
      </c>
      <c r="O32" s="412" t="str">
        <f t="shared" si="1"/>
        <v/>
      </c>
      <c r="P32" s="364"/>
      <c r="Q32" s="364"/>
      <c r="R32" s="362">
        <v>0</v>
      </c>
      <c r="S32" s="627"/>
      <c r="T32" s="413"/>
      <c r="U32" s="413"/>
      <c r="V32" s="413"/>
      <c r="W32" s="413"/>
      <c r="X32" s="413"/>
      <c r="Y32" s="413"/>
      <c r="Z32" s="413"/>
      <c r="AA32" s="413"/>
      <c r="AB32" s="413"/>
      <c r="AC32" s="413"/>
      <c r="AD32" s="413"/>
      <c r="AE32" s="413"/>
      <c r="AF32" s="413"/>
      <c r="AG32" s="413"/>
      <c r="AH32" s="413"/>
      <c r="AI32" s="413"/>
      <c r="AJ32" s="413"/>
      <c r="AK32" s="413"/>
      <c r="AL32" s="413"/>
      <c r="AM32" s="413"/>
      <c r="AN32" s="413"/>
      <c r="AO32" s="413"/>
      <c r="AP32" s="413"/>
      <c r="AQ32" s="364"/>
      <c r="AR32" s="364"/>
      <c r="AS32" s="412"/>
      <c r="AT32" s="412"/>
      <c r="AU32" s="412" t="s">
        <v>1657</v>
      </c>
      <c r="AV32" s="412"/>
      <c r="AW32" s="412" t="s">
        <v>168</v>
      </c>
      <c r="AX32" s="364"/>
      <c r="AY32" s="412"/>
      <c r="AZ32" s="885">
        <v>21</v>
      </c>
      <c r="BA32" s="885">
        <v>5</v>
      </c>
      <c r="BB32" s="412"/>
      <c r="BC32" s="412">
        <v>1</v>
      </c>
      <c r="BD32" s="412">
        <v>14</v>
      </c>
      <c r="BE32" s="412">
        <v>31</v>
      </c>
      <c r="BF32" s="412">
        <v>1014031</v>
      </c>
      <c r="BG32" s="412">
        <v>310</v>
      </c>
      <c r="BH32" s="412"/>
      <c r="BI32" s="412"/>
      <c r="BJ32" s="412"/>
      <c r="BK32" s="412"/>
      <c r="BL32" s="412"/>
      <c r="BM32" s="412"/>
      <c r="BN32" s="412"/>
      <c r="BO32" s="412"/>
      <c r="BP32" s="412"/>
      <c r="BQ32" s="412"/>
    </row>
    <row r="33" spans="1:69" s="363" customFormat="1" ht="20" x14ac:dyDescent="0.25">
      <c r="A33" s="410" t="s">
        <v>46</v>
      </c>
      <c r="B33" s="454" t="s">
        <v>2642</v>
      </c>
      <c r="C33" s="621" t="s">
        <v>2336</v>
      </c>
      <c r="D33" s="609" t="s">
        <v>2064</v>
      </c>
      <c r="E33" s="622" t="s">
        <v>2373</v>
      </c>
      <c r="F33" s="623"/>
      <c r="G33" s="624" t="s">
        <v>1331</v>
      </c>
      <c r="H33" s="624"/>
      <c r="I33" s="624"/>
      <c r="J33" s="412" t="s">
        <v>1783</v>
      </c>
      <c r="K33" s="364" t="s">
        <v>212</v>
      </c>
      <c r="L33" s="412"/>
      <c r="M33" s="364"/>
      <c r="N33" s="412" t="str">
        <f t="shared" si="0"/>
        <v/>
      </c>
      <c r="O33" s="412" t="str">
        <f t="shared" si="1"/>
        <v/>
      </c>
      <c r="P33" s="364"/>
      <c r="Q33" s="364"/>
      <c r="R33" s="362">
        <v>0</v>
      </c>
      <c r="S33" s="627"/>
      <c r="T33" s="413"/>
      <c r="U33" s="413"/>
      <c r="V33" s="413"/>
      <c r="W33" s="413"/>
      <c r="X33" s="413"/>
      <c r="Y33" s="413"/>
      <c r="Z33" s="413"/>
      <c r="AA33" s="413"/>
      <c r="AB33" s="413"/>
      <c r="AC33" s="413"/>
      <c r="AD33" s="413"/>
      <c r="AE33" s="413"/>
      <c r="AF33" s="413"/>
      <c r="AG33" s="413"/>
      <c r="AH33" s="413"/>
      <c r="AI33" s="413"/>
      <c r="AJ33" s="413"/>
      <c r="AK33" s="413"/>
      <c r="AL33" s="413"/>
      <c r="AM33" s="413"/>
      <c r="AN33" s="413"/>
      <c r="AO33" s="413"/>
      <c r="AP33" s="413"/>
      <c r="AQ33" s="364"/>
      <c r="AR33" s="364"/>
      <c r="AS33" s="412"/>
      <c r="AT33" s="412"/>
      <c r="AU33" s="412" t="s">
        <v>1657</v>
      </c>
      <c r="AV33" s="412"/>
      <c r="AW33" s="412" t="s">
        <v>168</v>
      </c>
      <c r="AX33" s="364"/>
      <c r="AY33" s="412"/>
      <c r="AZ33" s="885">
        <v>21</v>
      </c>
      <c r="BA33" s="885">
        <v>6</v>
      </c>
      <c r="BB33" s="412"/>
      <c r="BC33" s="412">
        <v>1</v>
      </c>
      <c r="BD33" s="412">
        <v>14</v>
      </c>
      <c r="BE33" s="412">
        <v>32</v>
      </c>
      <c r="BF33" s="412">
        <v>1014032</v>
      </c>
      <c r="BG33" s="412">
        <v>311</v>
      </c>
      <c r="BH33" s="412"/>
      <c r="BI33" s="412"/>
      <c r="BJ33" s="412"/>
      <c r="BK33" s="412"/>
      <c r="BL33" s="412"/>
      <c r="BM33" s="412"/>
      <c r="BN33" s="412"/>
      <c r="BO33" s="412"/>
      <c r="BP33" s="412"/>
      <c r="BQ33" s="412"/>
    </row>
    <row r="34" spans="1:69" s="363" customFormat="1" ht="20" x14ac:dyDescent="0.25">
      <c r="A34" s="410" t="s">
        <v>46</v>
      </c>
      <c r="B34" s="454" t="s">
        <v>2643</v>
      </c>
      <c r="C34" s="621" t="s">
        <v>2336</v>
      </c>
      <c r="D34" s="609" t="s">
        <v>1139</v>
      </c>
      <c r="E34" s="622" t="s">
        <v>2373</v>
      </c>
      <c r="F34" s="623"/>
      <c r="G34" s="624" t="s">
        <v>1331</v>
      </c>
      <c r="H34" s="624"/>
      <c r="I34" s="624"/>
      <c r="J34" s="412" t="s">
        <v>1783</v>
      </c>
      <c r="K34" s="364" t="s">
        <v>212</v>
      </c>
      <c r="L34" s="412"/>
      <c r="M34" s="364"/>
      <c r="N34" s="412" t="str">
        <f t="shared" ref="N34:N65" si="2">IF(OR($A34&lt;&gt;"C",P34=""),"",HYPERLINK(P34,"Collection"))</f>
        <v/>
      </c>
      <c r="O34" s="412" t="str">
        <f t="shared" ref="O34:O65" si="3">IF(OR($A34&lt;&gt;"C",Q34=""),"",HYPERLINK(Q34,"Data"))</f>
        <v/>
      </c>
      <c r="P34" s="364"/>
      <c r="Q34" s="364"/>
      <c r="R34" s="362">
        <v>0</v>
      </c>
      <c r="S34" s="627"/>
      <c r="T34" s="413"/>
      <c r="U34" s="413"/>
      <c r="V34" s="413"/>
      <c r="W34" s="413"/>
      <c r="X34" s="413"/>
      <c r="Y34" s="413"/>
      <c r="Z34" s="413"/>
      <c r="AA34" s="413"/>
      <c r="AB34" s="413"/>
      <c r="AC34" s="413"/>
      <c r="AD34" s="413"/>
      <c r="AE34" s="413"/>
      <c r="AF34" s="413"/>
      <c r="AG34" s="413"/>
      <c r="AH34" s="413"/>
      <c r="AI34" s="413"/>
      <c r="AJ34" s="413"/>
      <c r="AK34" s="413"/>
      <c r="AL34" s="413"/>
      <c r="AM34" s="413"/>
      <c r="AN34" s="413"/>
      <c r="AO34" s="413"/>
      <c r="AP34" s="413"/>
      <c r="AQ34" s="364"/>
      <c r="AR34" s="364"/>
      <c r="AS34" s="412"/>
      <c r="AT34" s="412"/>
      <c r="AU34" s="412" t="s">
        <v>1657</v>
      </c>
      <c r="AV34" s="412"/>
      <c r="AW34" s="412" t="s">
        <v>168</v>
      </c>
      <c r="AX34" s="364"/>
      <c r="AY34" s="412"/>
      <c r="AZ34" s="885">
        <v>21</v>
      </c>
      <c r="BA34" s="885">
        <v>7</v>
      </c>
      <c r="BB34" s="412"/>
      <c r="BC34" s="412">
        <v>1</v>
      </c>
      <c r="BD34" s="412">
        <v>14</v>
      </c>
      <c r="BE34" s="412">
        <v>33</v>
      </c>
      <c r="BF34" s="412">
        <v>1014033</v>
      </c>
      <c r="BG34" s="412">
        <v>312</v>
      </c>
      <c r="BH34" s="412"/>
      <c r="BI34" s="412"/>
      <c r="BJ34" s="412"/>
      <c r="BK34" s="412"/>
      <c r="BL34" s="412"/>
      <c r="BM34" s="412"/>
      <c r="BN34" s="412"/>
      <c r="BO34" s="412"/>
      <c r="BP34" s="412"/>
      <c r="BQ34" s="412"/>
    </row>
    <row r="35" spans="1:69" s="363" customFormat="1" ht="20" x14ac:dyDescent="0.25">
      <c r="A35" s="410" t="s">
        <v>46</v>
      </c>
      <c r="B35" s="454" t="s">
        <v>2644</v>
      </c>
      <c r="C35" s="621" t="s">
        <v>2336</v>
      </c>
      <c r="D35" s="609" t="s">
        <v>1250</v>
      </c>
      <c r="E35" s="622" t="s">
        <v>2373</v>
      </c>
      <c r="F35" s="623"/>
      <c r="G35" s="624" t="s">
        <v>1331</v>
      </c>
      <c r="H35" s="624"/>
      <c r="I35" s="624"/>
      <c r="J35" s="412" t="s">
        <v>1783</v>
      </c>
      <c r="K35" s="364" t="s">
        <v>212</v>
      </c>
      <c r="L35" s="412"/>
      <c r="M35" s="364"/>
      <c r="N35" s="412" t="str">
        <f t="shared" si="2"/>
        <v/>
      </c>
      <c r="O35" s="412" t="str">
        <f t="shared" si="3"/>
        <v/>
      </c>
      <c r="P35" s="364"/>
      <c r="Q35" s="364"/>
      <c r="R35" s="362">
        <v>0</v>
      </c>
      <c r="S35" s="627"/>
      <c r="T35" s="413"/>
      <c r="U35" s="413"/>
      <c r="V35" s="413"/>
      <c r="W35" s="413"/>
      <c r="X35" s="413"/>
      <c r="Y35" s="413"/>
      <c r="Z35" s="413"/>
      <c r="AA35" s="413"/>
      <c r="AB35" s="413"/>
      <c r="AC35" s="413"/>
      <c r="AD35" s="413"/>
      <c r="AE35" s="413"/>
      <c r="AF35" s="413"/>
      <c r="AG35" s="413"/>
      <c r="AH35" s="413"/>
      <c r="AI35" s="413"/>
      <c r="AJ35" s="413"/>
      <c r="AK35" s="413"/>
      <c r="AL35" s="413"/>
      <c r="AM35" s="413"/>
      <c r="AN35" s="413"/>
      <c r="AO35" s="413"/>
      <c r="AP35" s="413"/>
      <c r="AQ35" s="364"/>
      <c r="AR35" s="364"/>
      <c r="AS35" s="412"/>
      <c r="AT35" s="412"/>
      <c r="AU35" s="412" t="s">
        <v>1657</v>
      </c>
      <c r="AV35" s="412"/>
      <c r="AW35" s="412" t="s">
        <v>168</v>
      </c>
      <c r="AX35" s="364"/>
      <c r="AY35" s="412"/>
      <c r="AZ35" s="885">
        <v>21</v>
      </c>
      <c r="BA35" s="885">
        <v>8</v>
      </c>
      <c r="BB35" s="412"/>
      <c r="BC35" s="412">
        <v>1</v>
      </c>
      <c r="BD35" s="412">
        <v>14</v>
      </c>
      <c r="BE35" s="412">
        <v>34</v>
      </c>
      <c r="BF35" s="412">
        <v>1014034</v>
      </c>
      <c r="BG35" s="412">
        <v>313</v>
      </c>
      <c r="BH35" s="412"/>
      <c r="BI35" s="412"/>
      <c r="BJ35" s="412"/>
      <c r="BK35" s="412"/>
      <c r="BL35" s="412"/>
      <c r="BM35" s="412"/>
      <c r="BN35" s="412"/>
      <c r="BO35" s="412"/>
      <c r="BP35" s="412"/>
      <c r="BQ35" s="412"/>
    </row>
    <row r="36" spans="1:69" s="363" customFormat="1" ht="20" x14ac:dyDescent="0.25">
      <c r="A36" s="410" t="s">
        <v>46</v>
      </c>
      <c r="B36" s="454" t="s">
        <v>2645</v>
      </c>
      <c r="C36" s="621" t="s">
        <v>2336</v>
      </c>
      <c r="D36" s="609" t="s">
        <v>1251</v>
      </c>
      <c r="E36" s="622" t="s">
        <v>2373</v>
      </c>
      <c r="F36" s="623"/>
      <c r="G36" s="624" t="s">
        <v>1331</v>
      </c>
      <c r="H36" s="624"/>
      <c r="I36" s="624"/>
      <c r="J36" s="412" t="s">
        <v>1783</v>
      </c>
      <c r="K36" s="364" t="s">
        <v>212</v>
      </c>
      <c r="L36" s="412"/>
      <c r="M36" s="364"/>
      <c r="N36" s="412" t="str">
        <f t="shared" si="2"/>
        <v/>
      </c>
      <c r="O36" s="412" t="str">
        <f t="shared" si="3"/>
        <v/>
      </c>
      <c r="P36" s="364"/>
      <c r="Q36" s="364"/>
      <c r="R36" s="362">
        <v>0</v>
      </c>
      <c r="S36" s="627"/>
      <c r="T36" s="413"/>
      <c r="U36" s="413"/>
      <c r="V36" s="413"/>
      <c r="W36" s="413"/>
      <c r="X36" s="413"/>
      <c r="Y36" s="413"/>
      <c r="Z36" s="413"/>
      <c r="AA36" s="413"/>
      <c r="AB36" s="413"/>
      <c r="AC36" s="413"/>
      <c r="AD36" s="413"/>
      <c r="AE36" s="413"/>
      <c r="AF36" s="413"/>
      <c r="AG36" s="413"/>
      <c r="AH36" s="413"/>
      <c r="AI36" s="413"/>
      <c r="AJ36" s="413"/>
      <c r="AK36" s="413"/>
      <c r="AL36" s="413"/>
      <c r="AM36" s="413"/>
      <c r="AN36" s="413"/>
      <c r="AO36" s="413"/>
      <c r="AP36" s="413"/>
      <c r="AQ36" s="364"/>
      <c r="AR36" s="364"/>
      <c r="AS36" s="412"/>
      <c r="AT36" s="412"/>
      <c r="AU36" s="412" t="s">
        <v>1657</v>
      </c>
      <c r="AV36" s="412"/>
      <c r="AW36" s="412" t="s">
        <v>168</v>
      </c>
      <c r="AX36" s="364"/>
      <c r="AY36" s="412"/>
      <c r="AZ36" s="885">
        <v>21</v>
      </c>
      <c r="BA36" s="885">
        <v>9</v>
      </c>
      <c r="BB36" s="412"/>
      <c r="BC36" s="412">
        <v>1</v>
      </c>
      <c r="BD36" s="412">
        <v>14</v>
      </c>
      <c r="BE36" s="412">
        <v>35</v>
      </c>
      <c r="BF36" s="412">
        <v>1014035</v>
      </c>
      <c r="BG36" s="412">
        <v>314</v>
      </c>
      <c r="BH36" s="412"/>
      <c r="BI36" s="412"/>
      <c r="BJ36" s="412"/>
      <c r="BK36" s="412"/>
      <c r="BL36" s="412"/>
      <c r="BM36" s="412"/>
      <c r="BN36" s="412"/>
      <c r="BO36" s="412"/>
      <c r="BP36" s="412"/>
      <c r="BQ36" s="412"/>
    </row>
    <row r="37" spans="1:69" s="363" customFormat="1" ht="25" x14ac:dyDescent="0.25">
      <c r="A37" s="410" t="s">
        <v>46</v>
      </c>
      <c r="B37" s="454" t="s">
        <v>2646</v>
      </c>
      <c r="C37" s="621" t="s">
        <v>2336</v>
      </c>
      <c r="D37" s="609" t="s">
        <v>2065</v>
      </c>
      <c r="E37" s="622" t="s">
        <v>2373</v>
      </c>
      <c r="F37" s="623"/>
      <c r="G37" s="624" t="s">
        <v>1331</v>
      </c>
      <c r="H37" s="624"/>
      <c r="I37" s="624"/>
      <c r="J37" s="412" t="s">
        <v>1783</v>
      </c>
      <c r="K37" s="364" t="s">
        <v>212</v>
      </c>
      <c r="L37" s="412"/>
      <c r="M37" s="364"/>
      <c r="N37" s="412" t="str">
        <f t="shared" si="2"/>
        <v/>
      </c>
      <c r="O37" s="412" t="str">
        <f t="shared" si="3"/>
        <v/>
      </c>
      <c r="P37" s="364"/>
      <c r="Q37" s="364"/>
      <c r="R37" s="362">
        <v>0</v>
      </c>
      <c r="S37" s="627"/>
      <c r="T37" s="413"/>
      <c r="U37" s="413"/>
      <c r="V37" s="413"/>
      <c r="W37" s="413"/>
      <c r="X37" s="413"/>
      <c r="Y37" s="413"/>
      <c r="Z37" s="413"/>
      <c r="AA37" s="413"/>
      <c r="AB37" s="413"/>
      <c r="AC37" s="413"/>
      <c r="AD37" s="413"/>
      <c r="AE37" s="413"/>
      <c r="AF37" s="413"/>
      <c r="AG37" s="413"/>
      <c r="AH37" s="413"/>
      <c r="AI37" s="413"/>
      <c r="AJ37" s="413"/>
      <c r="AK37" s="413"/>
      <c r="AL37" s="413"/>
      <c r="AM37" s="413"/>
      <c r="AN37" s="413"/>
      <c r="AO37" s="413"/>
      <c r="AP37" s="413"/>
      <c r="AQ37" s="364"/>
      <c r="AR37" s="364"/>
      <c r="AS37" s="412"/>
      <c r="AT37" s="412"/>
      <c r="AU37" s="412" t="s">
        <v>1657</v>
      </c>
      <c r="AV37" s="412"/>
      <c r="AW37" s="412" t="s">
        <v>168</v>
      </c>
      <c r="AX37" s="364"/>
      <c r="AY37" s="412"/>
      <c r="AZ37" s="885">
        <v>21</v>
      </c>
      <c r="BA37" s="885">
        <v>10</v>
      </c>
      <c r="BB37" s="412"/>
      <c r="BC37" s="412">
        <v>1</v>
      </c>
      <c r="BD37" s="412">
        <v>14</v>
      </c>
      <c r="BE37" s="412">
        <v>36</v>
      </c>
      <c r="BF37" s="412">
        <v>1014036</v>
      </c>
      <c r="BG37" s="412">
        <v>315</v>
      </c>
      <c r="BH37" s="412"/>
      <c r="BI37" s="412"/>
      <c r="BJ37" s="412"/>
      <c r="BK37" s="412"/>
      <c r="BL37" s="412"/>
      <c r="BM37" s="412"/>
      <c r="BN37" s="412"/>
      <c r="BO37" s="412"/>
      <c r="BP37" s="412"/>
      <c r="BQ37" s="412"/>
    </row>
    <row r="38" spans="1:69" s="417" customFormat="1" ht="20" x14ac:dyDescent="0.25">
      <c r="A38" s="415" t="s">
        <v>46</v>
      </c>
      <c r="B38" s="462" t="s">
        <v>2647</v>
      </c>
      <c r="C38" s="635" t="s">
        <v>2336</v>
      </c>
      <c r="D38" s="636" t="s">
        <v>1802</v>
      </c>
      <c r="E38" s="637" t="s">
        <v>2373</v>
      </c>
      <c r="F38" s="638"/>
      <c r="G38" s="639" t="s">
        <v>1331</v>
      </c>
      <c r="H38" s="639"/>
      <c r="I38" s="639"/>
      <c r="J38" s="418" t="s">
        <v>1783</v>
      </c>
      <c r="K38" s="419" t="s">
        <v>212</v>
      </c>
      <c r="L38" s="418"/>
      <c r="M38" s="419"/>
      <c r="N38" s="418" t="str">
        <f t="shared" si="2"/>
        <v/>
      </c>
      <c r="O38" s="418" t="str">
        <f t="shared" si="3"/>
        <v/>
      </c>
      <c r="P38" s="419"/>
      <c r="Q38" s="419"/>
      <c r="R38" s="420">
        <v>0</v>
      </c>
      <c r="S38" s="641"/>
      <c r="T38" s="421"/>
      <c r="U38" s="421"/>
      <c r="V38" s="421"/>
      <c r="W38" s="421"/>
      <c r="X38" s="421"/>
      <c r="Y38" s="421"/>
      <c r="Z38" s="421"/>
      <c r="AA38" s="421"/>
      <c r="AB38" s="421"/>
      <c r="AC38" s="421"/>
      <c r="AD38" s="421"/>
      <c r="AE38" s="421"/>
      <c r="AF38" s="421"/>
      <c r="AG38" s="421"/>
      <c r="AH38" s="421"/>
      <c r="AI38" s="421"/>
      <c r="AJ38" s="421"/>
      <c r="AK38" s="421"/>
      <c r="AL38" s="421"/>
      <c r="AM38" s="421"/>
      <c r="AN38" s="421"/>
      <c r="AO38" s="421"/>
      <c r="AP38" s="421"/>
      <c r="AQ38" s="419"/>
      <c r="AR38" s="419"/>
      <c r="AS38" s="418"/>
      <c r="AT38" s="418"/>
      <c r="AU38" s="418" t="s">
        <v>1657</v>
      </c>
      <c r="AV38" s="418"/>
      <c r="AW38" s="418" t="s">
        <v>168</v>
      </c>
      <c r="AX38" s="419"/>
      <c r="AY38" s="418"/>
      <c r="AZ38" s="887">
        <v>21</v>
      </c>
      <c r="BA38" s="887">
        <v>11</v>
      </c>
      <c r="BB38" s="418"/>
      <c r="BC38" s="418">
        <v>1</v>
      </c>
      <c r="BD38" s="418">
        <v>14</v>
      </c>
      <c r="BE38" s="418">
        <v>37</v>
      </c>
      <c r="BF38" s="418">
        <v>1014037</v>
      </c>
      <c r="BG38" s="418">
        <v>316</v>
      </c>
      <c r="BH38" s="418"/>
      <c r="BI38" s="418"/>
      <c r="BJ38" s="418"/>
      <c r="BK38" s="418"/>
      <c r="BL38" s="418"/>
      <c r="BM38" s="418"/>
      <c r="BN38" s="418"/>
      <c r="BO38" s="418"/>
      <c r="BP38" s="418"/>
      <c r="BQ38" s="418"/>
    </row>
    <row r="39" spans="1:69" s="400" customFormat="1" ht="30" x14ac:dyDescent="0.25">
      <c r="A39" s="398" t="s">
        <v>1000</v>
      </c>
      <c r="B39" s="399" t="s">
        <v>2648</v>
      </c>
      <c r="C39" s="583" t="s">
        <v>2337</v>
      </c>
      <c r="D39" s="619"/>
      <c r="E39" s="583" t="s">
        <v>2373</v>
      </c>
      <c r="F39" s="620"/>
      <c r="G39" s="620" t="s">
        <v>1331</v>
      </c>
      <c r="H39" s="620"/>
      <c r="I39" s="620"/>
      <c r="J39" s="369" t="s">
        <v>1783</v>
      </c>
      <c r="K39" s="369" t="s">
        <v>211</v>
      </c>
      <c r="L39" s="369" t="s">
        <v>1195</v>
      </c>
      <c r="M39" s="369"/>
      <c r="N39" s="830" t="str">
        <f t="shared" si="2"/>
        <v>Collection</v>
      </c>
      <c r="O39" s="830" t="str">
        <f t="shared" si="3"/>
        <v>Data</v>
      </c>
      <c r="P39" s="836" t="s">
        <v>2094</v>
      </c>
      <c r="Q39" s="831" t="s">
        <v>2093</v>
      </c>
      <c r="R39" s="368"/>
      <c r="S39" s="369">
        <v>157</v>
      </c>
      <c r="T39" s="407" t="s">
        <v>1331</v>
      </c>
      <c r="U39" s="407"/>
      <c r="V39" s="407" t="s">
        <v>1331</v>
      </c>
      <c r="W39" s="407" t="s">
        <v>1331</v>
      </c>
      <c r="X39" s="407" t="s">
        <v>1331</v>
      </c>
      <c r="Y39" s="407" t="s">
        <v>1331</v>
      </c>
      <c r="Z39" s="407" t="s">
        <v>1331</v>
      </c>
      <c r="AA39" s="407"/>
      <c r="AB39" s="407"/>
      <c r="AC39" s="407"/>
      <c r="AD39" s="407"/>
      <c r="AE39" s="407" t="s">
        <v>1331</v>
      </c>
      <c r="AF39" s="407"/>
      <c r="AG39" s="407"/>
      <c r="AH39" s="407"/>
      <c r="AI39" s="407"/>
      <c r="AJ39" s="407"/>
      <c r="AK39" s="407"/>
      <c r="AL39" s="407"/>
      <c r="AM39" s="407"/>
      <c r="AN39" s="407"/>
      <c r="AO39" s="407"/>
      <c r="AP39" s="407"/>
      <c r="AQ39" s="369"/>
      <c r="AR39" s="369" t="s">
        <v>1731</v>
      </c>
      <c r="AS39" s="369" t="s">
        <v>250</v>
      </c>
      <c r="AT39" s="369"/>
      <c r="AU39" s="403">
        <v>5</v>
      </c>
      <c r="AV39" s="403"/>
      <c r="AW39" s="403" t="s">
        <v>168</v>
      </c>
      <c r="AX39" s="369" t="s">
        <v>1739</v>
      </c>
      <c r="AY39" s="403"/>
      <c r="AZ39" s="884">
        <v>22</v>
      </c>
      <c r="BA39" s="884">
        <v>0</v>
      </c>
      <c r="BB39" s="403"/>
      <c r="BC39" s="403">
        <v>0</v>
      </c>
      <c r="BD39" s="403">
        <v>14</v>
      </c>
      <c r="BE39" s="403">
        <v>38</v>
      </c>
      <c r="BF39" s="403">
        <v>14038</v>
      </c>
      <c r="BG39" s="403">
        <v>60</v>
      </c>
      <c r="BH39" s="403"/>
      <c r="BI39" s="403"/>
      <c r="BJ39" s="403"/>
      <c r="BK39" s="403"/>
      <c r="BL39" s="403"/>
      <c r="BM39" s="403"/>
      <c r="BN39" s="403"/>
      <c r="BO39" s="403"/>
      <c r="BP39" s="403"/>
      <c r="BQ39" s="403"/>
    </row>
    <row r="40" spans="1:69" s="363" customFormat="1" ht="20" x14ac:dyDescent="0.25">
      <c r="A40" s="410" t="s">
        <v>46</v>
      </c>
      <c r="B40" s="454" t="s">
        <v>2649</v>
      </c>
      <c r="C40" s="621" t="s">
        <v>2337</v>
      </c>
      <c r="D40" s="609" t="s">
        <v>1245</v>
      </c>
      <c r="E40" s="622" t="s">
        <v>2373</v>
      </c>
      <c r="F40" s="623"/>
      <c r="G40" s="624" t="s">
        <v>1331</v>
      </c>
      <c r="H40" s="624"/>
      <c r="I40" s="624"/>
      <c r="J40" s="412" t="s">
        <v>1783</v>
      </c>
      <c r="K40" s="364" t="s">
        <v>211</v>
      </c>
      <c r="L40" s="412"/>
      <c r="M40" s="364"/>
      <c r="N40" s="412" t="str">
        <f t="shared" si="2"/>
        <v/>
      </c>
      <c r="O40" s="412" t="str">
        <f t="shared" si="3"/>
        <v/>
      </c>
      <c r="P40" s="364"/>
      <c r="Q40" s="364"/>
      <c r="R40" s="362">
        <v>0</v>
      </c>
      <c r="S40" s="627"/>
      <c r="T40" s="413"/>
      <c r="U40" s="413"/>
      <c r="V40" s="413"/>
      <c r="W40" s="413"/>
      <c r="X40" s="413"/>
      <c r="Y40" s="413"/>
      <c r="Z40" s="413"/>
      <c r="AA40" s="413"/>
      <c r="AB40" s="413"/>
      <c r="AC40" s="413"/>
      <c r="AD40" s="413"/>
      <c r="AE40" s="413"/>
      <c r="AF40" s="413"/>
      <c r="AG40" s="413"/>
      <c r="AH40" s="413"/>
      <c r="AI40" s="413"/>
      <c r="AJ40" s="413"/>
      <c r="AK40" s="413"/>
      <c r="AL40" s="413"/>
      <c r="AM40" s="413"/>
      <c r="AN40" s="413"/>
      <c r="AO40" s="413"/>
      <c r="AP40" s="413"/>
      <c r="AQ40" s="364"/>
      <c r="AR40" s="364"/>
      <c r="AS40" s="412"/>
      <c r="AT40" s="412"/>
      <c r="AU40" s="412" t="s">
        <v>1657</v>
      </c>
      <c r="AV40" s="412"/>
      <c r="AW40" s="412" t="s">
        <v>168</v>
      </c>
      <c r="AX40" s="364"/>
      <c r="AY40" s="412"/>
      <c r="AZ40" s="885">
        <v>22</v>
      </c>
      <c r="BA40" s="885">
        <v>1</v>
      </c>
      <c r="BB40" s="412"/>
      <c r="BC40" s="412">
        <v>1</v>
      </c>
      <c r="BD40" s="412">
        <v>14</v>
      </c>
      <c r="BE40" s="412">
        <v>39</v>
      </c>
      <c r="BF40" s="412">
        <v>1014039</v>
      </c>
      <c r="BG40" s="412">
        <v>317</v>
      </c>
      <c r="BH40" s="412"/>
      <c r="BI40" s="412"/>
      <c r="BJ40" s="412"/>
      <c r="BK40" s="412"/>
      <c r="BL40" s="412"/>
      <c r="BM40" s="412"/>
      <c r="BN40" s="412"/>
      <c r="BO40" s="412"/>
      <c r="BP40" s="412"/>
      <c r="BQ40" s="412"/>
    </row>
    <row r="41" spans="1:69" s="363" customFormat="1" ht="20" x14ac:dyDescent="0.25">
      <c r="A41" s="410" t="s">
        <v>46</v>
      </c>
      <c r="B41" s="454" t="s">
        <v>2650</v>
      </c>
      <c r="C41" s="621" t="s">
        <v>2337</v>
      </c>
      <c r="D41" s="609" t="s">
        <v>1246</v>
      </c>
      <c r="E41" s="622" t="s">
        <v>2373</v>
      </c>
      <c r="F41" s="623"/>
      <c r="G41" s="624" t="s">
        <v>1331</v>
      </c>
      <c r="H41" s="624"/>
      <c r="I41" s="624"/>
      <c r="J41" s="412" t="s">
        <v>1783</v>
      </c>
      <c r="K41" s="364" t="s">
        <v>211</v>
      </c>
      <c r="L41" s="412"/>
      <c r="M41" s="364"/>
      <c r="N41" s="412" t="str">
        <f t="shared" si="2"/>
        <v/>
      </c>
      <c r="O41" s="412" t="str">
        <f t="shared" si="3"/>
        <v/>
      </c>
      <c r="P41" s="364"/>
      <c r="Q41" s="364"/>
      <c r="R41" s="362">
        <v>0</v>
      </c>
      <c r="S41" s="627"/>
      <c r="T41" s="413"/>
      <c r="U41" s="413"/>
      <c r="V41" s="413"/>
      <c r="W41" s="413"/>
      <c r="X41" s="413"/>
      <c r="Y41" s="413"/>
      <c r="Z41" s="413"/>
      <c r="AA41" s="413"/>
      <c r="AB41" s="413"/>
      <c r="AC41" s="413"/>
      <c r="AD41" s="413"/>
      <c r="AE41" s="413"/>
      <c r="AF41" s="413"/>
      <c r="AG41" s="413"/>
      <c r="AH41" s="413"/>
      <c r="AI41" s="413"/>
      <c r="AJ41" s="413"/>
      <c r="AK41" s="413"/>
      <c r="AL41" s="413"/>
      <c r="AM41" s="413"/>
      <c r="AN41" s="413"/>
      <c r="AO41" s="413"/>
      <c r="AP41" s="413"/>
      <c r="AQ41" s="364"/>
      <c r="AR41" s="364"/>
      <c r="AS41" s="412"/>
      <c r="AT41" s="412"/>
      <c r="AU41" s="412" t="s">
        <v>1657</v>
      </c>
      <c r="AV41" s="412"/>
      <c r="AW41" s="412" t="s">
        <v>168</v>
      </c>
      <c r="AX41" s="364"/>
      <c r="AY41" s="412"/>
      <c r="AZ41" s="885">
        <v>22</v>
      </c>
      <c r="BA41" s="885">
        <v>2</v>
      </c>
      <c r="BB41" s="412"/>
      <c r="BC41" s="412">
        <v>1</v>
      </c>
      <c r="BD41" s="412">
        <v>14</v>
      </c>
      <c r="BE41" s="412">
        <v>40</v>
      </c>
      <c r="BF41" s="412">
        <v>1014040</v>
      </c>
      <c r="BG41" s="412">
        <v>318</v>
      </c>
      <c r="BH41" s="412"/>
      <c r="BI41" s="412"/>
      <c r="BJ41" s="412"/>
      <c r="BK41" s="412"/>
      <c r="BL41" s="412"/>
      <c r="BM41" s="412"/>
      <c r="BN41" s="412"/>
      <c r="BO41" s="412"/>
      <c r="BP41" s="412"/>
      <c r="BQ41" s="412"/>
    </row>
    <row r="42" spans="1:69" s="363" customFormat="1" ht="20" x14ac:dyDescent="0.25">
      <c r="A42" s="410" t="s">
        <v>46</v>
      </c>
      <c r="B42" s="454" t="s">
        <v>2651</v>
      </c>
      <c r="C42" s="621" t="s">
        <v>2337</v>
      </c>
      <c r="D42" s="609" t="s">
        <v>1803</v>
      </c>
      <c r="E42" s="622" t="s">
        <v>2373</v>
      </c>
      <c r="F42" s="623"/>
      <c r="G42" s="624" t="s">
        <v>1331</v>
      </c>
      <c r="H42" s="624"/>
      <c r="I42" s="624"/>
      <c r="J42" s="412" t="s">
        <v>1783</v>
      </c>
      <c r="K42" s="364" t="s">
        <v>211</v>
      </c>
      <c r="L42" s="412"/>
      <c r="M42" s="364"/>
      <c r="N42" s="412" t="str">
        <f t="shared" si="2"/>
        <v/>
      </c>
      <c r="O42" s="412" t="str">
        <f t="shared" si="3"/>
        <v/>
      </c>
      <c r="P42" s="364"/>
      <c r="Q42" s="364"/>
      <c r="R42" s="362">
        <v>0</v>
      </c>
      <c r="S42" s="627"/>
      <c r="T42" s="413"/>
      <c r="U42" s="413"/>
      <c r="V42" s="413"/>
      <c r="W42" s="413"/>
      <c r="X42" s="413"/>
      <c r="Y42" s="413"/>
      <c r="Z42" s="413"/>
      <c r="AA42" s="413"/>
      <c r="AB42" s="413"/>
      <c r="AC42" s="413"/>
      <c r="AD42" s="413"/>
      <c r="AE42" s="413"/>
      <c r="AF42" s="413"/>
      <c r="AG42" s="413"/>
      <c r="AH42" s="413"/>
      <c r="AI42" s="413"/>
      <c r="AJ42" s="413"/>
      <c r="AK42" s="413"/>
      <c r="AL42" s="413"/>
      <c r="AM42" s="413"/>
      <c r="AN42" s="413"/>
      <c r="AO42" s="413"/>
      <c r="AP42" s="413"/>
      <c r="AQ42" s="364"/>
      <c r="AR42" s="364"/>
      <c r="AS42" s="412"/>
      <c r="AT42" s="412"/>
      <c r="AU42" s="412" t="s">
        <v>1657</v>
      </c>
      <c r="AV42" s="412"/>
      <c r="AW42" s="412" t="s">
        <v>168</v>
      </c>
      <c r="AX42" s="364"/>
      <c r="AY42" s="412"/>
      <c r="AZ42" s="885">
        <v>22</v>
      </c>
      <c r="BA42" s="885">
        <v>3</v>
      </c>
      <c r="BB42" s="412"/>
      <c r="BC42" s="412">
        <v>1</v>
      </c>
      <c r="BD42" s="412">
        <v>14</v>
      </c>
      <c r="BE42" s="412">
        <v>41</v>
      </c>
      <c r="BF42" s="412">
        <v>1014041</v>
      </c>
      <c r="BG42" s="412">
        <v>319</v>
      </c>
      <c r="BH42" s="412"/>
      <c r="BI42" s="412"/>
      <c r="BJ42" s="412"/>
      <c r="BK42" s="412"/>
      <c r="BL42" s="412"/>
      <c r="BM42" s="412"/>
      <c r="BN42" s="412"/>
      <c r="BO42" s="412"/>
      <c r="BP42" s="412"/>
      <c r="BQ42" s="412"/>
    </row>
    <row r="43" spans="1:69" s="363" customFormat="1" ht="20" x14ac:dyDescent="0.25">
      <c r="A43" s="410" t="s">
        <v>46</v>
      </c>
      <c r="B43" s="454" t="s">
        <v>2652</v>
      </c>
      <c r="C43" s="621" t="s">
        <v>2337</v>
      </c>
      <c r="D43" s="609" t="s">
        <v>1251</v>
      </c>
      <c r="E43" s="622" t="s">
        <v>2373</v>
      </c>
      <c r="F43" s="623"/>
      <c r="G43" s="624" t="s">
        <v>1331</v>
      </c>
      <c r="H43" s="624"/>
      <c r="I43" s="624"/>
      <c r="J43" s="412" t="s">
        <v>1783</v>
      </c>
      <c r="K43" s="364" t="s">
        <v>211</v>
      </c>
      <c r="L43" s="412"/>
      <c r="M43" s="364"/>
      <c r="N43" s="412" t="str">
        <f t="shared" si="2"/>
        <v/>
      </c>
      <c r="O43" s="412" t="str">
        <f t="shared" si="3"/>
        <v/>
      </c>
      <c r="P43" s="364"/>
      <c r="Q43" s="364"/>
      <c r="R43" s="362">
        <v>0</v>
      </c>
      <c r="S43" s="627"/>
      <c r="T43" s="413"/>
      <c r="U43" s="413"/>
      <c r="V43" s="413"/>
      <c r="W43" s="413"/>
      <c r="X43" s="413"/>
      <c r="Y43" s="413"/>
      <c r="Z43" s="413"/>
      <c r="AA43" s="413"/>
      <c r="AB43" s="413"/>
      <c r="AC43" s="413"/>
      <c r="AD43" s="413"/>
      <c r="AE43" s="413"/>
      <c r="AF43" s="413"/>
      <c r="AG43" s="413"/>
      <c r="AH43" s="413"/>
      <c r="AI43" s="413"/>
      <c r="AJ43" s="413"/>
      <c r="AK43" s="413"/>
      <c r="AL43" s="413"/>
      <c r="AM43" s="413"/>
      <c r="AN43" s="413"/>
      <c r="AO43" s="413"/>
      <c r="AP43" s="413"/>
      <c r="AQ43" s="364"/>
      <c r="AR43" s="364"/>
      <c r="AS43" s="412"/>
      <c r="AT43" s="412"/>
      <c r="AU43" s="412" t="s">
        <v>1657</v>
      </c>
      <c r="AV43" s="412"/>
      <c r="AW43" s="412" t="s">
        <v>168</v>
      </c>
      <c r="AX43" s="364"/>
      <c r="AY43" s="412"/>
      <c r="AZ43" s="885">
        <v>22</v>
      </c>
      <c r="BA43" s="885">
        <v>4</v>
      </c>
      <c r="BB43" s="412"/>
      <c r="BC43" s="412">
        <v>1</v>
      </c>
      <c r="BD43" s="412">
        <v>14</v>
      </c>
      <c r="BE43" s="412">
        <v>42</v>
      </c>
      <c r="BF43" s="412">
        <v>1014042</v>
      </c>
      <c r="BG43" s="412">
        <v>320</v>
      </c>
      <c r="BH43" s="412"/>
      <c r="BI43" s="412"/>
      <c r="BJ43" s="412"/>
      <c r="BK43" s="412"/>
      <c r="BL43" s="412"/>
      <c r="BM43" s="412"/>
      <c r="BN43" s="412"/>
      <c r="BO43" s="412"/>
      <c r="BP43" s="412"/>
      <c r="BQ43" s="412"/>
    </row>
    <row r="44" spans="1:69" s="417" customFormat="1" ht="20" x14ac:dyDescent="0.25">
      <c r="A44" s="415" t="s">
        <v>46</v>
      </c>
      <c r="B44" s="462" t="s">
        <v>2653</v>
      </c>
      <c r="C44" s="635" t="s">
        <v>2337</v>
      </c>
      <c r="D44" s="636" t="s">
        <v>1250</v>
      </c>
      <c r="E44" s="637" t="s">
        <v>2373</v>
      </c>
      <c r="F44" s="638"/>
      <c r="G44" s="639" t="s">
        <v>1331</v>
      </c>
      <c r="H44" s="639"/>
      <c r="I44" s="639"/>
      <c r="J44" s="418" t="s">
        <v>1783</v>
      </c>
      <c r="K44" s="419" t="s">
        <v>211</v>
      </c>
      <c r="L44" s="418"/>
      <c r="M44" s="419"/>
      <c r="N44" s="418" t="str">
        <f t="shared" si="2"/>
        <v/>
      </c>
      <c r="O44" s="418" t="str">
        <f t="shared" si="3"/>
        <v/>
      </c>
      <c r="P44" s="419"/>
      <c r="Q44" s="419"/>
      <c r="R44" s="420">
        <v>0</v>
      </c>
      <c r="S44" s="641"/>
      <c r="T44" s="421"/>
      <c r="U44" s="421"/>
      <c r="V44" s="421"/>
      <c r="W44" s="421"/>
      <c r="X44" s="421"/>
      <c r="Y44" s="421"/>
      <c r="Z44" s="421"/>
      <c r="AA44" s="421"/>
      <c r="AB44" s="421"/>
      <c r="AC44" s="421"/>
      <c r="AD44" s="421"/>
      <c r="AE44" s="421"/>
      <c r="AF44" s="421"/>
      <c r="AG44" s="421"/>
      <c r="AH44" s="421"/>
      <c r="AI44" s="421"/>
      <c r="AJ44" s="421"/>
      <c r="AK44" s="421"/>
      <c r="AL44" s="421"/>
      <c r="AM44" s="421"/>
      <c r="AN44" s="421"/>
      <c r="AO44" s="421"/>
      <c r="AP44" s="421"/>
      <c r="AQ44" s="419"/>
      <c r="AR44" s="419"/>
      <c r="AS44" s="418"/>
      <c r="AT44" s="418"/>
      <c r="AU44" s="418" t="s">
        <v>1657</v>
      </c>
      <c r="AV44" s="418"/>
      <c r="AW44" s="418" t="s">
        <v>168</v>
      </c>
      <c r="AX44" s="419"/>
      <c r="AY44" s="418"/>
      <c r="AZ44" s="887">
        <v>22</v>
      </c>
      <c r="BA44" s="887">
        <v>5</v>
      </c>
      <c r="BB44" s="418"/>
      <c r="BC44" s="418">
        <v>1</v>
      </c>
      <c r="BD44" s="418">
        <v>14</v>
      </c>
      <c r="BE44" s="418">
        <v>43</v>
      </c>
      <c r="BF44" s="418">
        <v>1014043</v>
      </c>
      <c r="BG44" s="418">
        <v>321</v>
      </c>
      <c r="BH44" s="418"/>
      <c r="BI44" s="418"/>
      <c r="BJ44" s="418"/>
      <c r="BK44" s="418"/>
      <c r="BL44" s="418"/>
      <c r="BM44" s="418"/>
      <c r="BN44" s="418"/>
      <c r="BO44" s="418"/>
      <c r="BP44" s="418"/>
      <c r="BQ44" s="418"/>
    </row>
    <row r="45" spans="1:69" s="400" customFormat="1" ht="50" x14ac:dyDescent="0.25">
      <c r="A45" s="398" t="s">
        <v>1000</v>
      </c>
      <c r="B45" s="399" t="s">
        <v>2654</v>
      </c>
      <c r="C45" s="583" t="s">
        <v>1519</v>
      </c>
      <c r="D45" s="619"/>
      <c r="E45" s="583" t="s">
        <v>2373</v>
      </c>
      <c r="F45" s="620"/>
      <c r="G45" s="620" t="s">
        <v>1331</v>
      </c>
      <c r="H45" s="620" t="s">
        <v>1331</v>
      </c>
      <c r="I45" s="620" t="s">
        <v>1331</v>
      </c>
      <c r="J45" s="369" t="s">
        <v>1332</v>
      </c>
      <c r="K45" s="369" t="s">
        <v>769</v>
      </c>
      <c r="L45" s="369" t="s">
        <v>770</v>
      </c>
      <c r="M45" s="369" t="s">
        <v>2177</v>
      </c>
      <c r="N45" s="830" t="str">
        <f t="shared" si="2"/>
        <v>Collection</v>
      </c>
      <c r="O45" s="830" t="str">
        <f t="shared" si="3"/>
        <v>Data</v>
      </c>
      <c r="P45" s="831" t="s">
        <v>2362</v>
      </c>
      <c r="Q45" s="831" t="s">
        <v>2112</v>
      </c>
      <c r="R45" s="368"/>
      <c r="S45" s="369"/>
      <c r="T45" s="407" t="s">
        <v>1331</v>
      </c>
      <c r="U45" s="407" t="s">
        <v>1331</v>
      </c>
      <c r="V45" s="407" t="s">
        <v>1331</v>
      </c>
      <c r="W45" s="407" t="s">
        <v>1331</v>
      </c>
      <c r="X45" s="407" t="s">
        <v>1331</v>
      </c>
      <c r="Y45" s="407" t="s">
        <v>1331</v>
      </c>
      <c r="Z45" s="407" t="s">
        <v>1331</v>
      </c>
      <c r="AA45" s="407" t="s">
        <v>1331</v>
      </c>
      <c r="AB45" s="407" t="s">
        <v>1331</v>
      </c>
      <c r="AC45" s="407" t="s">
        <v>1331</v>
      </c>
      <c r="AD45" s="407" t="s">
        <v>1331</v>
      </c>
      <c r="AE45" s="407" t="s">
        <v>1331</v>
      </c>
      <c r="AF45" s="407" t="s">
        <v>1331</v>
      </c>
      <c r="AG45" s="407" t="s">
        <v>1331</v>
      </c>
      <c r="AH45" s="407"/>
      <c r="AI45" s="407"/>
      <c r="AJ45" s="407"/>
      <c r="AK45" s="407"/>
      <c r="AL45" s="407"/>
      <c r="AM45" s="407"/>
      <c r="AN45" s="407"/>
      <c r="AO45" s="407"/>
      <c r="AP45" s="407"/>
      <c r="AQ45" s="369"/>
      <c r="AR45" s="369" t="s">
        <v>409</v>
      </c>
      <c r="AS45" s="369" t="s">
        <v>250</v>
      </c>
      <c r="AT45" s="369" t="s">
        <v>1346</v>
      </c>
      <c r="AU45" s="403">
        <v>1</v>
      </c>
      <c r="AV45" s="403"/>
      <c r="AW45" s="403" t="s">
        <v>767</v>
      </c>
      <c r="AX45" s="369" t="s">
        <v>2162</v>
      </c>
      <c r="AY45" s="403"/>
      <c r="AZ45" s="884">
        <v>26</v>
      </c>
      <c r="BA45" s="884">
        <v>0</v>
      </c>
      <c r="BB45" s="403"/>
      <c r="BC45" s="403">
        <v>0</v>
      </c>
      <c r="BD45" s="403">
        <v>14</v>
      </c>
      <c r="BE45" s="403">
        <v>44</v>
      </c>
      <c r="BF45" s="403">
        <v>14044</v>
      </c>
      <c r="BG45" s="403">
        <v>61</v>
      </c>
      <c r="BH45" s="403"/>
      <c r="BI45" s="403"/>
      <c r="BJ45" s="403"/>
      <c r="BK45" s="403"/>
      <c r="BL45" s="403"/>
      <c r="BM45" s="403"/>
      <c r="BN45" s="403"/>
      <c r="BO45" s="403"/>
      <c r="BP45" s="403"/>
      <c r="BQ45" s="403"/>
    </row>
    <row r="46" spans="1:69" s="417" customFormat="1" ht="25" x14ac:dyDescent="0.25">
      <c r="A46" s="415" t="s">
        <v>46</v>
      </c>
      <c r="B46" s="462" t="s">
        <v>2655</v>
      </c>
      <c r="C46" s="635" t="s">
        <v>1519</v>
      </c>
      <c r="D46" s="636" t="s">
        <v>633</v>
      </c>
      <c r="E46" s="637" t="s">
        <v>2373</v>
      </c>
      <c r="F46" s="638"/>
      <c r="G46" s="639" t="s">
        <v>1331</v>
      </c>
      <c r="H46" s="649" t="s">
        <v>1331</v>
      </c>
      <c r="I46" s="649" t="s">
        <v>1331</v>
      </c>
      <c r="J46" s="418" t="s">
        <v>1332</v>
      </c>
      <c r="K46" s="419" t="s">
        <v>769</v>
      </c>
      <c r="L46" s="418"/>
      <c r="M46" s="419"/>
      <c r="N46" s="418" t="str">
        <f t="shared" si="2"/>
        <v/>
      </c>
      <c r="O46" s="418" t="str">
        <f t="shared" si="3"/>
        <v/>
      </c>
      <c r="P46" s="419"/>
      <c r="Q46" s="419"/>
      <c r="R46" s="420">
        <v>0</v>
      </c>
      <c r="S46" s="641"/>
      <c r="T46" s="421"/>
      <c r="U46" s="421"/>
      <c r="V46" s="421"/>
      <c r="W46" s="421"/>
      <c r="X46" s="421"/>
      <c r="Y46" s="421"/>
      <c r="Z46" s="421"/>
      <c r="AA46" s="421"/>
      <c r="AB46" s="421"/>
      <c r="AC46" s="421"/>
      <c r="AD46" s="421"/>
      <c r="AE46" s="421"/>
      <c r="AF46" s="421"/>
      <c r="AG46" s="421"/>
      <c r="AH46" s="421"/>
      <c r="AI46" s="421"/>
      <c r="AJ46" s="421"/>
      <c r="AK46" s="421"/>
      <c r="AL46" s="421"/>
      <c r="AM46" s="421"/>
      <c r="AN46" s="421"/>
      <c r="AO46" s="421"/>
      <c r="AP46" s="421"/>
      <c r="AQ46" s="419"/>
      <c r="AR46" s="419"/>
      <c r="AS46" s="418"/>
      <c r="AT46" s="418"/>
      <c r="AU46" s="418" t="s">
        <v>1657</v>
      </c>
      <c r="AV46" s="418"/>
      <c r="AW46" s="418" t="s">
        <v>767</v>
      </c>
      <c r="AX46" s="419"/>
      <c r="AY46" s="418"/>
      <c r="AZ46" s="887">
        <v>26</v>
      </c>
      <c r="BA46" s="887">
        <v>1</v>
      </c>
      <c r="BB46" s="418"/>
      <c r="BC46" s="418">
        <v>1</v>
      </c>
      <c r="BD46" s="418">
        <v>14</v>
      </c>
      <c r="BE46" s="418">
        <v>45</v>
      </c>
      <c r="BF46" s="418">
        <v>1014045</v>
      </c>
      <c r="BG46" s="418">
        <v>322</v>
      </c>
      <c r="BH46" s="418"/>
      <c r="BI46" s="418"/>
      <c r="BJ46" s="418"/>
      <c r="BK46" s="418"/>
      <c r="BL46" s="418"/>
      <c r="BM46" s="418"/>
      <c r="BN46" s="418"/>
      <c r="BO46" s="418"/>
      <c r="BP46" s="418"/>
      <c r="BQ46" s="418"/>
    </row>
    <row r="47" spans="1:69" s="400" customFormat="1" ht="50" x14ac:dyDescent="0.25">
      <c r="A47" s="398" t="s">
        <v>1000</v>
      </c>
      <c r="B47" s="399" t="s">
        <v>2656</v>
      </c>
      <c r="C47" s="583" t="s">
        <v>1518</v>
      </c>
      <c r="D47" s="619"/>
      <c r="E47" s="583" t="s">
        <v>2373</v>
      </c>
      <c r="F47" s="620"/>
      <c r="G47" s="620" t="s">
        <v>1331</v>
      </c>
      <c r="H47" s="620" t="s">
        <v>1331</v>
      </c>
      <c r="I47" s="620" t="s">
        <v>1331</v>
      </c>
      <c r="J47" s="369" t="s">
        <v>1332</v>
      </c>
      <c r="K47" s="369" t="s">
        <v>769</v>
      </c>
      <c r="L47" s="369" t="s">
        <v>856</v>
      </c>
      <c r="M47" s="369"/>
      <c r="N47" s="830" t="str">
        <f t="shared" si="2"/>
        <v>Collection</v>
      </c>
      <c r="O47" s="830" t="str">
        <f t="shared" si="3"/>
        <v>Data</v>
      </c>
      <c r="P47" s="831" t="s">
        <v>2091</v>
      </c>
      <c r="Q47" s="831" t="s">
        <v>2112</v>
      </c>
      <c r="R47" s="368"/>
      <c r="S47" s="369"/>
      <c r="T47" s="407" t="s">
        <v>1331</v>
      </c>
      <c r="U47" s="407" t="s">
        <v>1331</v>
      </c>
      <c r="V47" s="407" t="s">
        <v>1331</v>
      </c>
      <c r="W47" s="407" t="s">
        <v>1331</v>
      </c>
      <c r="X47" s="407" t="s">
        <v>1331</v>
      </c>
      <c r="Y47" s="407" t="s">
        <v>1331</v>
      </c>
      <c r="Z47" s="407" t="s">
        <v>1331</v>
      </c>
      <c r="AA47" s="407" t="s">
        <v>1331</v>
      </c>
      <c r="AB47" s="407" t="s">
        <v>1331</v>
      </c>
      <c r="AC47" s="407" t="s">
        <v>1331</v>
      </c>
      <c r="AD47" s="407" t="s">
        <v>1331</v>
      </c>
      <c r="AE47" s="407" t="s">
        <v>1331</v>
      </c>
      <c r="AF47" s="407" t="s">
        <v>1331</v>
      </c>
      <c r="AG47" s="407" t="s">
        <v>1331</v>
      </c>
      <c r="AH47" s="407"/>
      <c r="AI47" s="407"/>
      <c r="AJ47" s="407"/>
      <c r="AK47" s="407"/>
      <c r="AL47" s="407"/>
      <c r="AM47" s="407"/>
      <c r="AN47" s="407"/>
      <c r="AO47" s="407"/>
      <c r="AP47" s="407"/>
      <c r="AQ47" s="369"/>
      <c r="AR47" s="369" t="s">
        <v>409</v>
      </c>
      <c r="AS47" s="369" t="s">
        <v>250</v>
      </c>
      <c r="AT47" s="369" t="s">
        <v>1346</v>
      </c>
      <c r="AU47" s="403">
        <v>1</v>
      </c>
      <c r="AV47" s="403"/>
      <c r="AW47" s="403" t="s">
        <v>767</v>
      </c>
      <c r="AX47" s="369" t="s">
        <v>2162</v>
      </c>
      <c r="AY47" s="403"/>
      <c r="AZ47" s="884">
        <v>27</v>
      </c>
      <c r="BA47" s="884">
        <v>0</v>
      </c>
      <c r="BB47" s="403"/>
      <c r="BC47" s="403">
        <v>0</v>
      </c>
      <c r="BD47" s="403">
        <v>14</v>
      </c>
      <c r="BE47" s="403">
        <v>46</v>
      </c>
      <c r="BF47" s="403">
        <v>14046</v>
      </c>
      <c r="BG47" s="403">
        <v>62</v>
      </c>
      <c r="BH47" s="403"/>
      <c r="BI47" s="403"/>
      <c r="BJ47" s="403"/>
      <c r="BK47" s="403"/>
      <c r="BL47" s="403"/>
      <c r="BM47" s="403"/>
      <c r="BN47" s="403"/>
      <c r="BO47" s="403"/>
      <c r="BP47" s="403"/>
      <c r="BQ47" s="403"/>
    </row>
    <row r="48" spans="1:69" s="417" customFormat="1" ht="25" x14ac:dyDescent="0.25">
      <c r="A48" s="415" t="s">
        <v>46</v>
      </c>
      <c r="B48" s="462" t="s">
        <v>2657</v>
      </c>
      <c r="C48" s="635" t="s">
        <v>1518</v>
      </c>
      <c r="D48" s="636" t="s">
        <v>634</v>
      </c>
      <c r="E48" s="637" t="s">
        <v>2373</v>
      </c>
      <c r="F48" s="638"/>
      <c r="G48" s="639" t="s">
        <v>1331</v>
      </c>
      <c r="H48" s="649" t="s">
        <v>1331</v>
      </c>
      <c r="I48" s="649" t="s">
        <v>1331</v>
      </c>
      <c r="J48" s="418" t="s">
        <v>1332</v>
      </c>
      <c r="K48" s="419" t="s">
        <v>769</v>
      </c>
      <c r="L48" s="418"/>
      <c r="M48" s="419"/>
      <c r="N48" s="418" t="str">
        <f t="shared" si="2"/>
        <v/>
      </c>
      <c r="O48" s="418" t="str">
        <f t="shared" si="3"/>
        <v/>
      </c>
      <c r="P48" s="419"/>
      <c r="Q48" s="419"/>
      <c r="R48" s="420">
        <v>0</v>
      </c>
      <c r="S48" s="641"/>
      <c r="T48" s="421"/>
      <c r="U48" s="421"/>
      <c r="V48" s="421"/>
      <c r="W48" s="421"/>
      <c r="X48" s="421"/>
      <c r="Y48" s="421"/>
      <c r="Z48" s="421"/>
      <c r="AA48" s="421"/>
      <c r="AB48" s="421"/>
      <c r="AC48" s="421"/>
      <c r="AD48" s="421"/>
      <c r="AE48" s="421"/>
      <c r="AF48" s="421"/>
      <c r="AG48" s="421"/>
      <c r="AH48" s="421"/>
      <c r="AI48" s="421"/>
      <c r="AJ48" s="421"/>
      <c r="AK48" s="421"/>
      <c r="AL48" s="421"/>
      <c r="AM48" s="421"/>
      <c r="AN48" s="421"/>
      <c r="AO48" s="421"/>
      <c r="AP48" s="421"/>
      <c r="AQ48" s="419"/>
      <c r="AR48" s="419"/>
      <c r="AS48" s="418"/>
      <c r="AT48" s="418"/>
      <c r="AU48" s="418" t="s">
        <v>1657</v>
      </c>
      <c r="AV48" s="418"/>
      <c r="AW48" s="418" t="s">
        <v>767</v>
      </c>
      <c r="AX48" s="419"/>
      <c r="AY48" s="418"/>
      <c r="AZ48" s="887">
        <v>27</v>
      </c>
      <c r="BA48" s="887">
        <v>1</v>
      </c>
      <c r="BB48" s="418"/>
      <c r="BC48" s="418">
        <v>1</v>
      </c>
      <c r="BD48" s="418">
        <v>14</v>
      </c>
      <c r="BE48" s="418">
        <v>47</v>
      </c>
      <c r="BF48" s="418">
        <v>1014047</v>
      </c>
      <c r="BG48" s="418">
        <v>323</v>
      </c>
      <c r="BH48" s="418"/>
      <c r="BI48" s="418"/>
      <c r="BJ48" s="418"/>
      <c r="BK48" s="418"/>
      <c r="BL48" s="418"/>
      <c r="BM48" s="418"/>
      <c r="BN48" s="418"/>
      <c r="BO48" s="418"/>
      <c r="BP48" s="418"/>
      <c r="BQ48" s="418"/>
    </row>
    <row r="49" spans="1:69" s="400" customFormat="1" ht="50" x14ac:dyDescent="0.25">
      <c r="A49" s="398" t="s">
        <v>1000</v>
      </c>
      <c r="B49" s="399" t="s">
        <v>2658</v>
      </c>
      <c r="C49" s="583" t="s">
        <v>132</v>
      </c>
      <c r="D49" s="619"/>
      <c r="E49" s="583" t="s">
        <v>2373</v>
      </c>
      <c r="F49" s="620"/>
      <c r="G49" s="620" t="s">
        <v>1331</v>
      </c>
      <c r="H49" s="620" t="s">
        <v>1331</v>
      </c>
      <c r="I49" s="620" t="s">
        <v>1331</v>
      </c>
      <c r="J49" s="369" t="s">
        <v>1332</v>
      </c>
      <c r="K49" s="369" t="s">
        <v>769</v>
      </c>
      <c r="L49" s="369" t="s">
        <v>856</v>
      </c>
      <c r="M49" s="369" t="s">
        <v>2177</v>
      </c>
      <c r="N49" s="830" t="str">
        <f t="shared" si="2"/>
        <v>Collection</v>
      </c>
      <c r="O49" s="830" t="str">
        <f t="shared" si="3"/>
        <v>Data</v>
      </c>
      <c r="P49" s="831" t="s">
        <v>2091</v>
      </c>
      <c r="Q49" s="831" t="s">
        <v>2112</v>
      </c>
      <c r="R49" s="368"/>
      <c r="S49" s="369"/>
      <c r="T49" s="407" t="s">
        <v>1331</v>
      </c>
      <c r="U49" s="407" t="s">
        <v>1331</v>
      </c>
      <c r="V49" s="407" t="s">
        <v>1331</v>
      </c>
      <c r="W49" s="407" t="s">
        <v>1331</v>
      </c>
      <c r="X49" s="407" t="s">
        <v>1331</v>
      </c>
      <c r="Y49" s="407" t="s">
        <v>1331</v>
      </c>
      <c r="Z49" s="407" t="s">
        <v>1331</v>
      </c>
      <c r="AA49" s="407" t="s">
        <v>1331</v>
      </c>
      <c r="AB49" s="407" t="s">
        <v>1331</v>
      </c>
      <c r="AC49" s="407" t="s">
        <v>1331</v>
      </c>
      <c r="AD49" s="407" t="s">
        <v>1331</v>
      </c>
      <c r="AE49" s="407" t="s">
        <v>1331</v>
      </c>
      <c r="AF49" s="407" t="s">
        <v>1331</v>
      </c>
      <c r="AG49" s="407" t="s">
        <v>1331</v>
      </c>
      <c r="AH49" s="407"/>
      <c r="AI49" s="407"/>
      <c r="AJ49" s="407"/>
      <c r="AK49" s="407"/>
      <c r="AL49" s="407"/>
      <c r="AM49" s="407"/>
      <c r="AN49" s="407"/>
      <c r="AO49" s="407"/>
      <c r="AP49" s="407"/>
      <c r="AQ49" s="369"/>
      <c r="AR49" s="369" t="s">
        <v>409</v>
      </c>
      <c r="AS49" s="369" t="s">
        <v>250</v>
      </c>
      <c r="AT49" s="369" t="s">
        <v>1346</v>
      </c>
      <c r="AU49" s="403">
        <v>6</v>
      </c>
      <c r="AV49" s="403"/>
      <c r="AW49" s="403" t="s">
        <v>767</v>
      </c>
      <c r="AX49" s="369" t="s">
        <v>2162</v>
      </c>
      <c r="AY49" s="403"/>
      <c r="AZ49" s="884">
        <v>28</v>
      </c>
      <c r="BA49" s="884">
        <v>0</v>
      </c>
      <c r="BB49" s="403"/>
      <c r="BC49" s="403">
        <v>0</v>
      </c>
      <c r="BD49" s="403">
        <v>14</v>
      </c>
      <c r="BE49" s="403">
        <v>48</v>
      </c>
      <c r="BF49" s="403">
        <v>14048</v>
      </c>
      <c r="BG49" s="403">
        <v>63</v>
      </c>
      <c r="BH49" s="403"/>
      <c r="BI49" s="403"/>
      <c r="BJ49" s="403"/>
      <c r="BK49" s="403"/>
      <c r="BL49" s="403"/>
      <c r="BM49" s="403"/>
      <c r="BN49" s="403"/>
      <c r="BO49" s="403"/>
      <c r="BP49" s="403"/>
      <c r="BQ49" s="403"/>
    </row>
    <row r="50" spans="1:69" s="363" customFormat="1" ht="37.5" x14ac:dyDescent="0.25">
      <c r="A50" s="410" t="s">
        <v>46</v>
      </c>
      <c r="B50" s="454" t="s">
        <v>2659</v>
      </c>
      <c r="C50" s="621" t="s">
        <v>132</v>
      </c>
      <c r="D50" s="609" t="s">
        <v>871</v>
      </c>
      <c r="E50" s="622" t="s">
        <v>2373</v>
      </c>
      <c r="F50" s="623"/>
      <c r="G50" s="624" t="s">
        <v>1331</v>
      </c>
      <c r="H50" s="625" t="s">
        <v>1331</v>
      </c>
      <c r="I50" s="625" t="s">
        <v>1331</v>
      </c>
      <c r="J50" s="412" t="s">
        <v>1332</v>
      </c>
      <c r="K50" s="364" t="s">
        <v>769</v>
      </c>
      <c r="L50" s="412"/>
      <c r="M50" s="364"/>
      <c r="N50" s="412" t="str">
        <f t="shared" si="2"/>
        <v/>
      </c>
      <c r="O50" s="412" t="str">
        <f t="shared" si="3"/>
        <v/>
      </c>
      <c r="P50" s="364"/>
      <c r="Q50" s="364"/>
      <c r="R50" s="362">
        <v>0</v>
      </c>
      <c r="S50" s="627"/>
      <c r="T50" s="413"/>
      <c r="U50" s="413"/>
      <c r="V50" s="413"/>
      <c r="W50" s="413"/>
      <c r="X50" s="413"/>
      <c r="Y50" s="413"/>
      <c r="Z50" s="413"/>
      <c r="AA50" s="413"/>
      <c r="AB50" s="413"/>
      <c r="AC50" s="413"/>
      <c r="AD50" s="413"/>
      <c r="AE50" s="413"/>
      <c r="AF50" s="413"/>
      <c r="AG50" s="413"/>
      <c r="AH50" s="413"/>
      <c r="AI50" s="413"/>
      <c r="AJ50" s="413"/>
      <c r="AK50" s="413"/>
      <c r="AL50" s="413"/>
      <c r="AM50" s="413"/>
      <c r="AN50" s="413"/>
      <c r="AO50" s="413"/>
      <c r="AP50" s="413"/>
      <c r="AQ50" s="364"/>
      <c r="AR50" s="364"/>
      <c r="AS50" s="412"/>
      <c r="AT50" s="412"/>
      <c r="AU50" s="412" t="s">
        <v>1657</v>
      </c>
      <c r="AV50" s="412"/>
      <c r="AW50" s="412" t="s">
        <v>767</v>
      </c>
      <c r="AX50" s="364"/>
      <c r="AY50" s="412"/>
      <c r="AZ50" s="885">
        <v>28</v>
      </c>
      <c r="BA50" s="885">
        <v>1</v>
      </c>
      <c r="BB50" s="412"/>
      <c r="BC50" s="412">
        <v>1</v>
      </c>
      <c r="BD50" s="412">
        <v>14</v>
      </c>
      <c r="BE50" s="412">
        <v>49</v>
      </c>
      <c r="BF50" s="412">
        <v>1014049</v>
      </c>
      <c r="BG50" s="412">
        <v>324</v>
      </c>
      <c r="BH50" s="412"/>
      <c r="BI50" s="412"/>
      <c r="BJ50" s="412"/>
      <c r="BK50" s="412"/>
      <c r="BL50" s="412"/>
      <c r="BM50" s="412"/>
      <c r="BN50" s="412"/>
      <c r="BO50" s="412"/>
      <c r="BP50" s="412"/>
      <c r="BQ50" s="412"/>
    </row>
    <row r="51" spans="1:69" s="363" customFormat="1" ht="37.5" x14ac:dyDescent="0.25">
      <c r="A51" s="410" t="s">
        <v>46</v>
      </c>
      <c r="B51" s="454" t="s">
        <v>2660</v>
      </c>
      <c r="C51" s="621" t="s">
        <v>132</v>
      </c>
      <c r="D51" s="609" t="s">
        <v>872</v>
      </c>
      <c r="E51" s="622" t="s">
        <v>2373</v>
      </c>
      <c r="F51" s="623"/>
      <c r="G51" s="624" t="s">
        <v>1331</v>
      </c>
      <c r="H51" s="625" t="s">
        <v>1331</v>
      </c>
      <c r="I51" s="625" t="s">
        <v>1331</v>
      </c>
      <c r="J51" s="412" t="s">
        <v>1332</v>
      </c>
      <c r="K51" s="364" t="s">
        <v>769</v>
      </c>
      <c r="L51" s="412"/>
      <c r="M51" s="364"/>
      <c r="N51" s="412" t="str">
        <f t="shared" si="2"/>
        <v/>
      </c>
      <c r="O51" s="412" t="str">
        <f t="shared" si="3"/>
        <v/>
      </c>
      <c r="P51" s="364"/>
      <c r="Q51" s="364"/>
      <c r="R51" s="362">
        <v>0</v>
      </c>
      <c r="S51" s="627"/>
      <c r="T51" s="413"/>
      <c r="U51" s="413"/>
      <c r="V51" s="413"/>
      <c r="W51" s="413"/>
      <c r="X51" s="413"/>
      <c r="Y51" s="413"/>
      <c r="Z51" s="413"/>
      <c r="AA51" s="413"/>
      <c r="AB51" s="413"/>
      <c r="AC51" s="413"/>
      <c r="AD51" s="413"/>
      <c r="AE51" s="413"/>
      <c r="AF51" s="413"/>
      <c r="AG51" s="413"/>
      <c r="AH51" s="413"/>
      <c r="AI51" s="413"/>
      <c r="AJ51" s="413"/>
      <c r="AK51" s="413"/>
      <c r="AL51" s="413"/>
      <c r="AM51" s="413"/>
      <c r="AN51" s="413"/>
      <c r="AO51" s="413"/>
      <c r="AP51" s="413"/>
      <c r="AQ51" s="364"/>
      <c r="AR51" s="364"/>
      <c r="AS51" s="412"/>
      <c r="AT51" s="412"/>
      <c r="AU51" s="412" t="s">
        <v>1657</v>
      </c>
      <c r="AV51" s="412"/>
      <c r="AW51" s="412" t="s">
        <v>767</v>
      </c>
      <c r="AX51" s="364"/>
      <c r="AY51" s="412"/>
      <c r="AZ51" s="885">
        <v>28</v>
      </c>
      <c r="BA51" s="885">
        <v>2</v>
      </c>
      <c r="BB51" s="412"/>
      <c r="BC51" s="412">
        <v>1</v>
      </c>
      <c r="BD51" s="412">
        <v>14</v>
      </c>
      <c r="BE51" s="412">
        <v>50</v>
      </c>
      <c r="BF51" s="412">
        <v>1014050</v>
      </c>
      <c r="BG51" s="412">
        <v>325</v>
      </c>
      <c r="BH51" s="412"/>
      <c r="BI51" s="412"/>
      <c r="BJ51" s="412"/>
      <c r="BK51" s="412"/>
      <c r="BL51" s="412"/>
      <c r="BM51" s="412"/>
      <c r="BN51" s="412"/>
      <c r="BO51" s="412"/>
      <c r="BP51" s="412"/>
      <c r="BQ51" s="412"/>
    </row>
    <row r="52" spans="1:69" s="363" customFormat="1" ht="37.5" x14ac:dyDescent="0.25">
      <c r="A52" s="410" t="s">
        <v>46</v>
      </c>
      <c r="B52" s="454" t="s">
        <v>2661</v>
      </c>
      <c r="C52" s="621" t="s">
        <v>132</v>
      </c>
      <c r="D52" s="609" t="s">
        <v>1071</v>
      </c>
      <c r="E52" s="622" t="s">
        <v>2373</v>
      </c>
      <c r="F52" s="623"/>
      <c r="G52" s="624" t="s">
        <v>1331</v>
      </c>
      <c r="H52" s="625" t="s">
        <v>1331</v>
      </c>
      <c r="I52" s="625" t="s">
        <v>1331</v>
      </c>
      <c r="J52" s="412" t="s">
        <v>1332</v>
      </c>
      <c r="K52" s="364" t="s">
        <v>769</v>
      </c>
      <c r="L52" s="412"/>
      <c r="M52" s="364"/>
      <c r="N52" s="412" t="str">
        <f t="shared" si="2"/>
        <v/>
      </c>
      <c r="O52" s="412" t="str">
        <f t="shared" si="3"/>
        <v/>
      </c>
      <c r="P52" s="364"/>
      <c r="Q52" s="364"/>
      <c r="R52" s="362">
        <v>0</v>
      </c>
      <c r="S52" s="627"/>
      <c r="T52" s="413"/>
      <c r="U52" s="413"/>
      <c r="V52" s="413"/>
      <c r="W52" s="413"/>
      <c r="X52" s="413"/>
      <c r="Y52" s="413"/>
      <c r="Z52" s="413"/>
      <c r="AA52" s="413"/>
      <c r="AB52" s="413"/>
      <c r="AC52" s="413"/>
      <c r="AD52" s="413"/>
      <c r="AE52" s="413"/>
      <c r="AF52" s="413"/>
      <c r="AG52" s="413"/>
      <c r="AH52" s="413"/>
      <c r="AI52" s="413"/>
      <c r="AJ52" s="413"/>
      <c r="AK52" s="413"/>
      <c r="AL52" s="413"/>
      <c r="AM52" s="413"/>
      <c r="AN52" s="413"/>
      <c r="AO52" s="413"/>
      <c r="AP52" s="413"/>
      <c r="AQ52" s="364"/>
      <c r="AR52" s="364"/>
      <c r="AS52" s="412"/>
      <c r="AT52" s="412"/>
      <c r="AU52" s="412" t="s">
        <v>1657</v>
      </c>
      <c r="AV52" s="412"/>
      <c r="AW52" s="412" t="s">
        <v>767</v>
      </c>
      <c r="AX52" s="364"/>
      <c r="AY52" s="412"/>
      <c r="AZ52" s="885">
        <v>28</v>
      </c>
      <c r="BA52" s="885">
        <v>3</v>
      </c>
      <c r="BB52" s="412"/>
      <c r="BC52" s="412">
        <v>1</v>
      </c>
      <c r="BD52" s="412">
        <v>14</v>
      </c>
      <c r="BE52" s="412">
        <v>51</v>
      </c>
      <c r="BF52" s="412">
        <v>1014051</v>
      </c>
      <c r="BG52" s="412">
        <v>326</v>
      </c>
      <c r="BH52" s="412"/>
      <c r="BI52" s="412"/>
      <c r="BJ52" s="412"/>
      <c r="BK52" s="412"/>
      <c r="BL52" s="412"/>
      <c r="BM52" s="412"/>
      <c r="BN52" s="412"/>
      <c r="BO52" s="412"/>
      <c r="BP52" s="412"/>
      <c r="BQ52" s="412"/>
    </row>
    <row r="53" spans="1:69" s="363" customFormat="1" ht="50" x14ac:dyDescent="0.25">
      <c r="A53" s="410" t="s">
        <v>46</v>
      </c>
      <c r="B53" s="454" t="s">
        <v>2662</v>
      </c>
      <c r="C53" s="621" t="s">
        <v>132</v>
      </c>
      <c r="D53" s="609" t="s">
        <v>545</v>
      </c>
      <c r="E53" s="622" t="s">
        <v>2373</v>
      </c>
      <c r="F53" s="623"/>
      <c r="G53" s="624" t="s">
        <v>1331</v>
      </c>
      <c r="H53" s="625" t="s">
        <v>1331</v>
      </c>
      <c r="I53" s="625" t="s">
        <v>1331</v>
      </c>
      <c r="J53" s="412" t="s">
        <v>1332</v>
      </c>
      <c r="K53" s="364" t="s">
        <v>769</v>
      </c>
      <c r="L53" s="412"/>
      <c r="M53" s="364"/>
      <c r="N53" s="412" t="str">
        <f t="shared" si="2"/>
        <v/>
      </c>
      <c r="O53" s="412" t="str">
        <f t="shared" si="3"/>
        <v/>
      </c>
      <c r="P53" s="364"/>
      <c r="Q53" s="364"/>
      <c r="R53" s="362">
        <v>0</v>
      </c>
      <c r="S53" s="627"/>
      <c r="T53" s="413"/>
      <c r="U53" s="413"/>
      <c r="V53" s="413"/>
      <c r="W53" s="413"/>
      <c r="X53" s="413"/>
      <c r="Y53" s="413"/>
      <c r="Z53" s="413"/>
      <c r="AA53" s="413"/>
      <c r="AB53" s="413"/>
      <c r="AC53" s="413"/>
      <c r="AD53" s="413"/>
      <c r="AE53" s="413"/>
      <c r="AF53" s="413"/>
      <c r="AG53" s="413"/>
      <c r="AH53" s="413"/>
      <c r="AI53" s="413"/>
      <c r="AJ53" s="413"/>
      <c r="AK53" s="413"/>
      <c r="AL53" s="413"/>
      <c r="AM53" s="413"/>
      <c r="AN53" s="413"/>
      <c r="AO53" s="413"/>
      <c r="AP53" s="413"/>
      <c r="AQ53" s="364"/>
      <c r="AR53" s="364"/>
      <c r="AS53" s="412"/>
      <c r="AT53" s="412"/>
      <c r="AU53" s="412" t="s">
        <v>1657</v>
      </c>
      <c r="AV53" s="412"/>
      <c r="AW53" s="412" t="s">
        <v>767</v>
      </c>
      <c r="AX53" s="364"/>
      <c r="AY53" s="412"/>
      <c r="AZ53" s="885">
        <v>28</v>
      </c>
      <c r="BA53" s="885">
        <v>4</v>
      </c>
      <c r="BB53" s="412"/>
      <c r="BC53" s="412">
        <v>1</v>
      </c>
      <c r="BD53" s="412">
        <v>14</v>
      </c>
      <c r="BE53" s="412">
        <v>52</v>
      </c>
      <c r="BF53" s="412">
        <v>1014052</v>
      </c>
      <c r="BG53" s="412">
        <v>327</v>
      </c>
      <c r="BH53" s="412"/>
      <c r="BI53" s="412"/>
      <c r="BJ53" s="412"/>
      <c r="BK53" s="412"/>
      <c r="BL53" s="412"/>
      <c r="BM53" s="412"/>
      <c r="BN53" s="412"/>
      <c r="BO53" s="412"/>
      <c r="BP53" s="412"/>
      <c r="BQ53" s="412"/>
    </row>
    <row r="54" spans="1:69" s="363" customFormat="1" ht="50" x14ac:dyDescent="0.25">
      <c r="A54" s="410" t="s">
        <v>46</v>
      </c>
      <c r="B54" s="454" t="s">
        <v>2663</v>
      </c>
      <c r="C54" s="621" t="s">
        <v>132</v>
      </c>
      <c r="D54" s="609" t="s">
        <v>130</v>
      </c>
      <c r="E54" s="622" t="s">
        <v>2373</v>
      </c>
      <c r="F54" s="623"/>
      <c r="G54" s="624" t="s">
        <v>1331</v>
      </c>
      <c r="H54" s="625" t="s">
        <v>1331</v>
      </c>
      <c r="I54" s="625" t="s">
        <v>1331</v>
      </c>
      <c r="J54" s="412" t="s">
        <v>1332</v>
      </c>
      <c r="K54" s="364" t="s">
        <v>769</v>
      </c>
      <c r="L54" s="412"/>
      <c r="M54" s="364"/>
      <c r="N54" s="412" t="str">
        <f t="shared" si="2"/>
        <v/>
      </c>
      <c r="O54" s="412" t="str">
        <f t="shared" si="3"/>
        <v/>
      </c>
      <c r="P54" s="364"/>
      <c r="Q54" s="364"/>
      <c r="R54" s="362">
        <v>0</v>
      </c>
      <c r="S54" s="627"/>
      <c r="T54" s="413"/>
      <c r="U54" s="413"/>
      <c r="V54" s="413"/>
      <c r="W54" s="413"/>
      <c r="X54" s="413"/>
      <c r="Y54" s="413"/>
      <c r="Z54" s="413"/>
      <c r="AA54" s="413"/>
      <c r="AB54" s="413"/>
      <c r="AC54" s="413"/>
      <c r="AD54" s="413"/>
      <c r="AE54" s="413"/>
      <c r="AF54" s="413"/>
      <c r="AG54" s="413"/>
      <c r="AH54" s="413"/>
      <c r="AI54" s="413"/>
      <c r="AJ54" s="413"/>
      <c r="AK54" s="413"/>
      <c r="AL54" s="413"/>
      <c r="AM54" s="413"/>
      <c r="AN54" s="413"/>
      <c r="AO54" s="413"/>
      <c r="AP54" s="413"/>
      <c r="AQ54" s="364"/>
      <c r="AR54" s="364"/>
      <c r="AS54" s="412"/>
      <c r="AT54" s="412"/>
      <c r="AU54" s="412" t="s">
        <v>1657</v>
      </c>
      <c r="AV54" s="412"/>
      <c r="AW54" s="412" t="s">
        <v>767</v>
      </c>
      <c r="AX54" s="364"/>
      <c r="AY54" s="412"/>
      <c r="AZ54" s="885">
        <v>28</v>
      </c>
      <c r="BA54" s="885">
        <v>5</v>
      </c>
      <c r="BB54" s="412"/>
      <c r="BC54" s="412">
        <v>1</v>
      </c>
      <c r="BD54" s="412">
        <v>14</v>
      </c>
      <c r="BE54" s="412">
        <v>53</v>
      </c>
      <c r="BF54" s="412">
        <v>1014053</v>
      </c>
      <c r="BG54" s="412">
        <v>328</v>
      </c>
      <c r="BH54" s="412"/>
      <c r="BI54" s="412"/>
      <c r="BJ54" s="412"/>
      <c r="BK54" s="412"/>
      <c r="BL54" s="412"/>
      <c r="BM54" s="412"/>
      <c r="BN54" s="412"/>
      <c r="BO54" s="412"/>
      <c r="BP54" s="412"/>
      <c r="BQ54" s="412"/>
    </row>
    <row r="55" spans="1:69" s="417" customFormat="1" ht="37.5" x14ac:dyDescent="0.25">
      <c r="A55" s="415" t="s">
        <v>46</v>
      </c>
      <c r="B55" s="462" t="s">
        <v>2664</v>
      </c>
      <c r="C55" s="635" t="s">
        <v>132</v>
      </c>
      <c r="D55" s="636" t="s">
        <v>131</v>
      </c>
      <c r="E55" s="637" t="s">
        <v>2373</v>
      </c>
      <c r="F55" s="638"/>
      <c r="G55" s="639" t="s">
        <v>1331</v>
      </c>
      <c r="H55" s="649" t="s">
        <v>1331</v>
      </c>
      <c r="I55" s="649" t="s">
        <v>1331</v>
      </c>
      <c r="J55" s="418" t="s">
        <v>1332</v>
      </c>
      <c r="K55" s="419" t="s">
        <v>769</v>
      </c>
      <c r="L55" s="418"/>
      <c r="M55" s="419"/>
      <c r="N55" s="418" t="str">
        <f t="shared" si="2"/>
        <v/>
      </c>
      <c r="O55" s="418" t="str">
        <f t="shared" si="3"/>
        <v/>
      </c>
      <c r="P55" s="419"/>
      <c r="Q55" s="419"/>
      <c r="R55" s="420">
        <v>0</v>
      </c>
      <c r="S55" s="641"/>
      <c r="T55" s="421"/>
      <c r="U55" s="421"/>
      <c r="V55" s="421"/>
      <c r="W55" s="421"/>
      <c r="X55" s="421"/>
      <c r="Y55" s="421"/>
      <c r="Z55" s="421"/>
      <c r="AA55" s="421"/>
      <c r="AB55" s="421"/>
      <c r="AC55" s="421"/>
      <c r="AD55" s="421"/>
      <c r="AE55" s="421"/>
      <c r="AF55" s="421"/>
      <c r="AG55" s="421"/>
      <c r="AH55" s="421"/>
      <c r="AI55" s="421"/>
      <c r="AJ55" s="421"/>
      <c r="AK55" s="421"/>
      <c r="AL55" s="421"/>
      <c r="AM55" s="421"/>
      <c r="AN55" s="421"/>
      <c r="AO55" s="421"/>
      <c r="AP55" s="421"/>
      <c r="AQ55" s="419"/>
      <c r="AR55" s="419"/>
      <c r="AS55" s="418"/>
      <c r="AT55" s="418"/>
      <c r="AU55" s="418" t="s">
        <v>1657</v>
      </c>
      <c r="AV55" s="418"/>
      <c r="AW55" s="418" t="s">
        <v>767</v>
      </c>
      <c r="AX55" s="419"/>
      <c r="AY55" s="418"/>
      <c r="AZ55" s="887">
        <v>28</v>
      </c>
      <c r="BA55" s="887">
        <v>6</v>
      </c>
      <c r="BB55" s="418"/>
      <c r="BC55" s="418">
        <v>1</v>
      </c>
      <c r="BD55" s="418">
        <v>14</v>
      </c>
      <c r="BE55" s="418">
        <v>54</v>
      </c>
      <c r="BF55" s="418">
        <v>1014054</v>
      </c>
      <c r="BG55" s="418">
        <v>329</v>
      </c>
      <c r="BH55" s="418"/>
      <c r="BI55" s="418"/>
      <c r="BJ55" s="418"/>
      <c r="BK55" s="418"/>
      <c r="BL55" s="418"/>
      <c r="BM55" s="418"/>
      <c r="BN55" s="418"/>
      <c r="BO55" s="418"/>
      <c r="BP55" s="418"/>
      <c r="BQ55" s="418"/>
    </row>
    <row r="56" spans="1:69" s="400" customFormat="1" ht="50" x14ac:dyDescent="0.25">
      <c r="A56" s="398" t="s">
        <v>1000</v>
      </c>
      <c r="B56" s="399" t="s">
        <v>2665</v>
      </c>
      <c r="C56" s="583" t="s">
        <v>1522</v>
      </c>
      <c r="D56" s="619"/>
      <c r="E56" s="583" t="s">
        <v>2373</v>
      </c>
      <c r="F56" s="620"/>
      <c r="G56" s="620" t="s">
        <v>1331</v>
      </c>
      <c r="H56" s="620"/>
      <c r="I56" s="620" t="s">
        <v>1331</v>
      </c>
      <c r="J56" s="369" t="s">
        <v>1332</v>
      </c>
      <c r="K56" s="369" t="s">
        <v>769</v>
      </c>
      <c r="L56" s="369" t="s">
        <v>856</v>
      </c>
      <c r="M56" s="369"/>
      <c r="N56" s="830" t="str">
        <f t="shared" si="2"/>
        <v>Collection</v>
      </c>
      <c r="O56" s="830" t="str">
        <f t="shared" si="3"/>
        <v>Data</v>
      </c>
      <c r="P56" s="831" t="s">
        <v>2091</v>
      </c>
      <c r="Q56" s="831" t="s">
        <v>2113</v>
      </c>
      <c r="R56" s="368"/>
      <c r="S56" s="369"/>
      <c r="T56" s="407" t="s">
        <v>1331</v>
      </c>
      <c r="U56" s="407" t="s">
        <v>1331</v>
      </c>
      <c r="V56" s="407" t="s">
        <v>1331</v>
      </c>
      <c r="W56" s="407" t="s">
        <v>1331</v>
      </c>
      <c r="X56" s="407" t="s">
        <v>1331</v>
      </c>
      <c r="Y56" s="407" t="s">
        <v>1331</v>
      </c>
      <c r="Z56" s="407" t="s">
        <v>1331</v>
      </c>
      <c r="AA56" s="407" t="s">
        <v>1331</v>
      </c>
      <c r="AB56" s="407" t="s">
        <v>1331</v>
      </c>
      <c r="AC56" s="407" t="s">
        <v>1331</v>
      </c>
      <c r="AD56" s="407" t="s">
        <v>1331</v>
      </c>
      <c r="AE56" s="407" t="s">
        <v>1331</v>
      </c>
      <c r="AF56" s="407" t="s">
        <v>1331</v>
      </c>
      <c r="AG56" s="407" t="s">
        <v>1331</v>
      </c>
      <c r="AH56" s="407"/>
      <c r="AI56" s="407"/>
      <c r="AJ56" s="407"/>
      <c r="AK56" s="407"/>
      <c r="AL56" s="407"/>
      <c r="AM56" s="407"/>
      <c r="AN56" s="407"/>
      <c r="AO56" s="407"/>
      <c r="AP56" s="407"/>
      <c r="AQ56" s="369"/>
      <c r="AR56" s="369" t="s">
        <v>409</v>
      </c>
      <c r="AS56" s="369" t="s">
        <v>250</v>
      </c>
      <c r="AT56" s="369" t="s">
        <v>1346</v>
      </c>
      <c r="AU56" s="403">
        <v>1</v>
      </c>
      <c r="AV56" s="403"/>
      <c r="AW56" s="403" t="s">
        <v>767</v>
      </c>
      <c r="AX56" s="369" t="s">
        <v>2162</v>
      </c>
      <c r="AY56" s="403"/>
      <c r="AZ56" s="884">
        <v>29</v>
      </c>
      <c r="BA56" s="884">
        <v>0</v>
      </c>
      <c r="BB56" s="403"/>
      <c r="BC56" s="403">
        <v>0</v>
      </c>
      <c r="BD56" s="403">
        <v>14</v>
      </c>
      <c r="BE56" s="403">
        <v>55</v>
      </c>
      <c r="BF56" s="403">
        <v>14055</v>
      </c>
      <c r="BG56" s="403">
        <v>64</v>
      </c>
      <c r="BH56" s="403"/>
      <c r="BI56" s="403"/>
      <c r="BJ56" s="403"/>
      <c r="BK56" s="403"/>
      <c r="BL56" s="403"/>
      <c r="BM56" s="403"/>
      <c r="BN56" s="403"/>
      <c r="BO56" s="403"/>
      <c r="BP56" s="403"/>
      <c r="BQ56" s="403"/>
    </row>
    <row r="57" spans="1:69" s="417" customFormat="1" ht="25" x14ac:dyDescent="0.25">
      <c r="A57" s="415" t="s">
        <v>46</v>
      </c>
      <c r="B57" s="462" t="s">
        <v>2666</v>
      </c>
      <c r="C57" s="635" t="s">
        <v>1522</v>
      </c>
      <c r="D57" s="636" t="s">
        <v>1046</v>
      </c>
      <c r="E57" s="637" t="s">
        <v>2373</v>
      </c>
      <c r="F57" s="638"/>
      <c r="G57" s="639" t="s">
        <v>1331</v>
      </c>
      <c r="H57" s="639"/>
      <c r="I57" s="639"/>
      <c r="J57" s="418" t="s">
        <v>1332</v>
      </c>
      <c r="K57" s="419" t="s">
        <v>769</v>
      </c>
      <c r="L57" s="418"/>
      <c r="M57" s="419"/>
      <c r="N57" s="418" t="str">
        <f t="shared" si="2"/>
        <v/>
      </c>
      <c r="O57" s="418" t="str">
        <f t="shared" si="3"/>
        <v/>
      </c>
      <c r="P57" s="419"/>
      <c r="Q57" s="419"/>
      <c r="R57" s="420">
        <v>0</v>
      </c>
      <c r="S57" s="641"/>
      <c r="T57" s="421"/>
      <c r="U57" s="421"/>
      <c r="V57" s="421"/>
      <c r="W57" s="421"/>
      <c r="X57" s="421"/>
      <c r="Y57" s="421"/>
      <c r="Z57" s="421"/>
      <c r="AA57" s="421"/>
      <c r="AB57" s="421"/>
      <c r="AC57" s="421"/>
      <c r="AD57" s="421"/>
      <c r="AE57" s="421"/>
      <c r="AF57" s="421"/>
      <c r="AG57" s="421"/>
      <c r="AH57" s="421"/>
      <c r="AI57" s="421"/>
      <c r="AJ57" s="421"/>
      <c r="AK57" s="421"/>
      <c r="AL57" s="421"/>
      <c r="AM57" s="421"/>
      <c r="AN57" s="421"/>
      <c r="AO57" s="421"/>
      <c r="AP57" s="421"/>
      <c r="AQ57" s="419"/>
      <c r="AR57" s="419"/>
      <c r="AS57" s="418"/>
      <c r="AT57" s="418"/>
      <c r="AU57" s="418" t="s">
        <v>1657</v>
      </c>
      <c r="AV57" s="418"/>
      <c r="AW57" s="418" t="s">
        <v>767</v>
      </c>
      <c r="AX57" s="419"/>
      <c r="AY57" s="418"/>
      <c r="AZ57" s="887">
        <v>29</v>
      </c>
      <c r="BA57" s="887">
        <v>1</v>
      </c>
      <c r="BB57" s="418"/>
      <c r="BC57" s="418">
        <v>1</v>
      </c>
      <c r="BD57" s="418">
        <v>14</v>
      </c>
      <c r="BE57" s="418">
        <v>56</v>
      </c>
      <c r="BF57" s="418">
        <v>1014056</v>
      </c>
      <c r="BG57" s="418">
        <v>330</v>
      </c>
      <c r="BH57" s="418"/>
      <c r="BI57" s="418"/>
      <c r="BJ57" s="418"/>
      <c r="BK57" s="418"/>
      <c r="BL57" s="418"/>
      <c r="BM57" s="418"/>
      <c r="BN57" s="418"/>
      <c r="BO57" s="418"/>
      <c r="BP57" s="418"/>
      <c r="BQ57" s="418"/>
    </row>
    <row r="58" spans="1:69" s="400" customFormat="1" ht="50" x14ac:dyDescent="0.25">
      <c r="A58" s="398" t="s">
        <v>1000</v>
      </c>
      <c r="B58" s="399" t="s">
        <v>2667</v>
      </c>
      <c r="C58" s="583" t="s">
        <v>1520</v>
      </c>
      <c r="D58" s="619"/>
      <c r="E58" s="583" t="s">
        <v>2373</v>
      </c>
      <c r="F58" s="620"/>
      <c r="G58" s="620" t="s">
        <v>1331</v>
      </c>
      <c r="H58" s="620"/>
      <c r="I58" s="620" t="s">
        <v>1331</v>
      </c>
      <c r="J58" s="369" t="s">
        <v>1332</v>
      </c>
      <c r="K58" s="369" t="s">
        <v>133</v>
      </c>
      <c r="L58" s="369" t="s">
        <v>856</v>
      </c>
      <c r="M58" s="369" t="s">
        <v>1521</v>
      </c>
      <c r="N58" s="830" t="str">
        <f t="shared" si="2"/>
        <v>Collection</v>
      </c>
      <c r="O58" s="830" t="str">
        <f t="shared" si="3"/>
        <v>Data</v>
      </c>
      <c r="P58" s="831" t="s">
        <v>2091</v>
      </c>
      <c r="Q58" s="831" t="s">
        <v>2112</v>
      </c>
      <c r="R58" s="368"/>
      <c r="S58" s="369"/>
      <c r="T58" s="407" t="s">
        <v>1331</v>
      </c>
      <c r="U58" s="407" t="s">
        <v>1331</v>
      </c>
      <c r="V58" s="407" t="s">
        <v>1331</v>
      </c>
      <c r="W58" s="407" t="s">
        <v>1331</v>
      </c>
      <c r="X58" s="407" t="s">
        <v>1331</v>
      </c>
      <c r="Y58" s="407" t="s">
        <v>1331</v>
      </c>
      <c r="Z58" s="407" t="s">
        <v>1331</v>
      </c>
      <c r="AA58" s="407" t="s">
        <v>1331</v>
      </c>
      <c r="AB58" s="407" t="s">
        <v>1331</v>
      </c>
      <c r="AC58" s="407" t="s">
        <v>1331</v>
      </c>
      <c r="AD58" s="407" t="s">
        <v>1331</v>
      </c>
      <c r="AE58" s="407" t="s">
        <v>1331</v>
      </c>
      <c r="AF58" s="407" t="s">
        <v>1331</v>
      </c>
      <c r="AG58" s="407" t="s">
        <v>1331</v>
      </c>
      <c r="AH58" s="407"/>
      <c r="AI58" s="407"/>
      <c r="AJ58" s="407"/>
      <c r="AK58" s="407"/>
      <c r="AL58" s="407"/>
      <c r="AM58" s="407"/>
      <c r="AN58" s="407"/>
      <c r="AO58" s="407"/>
      <c r="AP58" s="407"/>
      <c r="AQ58" s="369" t="s">
        <v>2054</v>
      </c>
      <c r="AR58" s="369" t="s">
        <v>409</v>
      </c>
      <c r="AS58" s="369" t="s">
        <v>250</v>
      </c>
      <c r="AT58" s="369" t="s">
        <v>1346</v>
      </c>
      <c r="AU58" s="403">
        <v>1</v>
      </c>
      <c r="AV58" s="403"/>
      <c r="AW58" s="403" t="s">
        <v>767</v>
      </c>
      <c r="AX58" s="369" t="s">
        <v>2162</v>
      </c>
      <c r="AY58" s="403"/>
      <c r="AZ58" s="884">
        <v>30</v>
      </c>
      <c r="BA58" s="884">
        <v>0</v>
      </c>
      <c r="BB58" s="403"/>
      <c r="BC58" s="403">
        <v>0</v>
      </c>
      <c r="BD58" s="403">
        <v>14</v>
      </c>
      <c r="BE58" s="403">
        <v>57</v>
      </c>
      <c r="BF58" s="403">
        <v>14057</v>
      </c>
      <c r="BG58" s="403">
        <v>65</v>
      </c>
      <c r="BH58" s="403"/>
      <c r="BI58" s="403"/>
      <c r="BJ58" s="403"/>
      <c r="BK58" s="403"/>
      <c r="BL58" s="403"/>
      <c r="BM58" s="403"/>
      <c r="BN58" s="403"/>
      <c r="BO58" s="403"/>
      <c r="BP58" s="403"/>
      <c r="BQ58" s="403"/>
    </row>
    <row r="59" spans="1:69" s="417" customFormat="1" ht="37.5" x14ac:dyDescent="0.25">
      <c r="A59" s="415" t="s">
        <v>46</v>
      </c>
      <c r="B59" s="462" t="s">
        <v>2668</v>
      </c>
      <c r="C59" s="635" t="s">
        <v>1520</v>
      </c>
      <c r="D59" s="636" t="s">
        <v>1047</v>
      </c>
      <c r="E59" s="637" t="s">
        <v>2373</v>
      </c>
      <c r="F59" s="638"/>
      <c r="G59" s="639" t="s">
        <v>1331</v>
      </c>
      <c r="H59" s="639"/>
      <c r="I59" s="639"/>
      <c r="J59" s="418" t="s">
        <v>1332</v>
      </c>
      <c r="K59" s="419" t="s">
        <v>133</v>
      </c>
      <c r="L59" s="418"/>
      <c r="M59" s="419"/>
      <c r="N59" s="418" t="str">
        <f t="shared" si="2"/>
        <v/>
      </c>
      <c r="O59" s="418" t="str">
        <f t="shared" si="3"/>
        <v/>
      </c>
      <c r="P59" s="419"/>
      <c r="Q59" s="419"/>
      <c r="R59" s="420">
        <v>0</v>
      </c>
      <c r="S59" s="641"/>
      <c r="T59" s="421"/>
      <c r="U59" s="421"/>
      <c r="V59" s="421"/>
      <c r="W59" s="421"/>
      <c r="X59" s="421"/>
      <c r="Y59" s="421"/>
      <c r="Z59" s="421"/>
      <c r="AA59" s="421"/>
      <c r="AB59" s="421"/>
      <c r="AC59" s="421"/>
      <c r="AD59" s="421"/>
      <c r="AE59" s="421"/>
      <c r="AF59" s="421"/>
      <c r="AG59" s="421"/>
      <c r="AH59" s="421"/>
      <c r="AI59" s="421"/>
      <c r="AJ59" s="421"/>
      <c r="AK59" s="421"/>
      <c r="AL59" s="421"/>
      <c r="AM59" s="421"/>
      <c r="AN59" s="421"/>
      <c r="AO59" s="421"/>
      <c r="AP59" s="421"/>
      <c r="AQ59" s="419"/>
      <c r="AR59" s="419"/>
      <c r="AS59" s="418"/>
      <c r="AT59" s="418"/>
      <c r="AU59" s="418" t="s">
        <v>1657</v>
      </c>
      <c r="AV59" s="418"/>
      <c r="AW59" s="418" t="s">
        <v>767</v>
      </c>
      <c r="AX59" s="419"/>
      <c r="AY59" s="418"/>
      <c r="AZ59" s="887">
        <v>30</v>
      </c>
      <c r="BA59" s="887">
        <v>1</v>
      </c>
      <c r="BB59" s="418"/>
      <c r="BC59" s="418">
        <v>1</v>
      </c>
      <c r="BD59" s="418">
        <v>14</v>
      </c>
      <c r="BE59" s="418">
        <v>58</v>
      </c>
      <c r="BF59" s="418">
        <v>1014058</v>
      </c>
      <c r="BG59" s="418">
        <v>331</v>
      </c>
      <c r="BH59" s="418"/>
      <c r="BI59" s="418"/>
      <c r="BJ59" s="418"/>
      <c r="BK59" s="418"/>
      <c r="BL59" s="418"/>
      <c r="BM59" s="418"/>
      <c r="BN59" s="418"/>
      <c r="BO59" s="418"/>
      <c r="BP59" s="418"/>
      <c r="BQ59" s="418"/>
    </row>
    <row r="60" spans="1:69" s="400" customFormat="1" ht="50" x14ac:dyDescent="0.25">
      <c r="A60" s="398" t="s">
        <v>1000</v>
      </c>
      <c r="B60" s="399" t="s">
        <v>2669</v>
      </c>
      <c r="C60" s="583" t="s">
        <v>1516</v>
      </c>
      <c r="D60" s="619"/>
      <c r="E60" s="583" t="s">
        <v>2373</v>
      </c>
      <c r="F60" s="620"/>
      <c r="G60" s="620" t="s">
        <v>1331</v>
      </c>
      <c r="H60" s="620" t="s">
        <v>1331</v>
      </c>
      <c r="I60" s="620" t="s">
        <v>1331</v>
      </c>
      <c r="J60" s="369" t="s">
        <v>1332</v>
      </c>
      <c r="K60" s="369" t="s">
        <v>769</v>
      </c>
      <c r="L60" s="369" t="s">
        <v>856</v>
      </c>
      <c r="M60" s="369"/>
      <c r="N60" s="830" t="str">
        <f t="shared" si="2"/>
        <v>Collection</v>
      </c>
      <c r="O60" s="830" t="str">
        <f t="shared" si="3"/>
        <v>Data</v>
      </c>
      <c r="P60" s="831" t="s">
        <v>2362</v>
      </c>
      <c r="Q60" s="831" t="s">
        <v>2114</v>
      </c>
      <c r="R60" s="368"/>
      <c r="S60" s="369"/>
      <c r="T60" s="407" t="s">
        <v>1331</v>
      </c>
      <c r="U60" s="407" t="s">
        <v>1331</v>
      </c>
      <c r="V60" s="407" t="s">
        <v>1331</v>
      </c>
      <c r="W60" s="407" t="s">
        <v>1331</v>
      </c>
      <c r="X60" s="407" t="s">
        <v>1331</v>
      </c>
      <c r="Y60" s="407" t="s">
        <v>1331</v>
      </c>
      <c r="Z60" s="407" t="s">
        <v>1331</v>
      </c>
      <c r="AA60" s="407" t="s">
        <v>1331</v>
      </c>
      <c r="AB60" s="407" t="s">
        <v>1331</v>
      </c>
      <c r="AC60" s="407" t="s">
        <v>1331</v>
      </c>
      <c r="AD60" s="407" t="s">
        <v>1331</v>
      </c>
      <c r="AE60" s="407" t="s">
        <v>1331</v>
      </c>
      <c r="AF60" s="407" t="s">
        <v>1331</v>
      </c>
      <c r="AG60" s="407" t="s">
        <v>1331</v>
      </c>
      <c r="AH60" s="407"/>
      <c r="AI60" s="407"/>
      <c r="AJ60" s="407"/>
      <c r="AK60" s="407"/>
      <c r="AL60" s="407"/>
      <c r="AM60" s="407"/>
      <c r="AN60" s="407"/>
      <c r="AO60" s="407"/>
      <c r="AP60" s="407"/>
      <c r="AQ60" s="369"/>
      <c r="AR60" s="369" t="s">
        <v>409</v>
      </c>
      <c r="AS60" s="369" t="s">
        <v>250</v>
      </c>
      <c r="AT60" s="369" t="s">
        <v>2169</v>
      </c>
      <c r="AU60" s="403">
        <v>1</v>
      </c>
      <c r="AV60" s="403"/>
      <c r="AW60" s="403" t="s">
        <v>767</v>
      </c>
      <c r="AX60" s="369" t="s">
        <v>2162</v>
      </c>
      <c r="AY60" s="403"/>
      <c r="AZ60" s="884">
        <v>32</v>
      </c>
      <c r="BA60" s="884">
        <v>0</v>
      </c>
      <c r="BB60" s="403"/>
      <c r="BC60" s="403">
        <v>0</v>
      </c>
      <c r="BD60" s="403">
        <v>14</v>
      </c>
      <c r="BE60" s="403">
        <v>59</v>
      </c>
      <c r="BF60" s="403">
        <v>14059</v>
      </c>
      <c r="BG60" s="403">
        <v>66</v>
      </c>
      <c r="BH60" s="403"/>
      <c r="BI60" s="403"/>
      <c r="BJ60" s="403"/>
      <c r="BK60" s="403"/>
      <c r="BL60" s="403"/>
      <c r="BM60" s="403"/>
      <c r="BN60" s="403"/>
      <c r="BO60" s="403"/>
      <c r="BP60" s="403"/>
      <c r="BQ60" s="403"/>
    </row>
    <row r="61" spans="1:69" s="417" customFormat="1" ht="25" x14ac:dyDescent="0.25">
      <c r="A61" s="415" t="s">
        <v>46</v>
      </c>
      <c r="B61" s="462" t="s">
        <v>2670</v>
      </c>
      <c r="C61" s="635" t="s">
        <v>1516</v>
      </c>
      <c r="D61" s="636" t="s">
        <v>1049</v>
      </c>
      <c r="E61" s="637" t="s">
        <v>2373</v>
      </c>
      <c r="F61" s="638"/>
      <c r="G61" s="639" t="s">
        <v>1331</v>
      </c>
      <c r="H61" s="649" t="s">
        <v>1331</v>
      </c>
      <c r="I61" s="639"/>
      <c r="J61" s="418" t="s">
        <v>1332</v>
      </c>
      <c r="K61" s="419" t="s">
        <v>769</v>
      </c>
      <c r="L61" s="418"/>
      <c r="M61" s="419"/>
      <c r="N61" s="418" t="str">
        <f t="shared" si="2"/>
        <v/>
      </c>
      <c r="O61" s="418" t="str">
        <f t="shared" si="3"/>
        <v/>
      </c>
      <c r="P61" s="419"/>
      <c r="Q61" s="419"/>
      <c r="R61" s="420">
        <v>0</v>
      </c>
      <c r="S61" s="641"/>
      <c r="T61" s="421"/>
      <c r="U61" s="421"/>
      <c r="V61" s="421"/>
      <c r="W61" s="421"/>
      <c r="X61" s="421"/>
      <c r="Y61" s="421"/>
      <c r="Z61" s="421"/>
      <c r="AA61" s="421"/>
      <c r="AB61" s="421"/>
      <c r="AC61" s="421"/>
      <c r="AD61" s="421"/>
      <c r="AE61" s="421"/>
      <c r="AF61" s="421"/>
      <c r="AG61" s="421"/>
      <c r="AH61" s="421"/>
      <c r="AI61" s="421"/>
      <c r="AJ61" s="421"/>
      <c r="AK61" s="421"/>
      <c r="AL61" s="421"/>
      <c r="AM61" s="421"/>
      <c r="AN61" s="421"/>
      <c r="AO61" s="421"/>
      <c r="AP61" s="421"/>
      <c r="AQ61" s="419"/>
      <c r="AR61" s="419"/>
      <c r="AS61" s="418"/>
      <c r="AT61" s="418"/>
      <c r="AU61" s="418" t="s">
        <v>1657</v>
      </c>
      <c r="AV61" s="418"/>
      <c r="AW61" s="418" t="s">
        <v>767</v>
      </c>
      <c r="AX61" s="419"/>
      <c r="AY61" s="418"/>
      <c r="AZ61" s="887">
        <v>32</v>
      </c>
      <c r="BA61" s="887">
        <v>1</v>
      </c>
      <c r="BB61" s="418"/>
      <c r="BC61" s="418">
        <v>1</v>
      </c>
      <c r="BD61" s="418">
        <v>14</v>
      </c>
      <c r="BE61" s="418">
        <v>60</v>
      </c>
      <c r="BF61" s="418">
        <v>1014060</v>
      </c>
      <c r="BG61" s="418">
        <v>332</v>
      </c>
      <c r="BH61" s="418"/>
      <c r="BI61" s="418"/>
      <c r="BJ61" s="418"/>
      <c r="BK61" s="418"/>
      <c r="BL61" s="418"/>
      <c r="BM61" s="418"/>
      <c r="BN61" s="418"/>
      <c r="BO61" s="418"/>
      <c r="BP61" s="418"/>
      <c r="BQ61" s="418"/>
    </row>
    <row r="62" spans="1:69" s="400" customFormat="1" ht="50" x14ac:dyDescent="0.25">
      <c r="A62" s="398" t="s">
        <v>1000</v>
      </c>
      <c r="B62" s="399" t="s">
        <v>2671</v>
      </c>
      <c r="C62" s="583" t="s">
        <v>1517</v>
      </c>
      <c r="D62" s="619"/>
      <c r="E62" s="583" t="s">
        <v>2373</v>
      </c>
      <c r="F62" s="620"/>
      <c r="G62" s="620" t="s">
        <v>1331</v>
      </c>
      <c r="H62" s="620" t="s">
        <v>1331</v>
      </c>
      <c r="I62" s="620" t="s">
        <v>1331</v>
      </c>
      <c r="J62" s="369" t="s">
        <v>1332</v>
      </c>
      <c r="K62" s="369" t="s">
        <v>769</v>
      </c>
      <c r="L62" s="369" t="s">
        <v>856</v>
      </c>
      <c r="M62" s="369"/>
      <c r="N62" s="830" t="str">
        <f t="shared" si="2"/>
        <v>Collection</v>
      </c>
      <c r="O62" s="830" t="str">
        <f t="shared" si="3"/>
        <v>Data</v>
      </c>
      <c r="P62" s="831" t="s">
        <v>2091</v>
      </c>
      <c r="Q62" s="831" t="s">
        <v>2114</v>
      </c>
      <c r="R62" s="368"/>
      <c r="S62" s="369"/>
      <c r="T62" s="407" t="s">
        <v>1331</v>
      </c>
      <c r="U62" s="407" t="s">
        <v>1331</v>
      </c>
      <c r="V62" s="407" t="s">
        <v>1331</v>
      </c>
      <c r="W62" s="407" t="s">
        <v>1331</v>
      </c>
      <c r="X62" s="407" t="s">
        <v>1331</v>
      </c>
      <c r="Y62" s="407" t="s">
        <v>1331</v>
      </c>
      <c r="Z62" s="407" t="s">
        <v>1331</v>
      </c>
      <c r="AA62" s="407" t="s">
        <v>1331</v>
      </c>
      <c r="AB62" s="407" t="s">
        <v>1331</v>
      </c>
      <c r="AC62" s="407" t="s">
        <v>1331</v>
      </c>
      <c r="AD62" s="407" t="s">
        <v>1331</v>
      </c>
      <c r="AE62" s="407" t="s">
        <v>1331</v>
      </c>
      <c r="AF62" s="407" t="s">
        <v>1331</v>
      </c>
      <c r="AG62" s="407" t="s">
        <v>1331</v>
      </c>
      <c r="AH62" s="407"/>
      <c r="AI62" s="407"/>
      <c r="AJ62" s="407"/>
      <c r="AK62" s="407"/>
      <c r="AL62" s="407"/>
      <c r="AM62" s="407"/>
      <c r="AN62" s="407"/>
      <c r="AO62" s="407"/>
      <c r="AP62" s="407"/>
      <c r="AQ62" s="369"/>
      <c r="AR62" s="369" t="s">
        <v>409</v>
      </c>
      <c r="AS62" s="369" t="s">
        <v>250</v>
      </c>
      <c r="AT62" s="369" t="s">
        <v>1346</v>
      </c>
      <c r="AU62" s="403">
        <v>1</v>
      </c>
      <c r="AV62" s="403"/>
      <c r="AW62" s="403" t="s">
        <v>767</v>
      </c>
      <c r="AX62" s="369" t="s">
        <v>2162</v>
      </c>
      <c r="AY62" s="403"/>
      <c r="AZ62" s="884">
        <v>33</v>
      </c>
      <c r="BA62" s="884">
        <v>0</v>
      </c>
      <c r="BB62" s="403"/>
      <c r="BC62" s="403">
        <v>0</v>
      </c>
      <c r="BD62" s="403">
        <v>14</v>
      </c>
      <c r="BE62" s="403">
        <v>61</v>
      </c>
      <c r="BF62" s="403">
        <v>14061</v>
      </c>
      <c r="BG62" s="403">
        <v>67</v>
      </c>
      <c r="BH62" s="403"/>
      <c r="BI62" s="403"/>
      <c r="BJ62" s="403"/>
      <c r="BK62" s="403"/>
      <c r="BL62" s="403"/>
      <c r="BM62" s="403"/>
      <c r="BN62" s="403"/>
      <c r="BO62" s="403"/>
      <c r="BP62" s="403"/>
      <c r="BQ62" s="403"/>
    </row>
    <row r="63" spans="1:69" s="417" customFormat="1" ht="25" x14ac:dyDescent="0.25">
      <c r="A63" s="415" t="s">
        <v>46</v>
      </c>
      <c r="B63" s="462" t="s">
        <v>2672</v>
      </c>
      <c r="C63" s="635" t="s">
        <v>1517</v>
      </c>
      <c r="D63" s="636" t="s">
        <v>634</v>
      </c>
      <c r="E63" s="637" t="s">
        <v>2373</v>
      </c>
      <c r="F63" s="638"/>
      <c r="G63" s="639" t="s">
        <v>1331</v>
      </c>
      <c r="H63" s="649" t="s">
        <v>1331</v>
      </c>
      <c r="I63" s="639"/>
      <c r="J63" s="418" t="s">
        <v>1332</v>
      </c>
      <c r="K63" s="419" t="s">
        <v>769</v>
      </c>
      <c r="L63" s="418"/>
      <c r="M63" s="419"/>
      <c r="N63" s="418" t="str">
        <f t="shared" si="2"/>
        <v/>
      </c>
      <c r="O63" s="418" t="str">
        <f t="shared" si="3"/>
        <v/>
      </c>
      <c r="P63" s="419"/>
      <c r="Q63" s="419"/>
      <c r="R63" s="420">
        <v>0</v>
      </c>
      <c r="S63" s="641"/>
      <c r="T63" s="421"/>
      <c r="U63" s="421"/>
      <c r="V63" s="421"/>
      <c r="W63" s="421"/>
      <c r="X63" s="421"/>
      <c r="Y63" s="421"/>
      <c r="Z63" s="421"/>
      <c r="AA63" s="421"/>
      <c r="AB63" s="421"/>
      <c r="AC63" s="421"/>
      <c r="AD63" s="421"/>
      <c r="AE63" s="421"/>
      <c r="AF63" s="421"/>
      <c r="AG63" s="421"/>
      <c r="AH63" s="421"/>
      <c r="AI63" s="421"/>
      <c r="AJ63" s="421"/>
      <c r="AK63" s="421"/>
      <c r="AL63" s="421"/>
      <c r="AM63" s="421"/>
      <c r="AN63" s="421"/>
      <c r="AO63" s="421"/>
      <c r="AP63" s="421"/>
      <c r="AQ63" s="419"/>
      <c r="AR63" s="419"/>
      <c r="AS63" s="418"/>
      <c r="AT63" s="418"/>
      <c r="AU63" s="418" t="s">
        <v>1657</v>
      </c>
      <c r="AV63" s="418"/>
      <c r="AW63" s="418" t="s">
        <v>767</v>
      </c>
      <c r="AX63" s="419"/>
      <c r="AY63" s="418"/>
      <c r="AZ63" s="887">
        <v>33</v>
      </c>
      <c r="BA63" s="887">
        <v>1</v>
      </c>
      <c r="BB63" s="418"/>
      <c r="BC63" s="418">
        <v>1</v>
      </c>
      <c r="BD63" s="418">
        <v>14</v>
      </c>
      <c r="BE63" s="418">
        <v>62</v>
      </c>
      <c r="BF63" s="418">
        <v>1014062</v>
      </c>
      <c r="BG63" s="418">
        <v>333</v>
      </c>
      <c r="BH63" s="418"/>
      <c r="BI63" s="418"/>
      <c r="BJ63" s="418"/>
      <c r="BK63" s="418"/>
      <c r="BL63" s="418"/>
      <c r="BM63" s="418"/>
      <c r="BN63" s="418"/>
      <c r="BO63" s="418"/>
      <c r="BP63" s="418"/>
      <c r="BQ63" s="418"/>
    </row>
    <row r="64" spans="1:69" s="400" customFormat="1" ht="50" x14ac:dyDescent="0.25">
      <c r="A64" s="398" t="s">
        <v>1000</v>
      </c>
      <c r="B64" s="399" t="s">
        <v>2673</v>
      </c>
      <c r="C64" s="619" t="s">
        <v>2209</v>
      </c>
      <c r="D64" s="619"/>
      <c r="E64" s="583" t="s">
        <v>2373</v>
      </c>
      <c r="F64" s="620"/>
      <c r="G64" s="620" t="s">
        <v>1331</v>
      </c>
      <c r="H64" s="620" t="s">
        <v>1331</v>
      </c>
      <c r="I64" s="620" t="s">
        <v>1331</v>
      </c>
      <c r="J64" s="369" t="s">
        <v>1332</v>
      </c>
      <c r="K64" s="369" t="s">
        <v>769</v>
      </c>
      <c r="L64" s="369" t="s">
        <v>855</v>
      </c>
      <c r="M64" s="369"/>
      <c r="N64" s="830" t="str">
        <f t="shared" si="2"/>
        <v>Collection</v>
      </c>
      <c r="O64" s="830" t="str">
        <f t="shared" si="3"/>
        <v>Data</v>
      </c>
      <c r="P64" s="831" t="s">
        <v>2091</v>
      </c>
      <c r="Q64" s="831" t="s">
        <v>2115</v>
      </c>
      <c r="R64" s="368"/>
      <c r="S64" s="369"/>
      <c r="T64" s="407" t="s">
        <v>1331</v>
      </c>
      <c r="U64" s="407" t="s">
        <v>1331</v>
      </c>
      <c r="V64" s="407" t="s">
        <v>1331</v>
      </c>
      <c r="W64" s="407" t="s">
        <v>1331</v>
      </c>
      <c r="X64" s="407" t="s">
        <v>1331</v>
      </c>
      <c r="Y64" s="407" t="s">
        <v>1331</v>
      </c>
      <c r="Z64" s="407" t="s">
        <v>1331</v>
      </c>
      <c r="AA64" s="407" t="s">
        <v>1331</v>
      </c>
      <c r="AB64" s="407" t="s">
        <v>1331</v>
      </c>
      <c r="AC64" s="407" t="s">
        <v>1331</v>
      </c>
      <c r="AD64" s="407" t="s">
        <v>1331</v>
      </c>
      <c r="AE64" s="407" t="s">
        <v>1331</v>
      </c>
      <c r="AF64" s="407" t="s">
        <v>1331</v>
      </c>
      <c r="AG64" s="407" t="s">
        <v>1331</v>
      </c>
      <c r="AH64" s="407"/>
      <c r="AI64" s="407"/>
      <c r="AJ64" s="407"/>
      <c r="AK64" s="407"/>
      <c r="AL64" s="407"/>
      <c r="AM64" s="407"/>
      <c r="AN64" s="407"/>
      <c r="AO64" s="407"/>
      <c r="AP64" s="407"/>
      <c r="AQ64" s="369"/>
      <c r="AR64" s="369" t="s">
        <v>409</v>
      </c>
      <c r="AS64" s="369" t="s">
        <v>250</v>
      </c>
      <c r="AT64" s="369" t="s">
        <v>1346</v>
      </c>
      <c r="AU64" s="403">
        <v>2</v>
      </c>
      <c r="AV64" s="403"/>
      <c r="AW64" s="403" t="s">
        <v>767</v>
      </c>
      <c r="AX64" s="369" t="s">
        <v>2162</v>
      </c>
      <c r="AY64" s="403"/>
      <c r="AZ64" s="884">
        <v>35</v>
      </c>
      <c r="BA64" s="884">
        <v>0</v>
      </c>
      <c r="BB64" s="403"/>
      <c r="BC64" s="403">
        <v>0</v>
      </c>
      <c r="BD64" s="403">
        <v>14</v>
      </c>
      <c r="BE64" s="403">
        <v>63</v>
      </c>
      <c r="BF64" s="403">
        <v>14063</v>
      </c>
      <c r="BG64" s="403">
        <v>68</v>
      </c>
      <c r="BH64" s="403"/>
      <c r="BI64" s="403"/>
      <c r="BJ64" s="403"/>
      <c r="BK64" s="403"/>
      <c r="BL64" s="403"/>
      <c r="BM64" s="403"/>
      <c r="BN64" s="403"/>
      <c r="BO64" s="403"/>
      <c r="BP64" s="403"/>
      <c r="BQ64" s="403"/>
    </row>
    <row r="65" spans="1:69" s="363" customFormat="1" ht="25" x14ac:dyDescent="0.25">
      <c r="A65" s="410" t="s">
        <v>46</v>
      </c>
      <c r="B65" s="454" t="s">
        <v>2674</v>
      </c>
      <c r="C65" s="621" t="s">
        <v>2209</v>
      </c>
      <c r="D65" s="609" t="s">
        <v>1817</v>
      </c>
      <c r="E65" s="622" t="s">
        <v>2373</v>
      </c>
      <c r="F65" s="623"/>
      <c r="G65" s="624" t="s">
        <v>1331</v>
      </c>
      <c r="H65" s="625" t="s">
        <v>1331</v>
      </c>
      <c r="I65" s="624"/>
      <c r="J65" s="412" t="s">
        <v>1332</v>
      </c>
      <c r="K65" s="364" t="s">
        <v>769</v>
      </c>
      <c r="L65" s="412"/>
      <c r="M65" s="364"/>
      <c r="N65" s="412" t="str">
        <f t="shared" si="2"/>
        <v/>
      </c>
      <c r="O65" s="412" t="str">
        <f t="shared" si="3"/>
        <v/>
      </c>
      <c r="P65" s="364"/>
      <c r="Q65" s="364"/>
      <c r="R65" s="362">
        <v>0</v>
      </c>
      <c r="S65" s="627"/>
      <c r="T65" s="413"/>
      <c r="U65" s="413"/>
      <c r="V65" s="413"/>
      <c r="W65" s="413"/>
      <c r="X65" s="413"/>
      <c r="Y65" s="413"/>
      <c r="Z65" s="413"/>
      <c r="AA65" s="413"/>
      <c r="AB65" s="413"/>
      <c r="AC65" s="413"/>
      <c r="AD65" s="413"/>
      <c r="AE65" s="413"/>
      <c r="AF65" s="413"/>
      <c r="AG65" s="413"/>
      <c r="AH65" s="413"/>
      <c r="AI65" s="413"/>
      <c r="AJ65" s="413"/>
      <c r="AK65" s="413"/>
      <c r="AL65" s="413"/>
      <c r="AM65" s="413"/>
      <c r="AN65" s="413"/>
      <c r="AO65" s="413"/>
      <c r="AP65" s="413"/>
      <c r="AQ65" s="364"/>
      <c r="AR65" s="364"/>
      <c r="AS65" s="412"/>
      <c r="AT65" s="412"/>
      <c r="AU65" s="412" t="s">
        <v>1657</v>
      </c>
      <c r="AV65" s="412"/>
      <c r="AW65" s="412" t="s">
        <v>767</v>
      </c>
      <c r="AX65" s="364"/>
      <c r="AY65" s="412"/>
      <c r="AZ65" s="885">
        <v>35</v>
      </c>
      <c r="BA65" s="885">
        <v>1</v>
      </c>
      <c r="BB65" s="412"/>
      <c r="BC65" s="412">
        <v>1</v>
      </c>
      <c r="BD65" s="412">
        <v>14</v>
      </c>
      <c r="BE65" s="412">
        <v>64</v>
      </c>
      <c r="BF65" s="412">
        <v>1014064</v>
      </c>
      <c r="BG65" s="412">
        <v>334</v>
      </c>
      <c r="BH65" s="412"/>
      <c r="BI65" s="412"/>
      <c r="BJ65" s="412"/>
      <c r="BK65" s="412"/>
      <c r="BL65" s="412"/>
      <c r="BM65" s="412"/>
      <c r="BN65" s="412"/>
      <c r="BO65" s="412"/>
      <c r="BP65" s="412"/>
      <c r="BQ65" s="412"/>
    </row>
    <row r="66" spans="1:69" s="417" customFormat="1" ht="25" x14ac:dyDescent="0.25">
      <c r="A66" s="415" t="s">
        <v>46</v>
      </c>
      <c r="B66" s="462" t="s">
        <v>2675</v>
      </c>
      <c r="C66" s="635" t="s">
        <v>2209</v>
      </c>
      <c r="D66" s="609" t="s">
        <v>1817</v>
      </c>
      <c r="E66" s="637" t="s">
        <v>2373</v>
      </c>
      <c r="F66" s="638"/>
      <c r="G66" s="639" t="s">
        <v>1331</v>
      </c>
      <c r="H66" s="649" t="s">
        <v>1331</v>
      </c>
      <c r="I66" s="639"/>
      <c r="J66" s="418" t="s">
        <v>1332</v>
      </c>
      <c r="K66" s="419" t="s">
        <v>769</v>
      </c>
      <c r="L66" s="418"/>
      <c r="M66" s="419"/>
      <c r="N66" s="418" t="str">
        <f t="shared" ref="N66:N97" si="4">IF(OR($A66&lt;&gt;"C",P66=""),"",HYPERLINK(P66,"Collection"))</f>
        <v/>
      </c>
      <c r="O66" s="418" t="str">
        <f t="shared" ref="O66:O97" si="5">IF(OR($A66&lt;&gt;"C",Q66=""),"",HYPERLINK(Q66,"Data"))</f>
        <v/>
      </c>
      <c r="P66" s="419"/>
      <c r="Q66" s="419"/>
      <c r="R66" s="420">
        <v>0</v>
      </c>
      <c r="S66" s="641"/>
      <c r="T66" s="421"/>
      <c r="U66" s="421"/>
      <c r="V66" s="421"/>
      <c r="W66" s="421"/>
      <c r="X66" s="421"/>
      <c r="Y66" s="421"/>
      <c r="Z66" s="421"/>
      <c r="AA66" s="421"/>
      <c r="AB66" s="421"/>
      <c r="AC66" s="421"/>
      <c r="AD66" s="421"/>
      <c r="AE66" s="421"/>
      <c r="AF66" s="421"/>
      <c r="AG66" s="421"/>
      <c r="AH66" s="421"/>
      <c r="AI66" s="421"/>
      <c r="AJ66" s="421"/>
      <c r="AK66" s="421"/>
      <c r="AL66" s="421"/>
      <c r="AM66" s="421"/>
      <c r="AN66" s="421"/>
      <c r="AO66" s="421"/>
      <c r="AP66" s="421"/>
      <c r="AQ66" s="419"/>
      <c r="AR66" s="419"/>
      <c r="AS66" s="418"/>
      <c r="AT66" s="418"/>
      <c r="AU66" s="418" t="s">
        <v>1657</v>
      </c>
      <c r="AV66" s="418"/>
      <c r="AW66" s="418" t="s">
        <v>767</v>
      </c>
      <c r="AX66" s="419"/>
      <c r="AY66" s="418"/>
      <c r="AZ66" s="887">
        <v>35</v>
      </c>
      <c r="BA66" s="887">
        <v>2</v>
      </c>
      <c r="BB66" s="418"/>
      <c r="BC66" s="418">
        <v>1</v>
      </c>
      <c r="BD66" s="418">
        <v>14</v>
      </c>
      <c r="BE66" s="418">
        <v>65</v>
      </c>
      <c r="BF66" s="418">
        <v>1014065</v>
      </c>
      <c r="BG66" s="418">
        <v>335</v>
      </c>
      <c r="BH66" s="418"/>
      <c r="BI66" s="418"/>
      <c r="BJ66" s="418"/>
      <c r="BK66" s="418"/>
      <c r="BL66" s="418"/>
      <c r="BM66" s="418"/>
      <c r="BN66" s="418"/>
      <c r="BO66" s="418"/>
      <c r="BP66" s="418"/>
      <c r="BQ66" s="418"/>
    </row>
    <row r="67" spans="1:69" s="400" customFormat="1" ht="50" x14ac:dyDescent="0.25">
      <c r="A67" s="398" t="s">
        <v>1000</v>
      </c>
      <c r="B67" s="399" t="s">
        <v>2676</v>
      </c>
      <c r="C67" s="583" t="s">
        <v>2210</v>
      </c>
      <c r="D67" s="619"/>
      <c r="E67" s="583" t="s">
        <v>2373</v>
      </c>
      <c r="F67" s="620"/>
      <c r="G67" s="620" t="s">
        <v>1331</v>
      </c>
      <c r="H67" s="620" t="s">
        <v>1331</v>
      </c>
      <c r="I67" s="620" t="s">
        <v>1331</v>
      </c>
      <c r="J67" s="369" t="s">
        <v>1332</v>
      </c>
      <c r="K67" s="369" t="s">
        <v>769</v>
      </c>
      <c r="L67" s="369" t="s">
        <v>855</v>
      </c>
      <c r="M67" s="369"/>
      <c r="N67" s="830" t="str">
        <f t="shared" si="4"/>
        <v>Collection</v>
      </c>
      <c r="O67" s="830" t="str">
        <f t="shared" si="5"/>
        <v>Data</v>
      </c>
      <c r="P67" s="831" t="s">
        <v>2091</v>
      </c>
      <c r="Q67" s="831" t="s">
        <v>2115</v>
      </c>
      <c r="R67" s="368"/>
      <c r="S67" s="369"/>
      <c r="T67" s="407" t="s">
        <v>1331</v>
      </c>
      <c r="U67" s="407" t="s">
        <v>1331</v>
      </c>
      <c r="V67" s="407" t="s">
        <v>1331</v>
      </c>
      <c r="W67" s="407" t="s">
        <v>1331</v>
      </c>
      <c r="X67" s="407" t="s">
        <v>1331</v>
      </c>
      <c r="Y67" s="407" t="s">
        <v>1331</v>
      </c>
      <c r="Z67" s="407" t="s">
        <v>1331</v>
      </c>
      <c r="AA67" s="407" t="s">
        <v>1331</v>
      </c>
      <c r="AB67" s="407" t="s">
        <v>1331</v>
      </c>
      <c r="AC67" s="407" t="s">
        <v>1331</v>
      </c>
      <c r="AD67" s="407" t="s">
        <v>1331</v>
      </c>
      <c r="AE67" s="407" t="s">
        <v>1331</v>
      </c>
      <c r="AF67" s="407" t="s">
        <v>1331</v>
      </c>
      <c r="AG67" s="407" t="s">
        <v>1331</v>
      </c>
      <c r="AH67" s="407"/>
      <c r="AI67" s="407"/>
      <c r="AJ67" s="407"/>
      <c r="AK67" s="407"/>
      <c r="AL67" s="407"/>
      <c r="AM67" s="407"/>
      <c r="AN67" s="407"/>
      <c r="AO67" s="407"/>
      <c r="AP67" s="407"/>
      <c r="AQ67" s="369"/>
      <c r="AR67" s="369" t="s">
        <v>409</v>
      </c>
      <c r="AS67" s="369" t="s">
        <v>250</v>
      </c>
      <c r="AT67" s="369" t="s">
        <v>1346</v>
      </c>
      <c r="AU67" s="403">
        <v>1</v>
      </c>
      <c r="AV67" s="403"/>
      <c r="AW67" s="403" t="s">
        <v>767</v>
      </c>
      <c r="AX67" s="369" t="s">
        <v>2162</v>
      </c>
      <c r="AY67" s="403"/>
      <c r="AZ67" s="884">
        <v>36</v>
      </c>
      <c r="BA67" s="884">
        <v>0</v>
      </c>
      <c r="BB67" s="403"/>
      <c r="BC67" s="403">
        <v>0</v>
      </c>
      <c r="BD67" s="403">
        <v>14</v>
      </c>
      <c r="BE67" s="403">
        <v>66</v>
      </c>
      <c r="BF67" s="403">
        <v>14066</v>
      </c>
      <c r="BG67" s="403">
        <v>69</v>
      </c>
      <c r="BH67" s="403"/>
      <c r="BI67" s="403"/>
      <c r="BJ67" s="403"/>
      <c r="BK67" s="403"/>
      <c r="BL67" s="403"/>
      <c r="BM67" s="403"/>
      <c r="BN67" s="403"/>
      <c r="BO67" s="403"/>
      <c r="BP67" s="403"/>
      <c r="BQ67" s="403"/>
    </row>
    <row r="68" spans="1:69" s="417" customFormat="1" x14ac:dyDescent="0.25">
      <c r="A68" s="415" t="s">
        <v>46</v>
      </c>
      <c r="B68" s="462" t="s">
        <v>2677</v>
      </c>
      <c r="C68" s="635" t="s">
        <v>2210</v>
      </c>
      <c r="D68" s="636" t="s">
        <v>1820</v>
      </c>
      <c r="E68" s="637" t="s">
        <v>2373</v>
      </c>
      <c r="F68" s="638"/>
      <c r="G68" s="639" t="s">
        <v>1331</v>
      </c>
      <c r="H68" s="649" t="s">
        <v>1331</v>
      </c>
      <c r="I68" s="639"/>
      <c r="J68" s="418" t="s">
        <v>1332</v>
      </c>
      <c r="K68" s="419" t="s">
        <v>769</v>
      </c>
      <c r="L68" s="418"/>
      <c r="M68" s="419"/>
      <c r="N68" s="418" t="str">
        <f t="shared" si="4"/>
        <v/>
      </c>
      <c r="O68" s="418" t="str">
        <f t="shared" si="5"/>
        <v/>
      </c>
      <c r="P68" s="419"/>
      <c r="Q68" s="419"/>
      <c r="R68" s="420">
        <v>0</v>
      </c>
      <c r="S68" s="641"/>
      <c r="T68" s="421"/>
      <c r="U68" s="421"/>
      <c r="V68" s="421"/>
      <c r="W68" s="421"/>
      <c r="X68" s="421"/>
      <c r="Y68" s="421"/>
      <c r="Z68" s="421"/>
      <c r="AA68" s="421"/>
      <c r="AB68" s="421"/>
      <c r="AC68" s="421"/>
      <c r="AD68" s="421"/>
      <c r="AE68" s="421"/>
      <c r="AF68" s="421"/>
      <c r="AG68" s="421"/>
      <c r="AH68" s="421"/>
      <c r="AI68" s="421"/>
      <c r="AJ68" s="421"/>
      <c r="AK68" s="421"/>
      <c r="AL68" s="421"/>
      <c r="AM68" s="421"/>
      <c r="AN68" s="421"/>
      <c r="AO68" s="421"/>
      <c r="AP68" s="421"/>
      <c r="AQ68" s="419"/>
      <c r="AR68" s="419"/>
      <c r="AS68" s="418"/>
      <c r="AT68" s="418"/>
      <c r="AU68" s="418" t="s">
        <v>1657</v>
      </c>
      <c r="AV68" s="418"/>
      <c r="AW68" s="418" t="s">
        <v>767</v>
      </c>
      <c r="AX68" s="419"/>
      <c r="AY68" s="418"/>
      <c r="AZ68" s="887">
        <v>36</v>
      </c>
      <c r="BA68" s="887">
        <v>1</v>
      </c>
      <c r="BB68" s="418"/>
      <c r="BC68" s="418">
        <v>1</v>
      </c>
      <c r="BD68" s="418">
        <v>14</v>
      </c>
      <c r="BE68" s="418">
        <v>67</v>
      </c>
      <c r="BF68" s="418">
        <v>1014067</v>
      </c>
      <c r="BG68" s="418">
        <v>336</v>
      </c>
      <c r="BH68" s="418"/>
      <c r="BI68" s="418"/>
      <c r="BJ68" s="418"/>
      <c r="BK68" s="418"/>
      <c r="BL68" s="418"/>
      <c r="BM68" s="418"/>
      <c r="BN68" s="418"/>
      <c r="BO68" s="418"/>
      <c r="BP68" s="418"/>
      <c r="BQ68" s="418"/>
    </row>
    <row r="69" spans="1:69" s="400" customFormat="1" ht="50" x14ac:dyDescent="0.25">
      <c r="A69" s="398" t="s">
        <v>1000</v>
      </c>
      <c r="B69" s="399" t="s">
        <v>2678</v>
      </c>
      <c r="C69" s="583" t="s">
        <v>2211</v>
      </c>
      <c r="D69" s="619"/>
      <c r="E69" s="583" t="s">
        <v>2373</v>
      </c>
      <c r="F69" s="620"/>
      <c r="G69" s="620" t="s">
        <v>1331</v>
      </c>
      <c r="H69" s="620" t="s">
        <v>1331</v>
      </c>
      <c r="I69" s="620" t="s">
        <v>1331</v>
      </c>
      <c r="J69" s="369" t="s">
        <v>1332</v>
      </c>
      <c r="K69" s="369" t="s">
        <v>769</v>
      </c>
      <c r="L69" s="369" t="s">
        <v>855</v>
      </c>
      <c r="M69" s="369"/>
      <c r="N69" s="830" t="str">
        <f t="shared" si="4"/>
        <v>Collection</v>
      </c>
      <c r="O69" s="830" t="str">
        <f t="shared" si="5"/>
        <v>Data</v>
      </c>
      <c r="P69" s="831" t="s">
        <v>2091</v>
      </c>
      <c r="Q69" s="831" t="s">
        <v>2115</v>
      </c>
      <c r="R69" s="368"/>
      <c r="S69" s="369"/>
      <c r="T69" s="407" t="s">
        <v>1331</v>
      </c>
      <c r="U69" s="407" t="s">
        <v>1331</v>
      </c>
      <c r="V69" s="407" t="s">
        <v>1331</v>
      </c>
      <c r="W69" s="407" t="s">
        <v>1331</v>
      </c>
      <c r="X69" s="407" t="s">
        <v>1331</v>
      </c>
      <c r="Y69" s="407" t="s">
        <v>1331</v>
      </c>
      <c r="Z69" s="407" t="s">
        <v>1331</v>
      </c>
      <c r="AA69" s="407" t="s">
        <v>1331</v>
      </c>
      <c r="AB69" s="407" t="s">
        <v>1331</v>
      </c>
      <c r="AC69" s="407" t="s">
        <v>1331</v>
      </c>
      <c r="AD69" s="407" t="s">
        <v>1331</v>
      </c>
      <c r="AE69" s="407" t="s">
        <v>1331</v>
      </c>
      <c r="AF69" s="407" t="s">
        <v>1331</v>
      </c>
      <c r="AG69" s="407" t="s">
        <v>1331</v>
      </c>
      <c r="AH69" s="407"/>
      <c r="AI69" s="407"/>
      <c r="AJ69" s="407"/>
      <c r="AK69" s="407"/>
      <c r="AL69" s="407"/>
      <c r="AM69" s="407"/>
      <c r="AN69" s="407"/>
      <c r="AO69" s="407"/>
      <c r="AP69" s="407"/>
      <c r="AQ69" s="369"/>
      <c r="AR69" s="369" t="s">
        <v>409</v>
      </c>
      <c r="AS69" s="369" t="s">
        <v>250</v>
      </c>
      <c r="AT69" s="369" t="s">
        <v>1346</v>
      </c>
      <c r="AU69" s="403">
        <v>1</v>
      </c>
      <c r="AV69" s="403"/>
      <c r="AW69" s="403" t="s">
        <v>767</v>
      </c>
      <c r="AX69" s="369" t="s">
        <v>2162</v>
      </c>
      <c r="AY69" s="403"/>
      <c r="AZ69" s="884">
        <v>37</v>
      </c>
      <c r="BA69" s="884">
        <v>0</v>
      </c>
      <c r="BB69" s="403"/>
      <c r="BC69" s="403">
        <v>0</v>
      </c>
      <c r="BD69" s="403">
        <v>14</v>
      </c>
      <c r="BE69" s="403">
        <v>68</v>
      </c>
      <c r="BF69" s="403">
        <v>14068</v>
      </c>
      <c r="BG69" s="403">
        <v>70</v>
      </c>
      <c r="BH69" s="403"/>
      <c r="BI69" s="403"/>
      <c r="BJ69" s="403"/>
      <c r="BK69" s="403"/>
      <c r="BL69" s="403"/>
      <c r="BM69" s="403"/>
      <c r="BN69" s="403"/>
      <c r="BO69" s="403"/>
      <c r="BP69" s="403"/>
      <c r="BQ69" s="403"/>
    </row>
    <row r="70" spans="1:69" s="417" customFormat="1" x14ac:dyDescent="0.25">
      <c r="A70" s="415" t="s">
        <v>46</v>
      </c>
      <c r="B70" s="462" t="s">
        <v>2679</v>
      </c>
      <c r="C70" s="635" t="s">
        <v>2211</v>
      </c>
      <c r="D70" s="636" t="s">
        <v>1821</v>
      </c>
      <c r="E70" s="637" t="s">
        <v>2373</v>
      </c>
      <c r="F70" s="638"/>
      <c r="G70" s="639" t="s">
        <v>1331</v>
      </c>
      <c r="H70" s="649" t="s">
        <v>1331</v>
      </c>
      <c r="I70" s="639"/>
      <c r="J70" s="418" t="s">
        <v>1332</v>
      </c>
      <c r="K70" s="419" t="s">
        <v>769</v>
      </c>
      <c r="L70" s="418"/>
      <c r="M70" s="419"/>
      <c r="N70" s="418" t="str">
        <f t="shared" si="4"/>
        <v/>
      </c>
      <c r="O70" s="418" t="str">
        <f t="shared" si="5"/>
        <v/>
      </c>
      <c r="P70" s="419"/>
      <c r="Q70" s="419"/>
      <c r="R70" s="420">
        <v>0</v>
      </c>
      <c r="S70" s="641"/>
      <c r="T70" s="421"/>
      <c r="U70" s="421"/>
      <c r="V70" s="421"/>
      <c r="W70" s="421"/>
      <c r="X70" s="421"/>
      <c r="Y70" s="421"/>
      <c r="Z70" s="421"/>
      <c r="AA70" s="421"/>
      <c r="AB70" s="421"/>
      <c r="AC70" s="421"/>
      <c r="AD70" s="421"/>
      <c r="AE70" s="421"/>
      <c r="AF70" s="421"/>
      <c r="AG70" s="421"/>
      <c r="AH70" s="421"/>
      <c r="AI70" s="421"/>
      <c r="AJ70" s="421"/>
      <c r="AK70" s="421"/>
      <c r="AL70" s="421"/>
      <c r="AM70" s="421"/>
      <c r="AN70" s="421"/>
      <c r="AO70" s="421"/>
      <c r="AP70" s="421"/>
      <c r="AQ70" s="419"/>
      <c r="AR70" s="419"/>
      <c r="AS70" s="418"/>
      <c r="AT70" s="418"/>
      <c r="AU70" s="418" t="s">
        <v>1657</v>
      </c>
      <c r="AV70" s="418"/>
      <c r="AW70" s="418" t="s">
        <v>767</v>
      </c>
      <c r="AX70" s="419"/>
      <c r="AY70" s="418"/>
      <c r="AZ70" s="887">
        <v>37</v>
      </c>
      <c r="BA70" s="887">
        <v>3</v>
      </c>
      <c r="BB70" s="418"/>
      <c r="BC70" s="418">
        <v>1</v>
      </c>
      <c r="BD70" s="418">
        <v>14</v>
      </c>
      <c r="BE70" s="418">
        <v>69</v>
      </c>
      <c r="BF70" s="418">
        <v>1014069</v>
      </c>
      <c r="BG70" s="418">
        <v>337</v>
      </c>
      <c r="BH70" s="418"/>
      <c r="BI70" s="418"/>
      <c r="BJ70" s="418"/>
      <c r="BK70" s="418"/>
      <c r="BL70" s="418"/>
      <c r="BM70" s="418"/>
      <c r="BN70" s="418"/>
      <c r="BO70" s="418"/>
      <c r="BP70" s="418"/>
      <c r="BQ70" s="418"/>
    </row>
    <row r="71" spans="1:69" s="400" customFormat="1" ht="50" x14ac:dyDescent="0.25">
      <c r="A71" s="398" t="s">
        <v>1000</v>
      </c>
      <c r="B71" s="399" t="s">
        <v>2680</v>
      </c>
      <c r="C71" s="619" t="s">
        <v>2212</v>
      </c>
      <c r="D71" s="619"/>
      <c r="E71" s="583" t="s">
        <v>2373</v>
      </c>
      <c r="F71" s="620"/>
      <c r="G71" s="620" t="s">
        <v>1331</v>
      </c>
      <c r="H71" s="620" t="s">
        <v>1331</v>
      </c>
      <c r="I71" s="620" t="s">
        <v>1331</v>
      </c>
      <c r="J71" s="369" t="s">
        <v>1332</v>
      </c>
      <c r="K71" s="369" t="s">
        <v>769</v>
      </c>
      <c r="L71" s="369" t="s">
        <v>855</v>
      </c>
      <c r="M71" s="369"/>
      <c r="N71" s="830" t="str">
        <f t="shared" si="4"/>
        <v>Collection</v>
      </c>
      <c r="O71" s="830" t="str">
        <f t="shared" si="5"/>
        <v>Data</v>
      </c>
      <c r="P71" s="831" t="s">
        <v>2091</v>
      </c>
      <c r="Q71" s="831" t="s">
        <v>2115</v>
      </c>
      <c r="R71" s="368"/>
      <c r="S71" s="369"/>
      <c r="T71" s="407" t="s">
        <v>1331</v>
      </c>
      <c r="U71" s="407" t="s">
        <v>1331</v>
      </c>
      <c r="V71" s="407" t="s">
        <v>1331</v>
      </c>
      <c r="W71" s="407" t="s">
        <v>1331</v>
      </c>
      <c r="X71" s="407" t="s">
        <v>1331</v>
      </c>
      <c r="Y71" s="407" t="s">
        <v>1331</v>
      </c>
      <c r="Z71" s="407" t="s">
        <v>1331</v>
      </c>
      <c r="AA71" s="407" t="s">
        <v>1331</v>
      </c>
      <c r="AB71" s="407" t="s">
        <v>1331</v>
      </c>
      <c r="AC71" s="407" t="s">
        <v>1331</v>
      </c>
      <c r="AD71" s="407" t="s">
        <v>1331</v>
      </c>
      <c r="AE71" s="407" t="s">
        <v>1331</v>
      </c>
      <c r="AF71" s="407" t="s">
        <v>1331</v>
      </c>
      <c r="AG71" s="407" t="s">
        <v>1331</v>
      </c>
      <c r="AH71" s="407"/>
      <c r="AI71" s="407"/>
      <c r="AJ71" s="407"/>
      <c r="AK71" s="407"/>
      <c r="AL71" s="407"/>
      <c r="AM71" s="407"/>
      <c r="AN71" s="407"/>
      <c r="AO71" s="407"/>
      <c r="AP71" s="407"/>
      <c r="AQ71" s="369"/>
      <c r="AR71" s="369" t="s">
        <v>409</v>
      </c>
      <c r="AS71" s="369" t="s">
        <v>250</v>
      </c>
      <c r="AT71" s="369" t="s">
        <v>1346</v>
      </c>
      <c r="AU71" s="403">
        <v>2</v>
      </c>
      <c r="AV71" s="403"/>
      <c r="AW71" s="403" t="s">
        <v>767</v>
      </c>
      <c r="AX71" s="369" t="s">
        <v>2162</v>
      </c>
      <c r="AY71" s="403"/>
      <c r="AZ71" s="884">
        <v>38</v>
      </c>
      <c r="BA71" s="884">
        <v>0</v>
      </c>
      <c r="BB71" s="403"/>
      <c r="BC71" s="403">
        <v>0</v>
      </c>
      <c r="BD71" s="403">
        <v>14</v>
      </c>
      <c r="BE71" s="403">
        <v>70</v>
      </c>
      <c r="BF71" s="403">
        <v>14070</v>
      </c>
      <c r="BG71" s="403">
        <v>71</v>
      </c>
      <c r="BH71" s="403"/>
      <c r="BI71" s="403"/>
      <c r="BJ71" s="403"/>
      <c r="BK71" s="403"/>
      <c r="BL71" s="403"/>
      <c r="BM71" s="403"/>
      <c r="BN71" s="403"/>
      <c r="BO71" s="403"/>
      <c r="BP71" s="403"/>
      <c r="BQ71" s="403"/>
    </row>
    <row r="72" spans="1:69" s="363" customFormat="1" ht="25" x14ac:dyDescent="0.25">
      <c r="A72" s="410" t="s">
        <v>46</v>
      </c>
      <c r="B72" s="454" t="s">
        <v>2681</v>
      </c>
      <c r="C72" s="621" t="s">
        <v>2212</v>
      </c>
      <c r="D72" s="609" t="s">
        <v>1822</v>
      </c>
      <c r="E72" s="622" t="s">
        <v>2373</v>
      </c>
      <c r="F72" s="623"/>
      <c r="G72" s="624" t="s">
        <v>1331</v>
      </c>
      <c r="H72" s="625" t="s">
        <v>1331</v>
      </c>
      <c r="I72" s="624"/>
      <c r="J72" s="412" t="s">
        <v>1332</v>
      </c>
      <c r="K72" s="364" t="s">
        <v>769</v>
      </c>
      <c r="L72" s="412"/>
      <c r="M72" s="364"/>
      <c r="N72" s="412" t="str">
        <f t="shared" si="4"/>
        <v/>
      </c>
      <c r="O72" s="412" t="str">
        <f t="shared" si="5"/>
        <v/>
      </c>
      <c r="P72" s="364"/>
      <c r="Q72" s="364"/>
      <c r="R72" s="362">
        <v>0</v>
      </c>
      <c r="S72" s="627"/>
      <c r="T72" s="413"/>
      <c r="U72" s="413"/>
      <c r="V72" s="413"/>
      <c r="W72" s="413"/>
      <c r="X72" s="413"/>
      <c r="Y72" s="413"/>
      <c r="Z72" s="413"/>
      <c r="AA72" s="413"/>
      <c r="AB72" s="413"/>
      <c r="AC72" s="413"/>
      <c r="AD72" s="413"/>
      <c r="AE72" s="413"/>
      <c r="AF72" s="413"/>
      <c r="AG72" s="413"/>
      <c r="AH72" s="413"/>
      <c r="AI72" s="413"/>
      <c r="AJ72" s="413"/>
      <c r="AK72" s="413"/>
      <c r="AL72" s="413"/>
      <c r="AM72" s="413"/>
      <c r="AN72" s="413"/>
      <c r="AO72" s="413"/>
      <c r="AP72" s="413"/>
      <c r="AQ72" s="364"/>
      <c r="AR72" s="364"/>
      <c r="AS72" s="412"/>
      <c r="AT72" s="412"/>
      <c r="AU72" s="412" t="s">
        <v>1657</v>
      </c>
      <c r="AV72" s="412"/>
      <c r="AW72" s="412" t="s">
        <v>767</v>
      </c>
      <c r="AX72" s="364"/>
      <c r="AY72" s="412"/>
      <c r="AZ72" s="885">
        <v>38</v>
      </c>
      <c r="BA72" s="885">
        <v>1</v>
      </c>
      <c r="BB72" s="412"/>
      <c r="BC72" s="412">
        <v>1</v>
      </c>
      <c r="BD72" s="412">
        <v>14</v>
      </c>
      <c r="BE72" s="412">
        <v>71</v>
      </c>
      <c r="BF72" s="412">
        <v>1014071</v>
      </c>
      <c r="BG72" s="412">
        <v>338</v>
      </c>
      <c r="BH72" s="412"/>
      <c r="BI72" s="412"/>
      <c r="BJ72" s="412"/>
      <c r="BK72" s="412"/>
      <c r="BL72" s="412"/>
      <c r="BM72" s="412"/>
      <c r="BN72" s="412"/>
      <c r="BO72" s="412"/>
      <c r="BP72" s="412"/>
      <c r="BQ72" s="412"/>
    </row>
    <row r="73" spans="1:69" s="417" customFormat="1" ht="25" x14ac:dyDescent="0.25">
      <c r="A73" s="415" t="s">
        <v>46</v>
      </c>
      <c r="B73" s="462" t="s">
        <v>2682</v>
      </c>
      <c r="C73" s="635" t="s">
        <v>2212</v>
      </c>
      <c r="D73" s="636" t="s">
        <v>2213</v>
      </c>
      <c r="E73" s="637" t="s">
        <v>2373</v>
      </c>
      <c r="F73" s="638"/>
      <c r="G73" s="639" t="s">
        <v>1331</v>
      </c>
      <c r="H73" s="649" t="s">
        <v>1331</v>
      </c>
      <c r="I73" s="639"/>
      <c r="J73" s="418" t="s">
        <v>1332</v>
      </c>
      <c r="K73" s="419" t="s">
        <v>769</v>
      </c>
      <c r="L73" s="418"/>
      <c r="M73" s="419"/>
      <c r="N73" s="418" t="str">
        <f t="shared" si="4"/>
        <v/>
      </c>
      <c r="O73" s="418" t="str">
        <f t="shared" si="5"/>
        <v/>
      </c>
      <c r="P73" s="419"/>
      <c r="Q73" s="419"/>
      <c r="R73" s="420">
        <v>0</v>
      </c>
      <c r="S73" s="641"/>
      <c r="T73" s="421"/>
      <c r="U73" s="421"/>
      <c r="V73" s="421"/>
      <c r="W73" s="421"/>
      <c r="X73" s="421"/>
      <c r="Y73" s="421"/>
      <c r="Z73" s="421"/>
      <c r="AA73" s="421"/>
      <c r="AB73" s="421"/>
      <c r="AC73" s="421"/>
      <c r="AD73" s="421"/>
      <c r="AE73" s="421"/>
      <c r="AF73" s="421"/>
      <c r="AG73" s="421"/>
      <c r="AH73" s="421"/>
      <c r="AI73" s="421"/>
      <c r="AJ73" s="421"/>
      <c r="AK73" s="421"/>
      <c r="AL73" s="421"/>
      <c r="AM73" s="421"/>
      <c r="AN73" s="421"/>
      <c r="AO73" s="421"/>
      <c r="AP73" s="421"/>
      <c r="AQ73" s="419"/>
      <c r="AR73" s="419"/>
      <c r="AS73" s="418"/>
      <c r="AT73" s="418"/>
      <c r="AU73" s="418" t="s">
        <v>1657</v>
      </c>
      <c r="AV73" s="418"/>
      <c r="AW73" s="418" t="s">
        <v>767</v>
      </c>
      <c r="AX73" s="419"/>
      <c r="AY73" s="418"/>
      <c r="AZ73" s="887">
        <v>38</v>
      </c>
      <c r="BA73" s="887">
        <v>2</v>
      </c>
      <c r="BB73" s="418"/>
      <c r="BC73" s="418">
        <v>1</v>
      </c>
      <c r="BD73" s="418">
        <v>14</v>
      </c>
      <c r="BE73" s="418">
        <v>72</v>
      </c>
      <c r="BF73" s="418">
        <v>1014072</v>
      </c>
      <c r="BG73" s="418">
        <v>339</v>
      </c>
      <c r="BH73" s="418"/>
      <c r="BI73" s="418"/>
      <c r="BJ73" s="418"/>
      <c r="BK73" s="418"/>
      <c r="BL73" s="418"/>
      <c r="BM73" s="418"/>
      <c r="BN73" s="418"/>
      <c r="BO73" s="418"/>
      <c r="BP73" s="418"/>
      <c r="BQ73" s="418"/>
    </row>
    <row r="74" spans="1:69" s="400" customFormat="1" ht="50" x14ac:dyDescent="0.25">
      <c r="A74" s="398" t="s">
        <v>1000</v>
      </c>
      <c r="B74" s="399" t="s">
        <v>2683</v>
      </c>
      <c r="C74" s="583" t="s">
        <v>725</v>
      </c>
      <c r="D74" s="619"/>
      <c r="E74" s="583" t="s">
        <v>2373</v>
      </c>
      <c r="F74" s="620"/>
      <c r="G74" s="620" t="s">
        <v>118</v>
      </c>
      <c r="H74" s="620" t="s">
        <v>1331</v>
      </c>
      <c r="I74" s="620" t="s">
        <v>1331</v>
      </c>
      <c r="J74" s="369" t="s">
        <v>1332</v>
      </c>
      <c r="K74" s="369" t="s">
        <v>769</v>
      </c>
      <c r="L74" s="369" t="s">
        <v>726</v>
      </c>
      <c r="M74" s="369"/>
      <c r="N74" s="830" t="str">
        <f t="shared" si="4"/>
        <v>Collection</v>
      </c>
      <c r="O74" s="830" t="str">
        <f t="shared" si="5"/>
        <v>Data</v>
      </c>
      <c r="P74" s="831" t="s">
        <v>2091</v>
      </c>
      <c r="Q74" s="831" t="s">
        <v>2116</v>
      </c>
      <c r="R74" s="368"/>
      <c r="S74" s="369"/>
      <c r="T74" s="407" t="s">
        <v>1331</v>
      </c>
      <c r="U74" s="407" t="s">
        <v>1331</v>
      </c>
      <c r="V74" s="407" t="s">
        <v>1331</v>
      </c>
      <c r="W74" s="407" t="s">
        <v>1331</v>
      </c>
      <c r="X74" s="407" t="s">
        <v>1331</v>
      </c>
      <c r="Y74" s="407" t="s">
        <v>1331</v>
      </c>
      <c r="Z74" s="407" t="s">
        <v>1331</v>
      </c>
      <c r="AA74" s="407" t="s">
        <v>1331</v>
      </c>
      <c r="AB74" s="407" t="s">
        <v>1331</v>
      </c>
      <c r="AC74" s="407" t="s">
        <v>1331</v>
      </c>
      <c r="AD74" s="407" t="s">
        <v>1331</v>
      </c>
      <c r="AE74" s="407" t="s">
        <v>1331</v>
      </c>
      <c r="AF74" s="407" t="s">
        <v>1331</v>
      </c>
      <c r="AG74" s="407" t="s">
        <v>1331</v>
      </c>
      <c r="AH74" s="407"/>
      <c r="AI74" s="407"/>
      <c r="AJ74" s="407"/>
      <c r="AK74" s="407"/>
      <c r="AL74" s="407"/>
      <c r="AM74" s="407"/>
      <c r="AN74" s="407"/>
      <c r="AO74" s="407"/>
      <c r="AP74" s="407"/>
      <c r="AQ74" s="369"/>
      <c r="AR74" s="369" t="s">
        <v>409</v>
      </c>
      <c r="AS74" s="369" t="s">
        <v>250</v>
      </c>
      <c r="AT74" s="369" t="s">
        <v>1346</v>
      </c>
      <c r="AU74" s="403">
        <v>4</v>
      </c>
      <c r="AV74" s="403"/>
      <c r="AW74" s="403" t="s">
        <v>767</v>
      </c>
      <c r="AX74" s="369" t="s">
        <v>2162</v>
      </c>
      <c r="AY74" s="403"/>
      <c r="AZ74" s="884">
        <v>40</v>
      </c>
      <c r="BA74" s="884">
        <v>0</v>
      </c>
      <c r="BB74" s="403"/>
      <c r="BC74" s="403">
        <v>0</v>
      </c>
      <c r="BD74" s="403">
        <v>14</v>
      </c>
      <c r="BE74" s="403">
        <v>73</v>
      </c>
      <c r="BF74" s="403">
        <v>14073</v>
      </c>
      <c r="BG74" s="403">
        <v>72</v>
      </c>
      <c r="BH74" s="403"/>
      <c r="BI74" s="403"/>
      <c r="BJ74" s="403"/>
      <c r="BK74" s="403"/>
      <c r="BL74" s="403"/>
      <c r="BM74" s="403"/>
      <c r="BN74" s="403"/>
      <c r="BO74" s="403"/>
      <c r="BP74" s="403"/>
      <c r="BQ74" s="403"/>
    </row>
    <row r="75" spans="1:69" s="363" customFormat="1" ht="25" x14ac:dyDescent="0.25">
      <c r="A75" s="410" t="s">
        <v>46</v>
      </c>
      <c r="B75" s="454" t="s">
        <v>2684</v>
      </c>
      <c r="C75" s="621" t="s">
        <v>725</v>
      </c>
      <c r="D75" s="609" t="s">
        <v>1386</v>
      </c>
      <c r="E75" s="622" t="s">
        <v>2373</v>
      </c>
      <c r="F75" s="623"/>
      <c r="G75" s="624" t="s">
        <v>118</v>
      </c>
      <c r="H75" s="625" t="s">
        <v>1331</v>
      </c>
      <c r="I75" s="624"/>
      <c r="J75" s="412" t="s">
        <v>1332</v>
      </c>
      <c r="K75" s="364" t="s">
        <v>769</v>
      </c>
      <c r="L75" s="412"/>
      <c r="M75" s="364"/>
      <c r="N75" s="412" t="str">
        <f t="shared" si="4"/>
        <v/>
      </c>
      <c r="O75" s="412" t="str">
        <f t="shared" si="5"/>
        <v/>
      </c>
      <c r="P75" s="364"/>
      <c r="Q75" s="364"/>
      <c r="R75" s="362">
        <v>0</v>
      </c>
      <c r="S75" s="627"/>
      <c r="T75" s="413"/>
      <c r="U75" s="413"/>
      <c r="V75" s="413"/>
      <c r="W75" s="413"/>
      <c r="X75" s="413"/>
      <c r="Y75" s="413"/>
      <c r="Z75" s="413"/>
      <c r="AA75" s="413"/>
      <c r="AB75" s="413"/>
      <c r="AC75" s="413"/>
      <c r="AD75" s="413"/>
      <c r="AE75" s="413"/>
      <c r="AF75" s="413"/>
      <c r="AG75" s="413"/>
      <c r="AH75" s="413"/>
      <c r="AI75" s="413"/>
      <c r="AJ75" s="413"/>
      <c r="AK75" s="413"/>
      <c r="AL75" s="413"/>
      <c r="AM75" s="413"/>
      <c r="AN75" s="413"/>
      <c r="AO75" s="413"/>
      <c r="AP75" s="413"/>
      <c r="AQ75" s="364"/>
      <c r="AR75" s="364"/>
      <c r="AS75" s="412"/>
      <c r="AT75" s="412"/>
      <c r="AU75" s="412" t="s">
        <v>1657</v>
      </c>
      <c r="AV75" s="412"/>
      <c r="AW75" s="412" t="s">
        <v>767</v>
      </c>
      <c r="AX75" s="364"/>
      <c r="AY75" s="412"/>
      <c r="AZ75" s="885">
        <v>40</v>
      </c>
      <c r="BA75" s="885">
        <v>1</v>
      </c>
      <c r="BB75" s="412"/>
      <c r="BC75" s="412">
        <v>1</v>
      </c>
      <c r="BD75" s="412">
        <v>14</v>
      </c>
      <c r="BE75" s="412">
        <v>74</v>
      </c>
      <c r="BF75" s="412">
        <v>1014074</v>
      </c>
      <c r="BG75" s="412">
        <v>340</v>
      </c>
      <c r="BH75" s="412"/>
      <c r="BI75" s="412"/>
      <c r="BJ75" s="412"/>
      <c r="BK75" s="412"/>
      <c r="BL75" s="412"/>
      <c r="BM75" s="412"/>
      <c r="BN75" s="412"/>
      <c r="BO75" s="412"/>
      <c r="BP75" s="412"/>
      <c r="BQ75" s="412"/>
    </row>
    <row r="76" spans="1:69" s="363" customFormat="1" ht="25" x14ac:dyDescent="0.25">
      <c r="A76" s="410" t="s">
        <v>46</v>
      </c>
      <c r="B76" s="454" t="s">
        <v>2685</v>
      </c>
      <c r="C76" s="621" t="s">
        <v>725</v>
      </c>
      <c r="D76" s="609" t="s">
        <v>1818</v>
      </c>
      <c r="E76" s="622" t="s">
        <v>2373</v>
      </c>
      <c r="F76" s="623"/>
      <c r="G76" s="624" t="s">
        <v>118</v>
      </c>
      <c r="H76" s="625" t="s">
        <v>1331</v>
      </c>
      <c r="I76" s="624"/>
      <c r="J76" s="412" t="s">
        <v>1332</v>
      </c>
      <c r="K76" s="364" t="s">
        <v>769</v>
      </c>
      <c r="L76" s="412"/>
      <c r="M76" s="364"/>
      <c r="N76" s="412" t="str">
        <f t="shared" si="4"/>
        <v/>
      </c>
      <c r="O76" s="412" t="str">
        <f t="shared" si="5"/>
        <v/>
      </c>
      <c r="P76" s="364"/>
      <c r="Q76" s="364"/>
      <c r="R76" s="362">
        <v>0</v>
      </c>
      <c r="S76" s="627"/>
      <c r="T76" s="413"/>
      <c r="U76" s="413"/>
      <c r="V76" s="413"/>
      <c r="W76" s="413"/>
      <c r="X76" s="413"/>
      <c r="Y76" s="413"/>
      <c r="Z76" s="413"/>
      <c r="AA76" s="413"/>
      <c r="AB76" s="413"/>
      <c r="AC76" s="413"/>
      <c r="AD76" s="413"/>
      <c r="AE76" s="413"/>
      <c r="AF76" s="413"/>
      <c r="AG76" s="413"/>
      <c r="AH76" s="413"/>
      <c r="AI76" s="413"/>
      <c r="AJ76" s="413"/>
      <c r="AK76" s="413"/>
      <c r="AL76" s="413"/>
      <c r="AM76" s="413"/>
      <c r="AN76" s="413"/>
      <c r="AO76" s="413"/>
      <c r="AP76" s="413"/>
      <c r="AQ76" s="364"/>
      <c r="AR76" s="364"/>
      <c r="AS76" s="412"/>
      <c r="AT76" s="412"/>
      <c r="AU76" s="412" t="s">
        <v>1657</v>
      </c>
      <c r="AV76" s="412"/>
      <c r="AW76" s="412" t="s">
        <v>767</v>
      </c>
      <c r="AX76" s="364"/>
      <c r="AY76" s="412"/>
      <c r="AZ76" s="885">
        <v>40</v>
      </c>
      <c r="BA76" s="885">
        <v>2</v>
      </c>
      <c r="BB76" s="412"/>
      <c r="BC76" s="412">
        <v>1</v>
      </c>
      <c r="BD76" s="412">
        <v>14</v>
      </c>
      <c r="BE76" s="412">
        <v>75</v>
      </c>
      <c r="BF76" s="412">
        <v>1014075</v>
      </c>
      <c r="BG76" s="412">
        <v>341</v>
      </c>
      <c r="BH76" s="412"/>
      <c r="BI76" s="412"/>
      <c r="BJ76" s="412"/>
      <c r="BK76" s="412"/>
      <c r="BL76" s="412"/>
      <c r="BM76" s="412"/>
      <c r="BN76" s="412"/>
      <c r="BO76" s="412"/>
      <c r="BP76" s="412"/>
      <c r="BQ76" s="412"/>
    </row>
    <row r="77" spans="1:69" s="363" customFormat="1" ht="25" x14ac:dyDescent="0.25">
      <c r="A77" s="410" t="s">
        <v>46</v>
      </c>
      <c r="B77" s="454" t="s">
        <v>2686</v>
      </c>
      <c r="C77" s="621" t="s">
        <v>725</v>
      </c>
      <c r="D77" s="609" t="s">
        <v>1387</v>
      </c>
      <c r="E77" s="622" t="s">
        <v>2373</v>
      </c>
      <c r="F77" s="623"/>
      <c r="G77" s="624" t="s">
        <v>118</v>
      </c>
      <c r="H77" s="625" t="s">
        <v>1331</v>
      </c>
      <c r="I77" s="624"/>
      <c r="J77" s="412" t="s">
        <v>1332</v>
      </c>
      <c r="K77" s="364" t="s">
        <v>769</v>
      </c>
      <c r="L77" s="412"/>
      <c r="M77" s="364"/>
      <c r="N77" s="412" t="str">
        <f t="shared" si="4"/>
        <v/>
      </c>
      <c r="O77" s="412" t="str">
        <f t="shared" si="5"/>
        <v/>
      </c>
      <c r="P77" s="364"/>
      <c r="Q77" s="364"/>
      <c r="R77" s="362">
        <v>0</v>
      </c>
      <c r="S77" s="627"/>
      <c r="T77" s="413"/>
      <c r="U77" s="413"/>
      <c r="V77" s="413"/>
      <c r="W77" s="413"/>
      <c r="X77" s="413"/>
      <c r="Y77" s="413"/>
      <c r="Z77" s="413"/>
      <c r="AA77" s="413"/>
      <c r="AB77" s="413"/>
      <c r="AC77" s="413"/>
      <c r="AD77" s="413"/>
      <c r="AE77" s="413"/>
      <c r="AF77" s="413"/>
      <c r="AG77" s="413"/>
      <c r="AH77" s="413"/>
      <c r="AI77" s="413"/>
      <c r="AJ77" s="413"/>
      <c r="AK77" s="413"/>
      <c r="AL77" s="413"/>
      <c r="AM77" s="413"/>
      <c r="AN77" s="413"/>
      <c r="AO77" s="413"/>
      <c r="AP77" s="413"/>
      <c r="AQ77" s="364"/>
      <c r="AR77" s="364"/>
      <c r="AS77" s="412"/>
      <c r="AT77" s="412"/>
      <c r="AU77" s="412" t="s">
        <v>1657</v>
      </c>
      <c r="AV77" s="412"/>
      <c r="AW77" s="412" t="s">
        <v>767</v>
      </c>
      <c r="AX77" s="364"/>
      <c r="AY77" s="412"/>
      <c r="AZ77" s="885">
        <v>40</v>
      </c>
      <c r="BA77" s="885">
        <v>3</v>
      </c>
      <c r="BB77" s="412"/>
      <c r="BC77" s="412">
        <v>1</v>
      </c>
      <c r="BD77" s="412">
        <v>14</v>
      </c>
      <c r="BE77" s="412">
        <v>76</v>
      </c>
      <c r="BF77" s="412">
        <v>1014076</v>
      </c>
      <c r="BG77" s="412">
        <v>342</v>
      </c>
      <c r="BH77" s="412"/>
      <c r="BI77" s="412"/>
      <c r="BJ77" s="412"/>
      <c r="BK77" s="412"/>
      <c r="BL77" s="412"/>
      <c r="BM77" s="412"/>
      <c r="BN77" s="412"/>
      <c r="BO77" s="412"/>
      <c r="BP77" s="412"/>
      <c r="BQ77" s="412"/>
    </row>
    <row r="78" spans="1:69" s="417" customFormat="1" x14ac:dyDescent="0.25">
      <c r="A78" s="415" t="s">
        <v>46</v>
      </c>
      <c r="B78" s="462" t="s">
        <v>2687</v>
      </c>
      <c r="C78" s="635" t="s">
        <v>725</v>
      </c>
      <c r="D78" s="636" t="s">
        <v>1821</v>
      </c>
      <c r="E78" s="637" t="s">
        <v>2373</v>
      </c>
      <c r="F78" s="638"/>
      <c r="G78" s="639" t="s">
        <v>118</v>
      </c>
      <c r="H78" s="649" t="s">
        <v>1331</v>
      </c>
      <c r="I78" s="639"/>
      <c r="J78" s="418" t="s">
        <v>1332</v>
      </c>
      <c r="K78" s="419" t="s">
        <v>769</v>
      </c>
      <c r="L78" s="418"/>
      <c r="M78" s="419"/>
      <c r="N78" s="418" t="str">
        <f t="shared" si="4"/>
        <v/>
      </c>
      <c r="O78" s="418" t="str">
        <f t="shared" si="5"/>
        <v/>
      </c>
      <c r="P78" s="419"/>
      <c r="Q78" s="419"/>
      <c r="R78" s="420">
        <v>0</v>
      </c>
      <c r="S78" s="641"/>
      <c r="T78" s="421"/>
      <c r="U78" s="421"/>
      <c r="V78" s="421"/>
      <c r="W78" s="421"/>
      <c r="X78" s="421"/>
      <c r="Y78" s="421"/>
      <c r="Z78" s="421"/>
      <c r="AA78" s="421"/>
      <c r="AB78" s="421"/>
      <c r="AC78" s="421"/>
      <c r="AD78" s="421"/>
      <c r="AE78" s="421"/>
      <c r="AF78" s="421"/>
      <c r="AG78" s="421"/>
      <c r="AH78" s="421"/>
      <c r="AI78" s="421"/>
      <c r="AJ78" s="421"/>
      <c r="AK78" s="421"/>
      <c r="AL78" s="421"/>
      <c r="AM78" s="421"/>
      <c r="AN78" s="421"/>
      <c r="AO78" s="421"/>
      <c r="AP78" s="421"/>
      <c r="AQ78" s="419"/>
      <c r="AR78" s="419"/>
      <c r="AS78" s="418"/>
      <c r="AT78" s="418"/>
      <c r="AU78" s="418" t="s">
        <v>1657</v>
      </c>
      <c r="AV78" s="418"/>
      <c r="AW78" s="418" t="s">
        <v>767</v>
      </c>
      <c r="AX78" s="419"/>
      <c r="AY78" s="418"/>
      <c r="AZ78" s="887">
        <v>40</v>
      </c>
      <c r="BA78" s="887">
        <v>4</v>
      </c>
      <c r="BB78" s="418"/>
      <c r="BC78" s="418">
        <v>1</v>
      </c>
      <c r="BD78" s="418">
        <v>14</v>
      </c>
      <c r="BE78" s="418">
        <v>77</v>
      </c>
      <c r="BF78" s="418">
        <v>1014077</v>
      </c>
      <c r="BG78" s="418">
        <v>343</v>
      </c>
      <c r="BH78" s="418"/>
      <c r="BI78" s="418"/>
      <c r="BJ78" s="418"/>
      <c r="BK78" s="418"/>
      <c r="BL78" s="418"/>
      <c r="BM78" s="418"/>
      <c r="BN78" s="418"/>
      <c r="BO78" s="418"/>
      <c r="BP78" s="418"/>
      <c r="BQ78" s="418"/>
    </row>
    <row r="79" spans="1:69" s="400" customFormat="1" ht="50" x14ac:dyDescent="0.25">
      <c r="A79" s="398" t="s">
        <v>1000</v>
      </c>
      <c r="B79" s="399" t="s">
        <v>2688</v>
      </c>
      <c r="C79" s="583" t="s">
        <v>565</v>
      </c>
      <c r="D79" s="619"/>
      <c r="E79" s="583" t="s">
        <v>2373</v>
      </c>
      <c r="F79" s="620"/>
      <c r="G79" s="620" t="s">
        <v>118</v>
      </c>
      <c r="H79" s="620" t="s">
        <v>1331</v>
      </c>
      <c r="I79" s="620" t="s">
        <v>1331</v>
      </c>
      <c r="J79" s="369" t="s">
        <v>1783</v>
      </c>
      <c r="K79" s="369" t="s">
        <v>769</v>
      </c>
      <c r="L79" s="369" t="s">
        <v>726</v>
      </c>
      <c r="M79" s="369"/>
      <c r="N79" s="830" t="str">
        <f t="shared" si="4"/>
        <v>Collection</v>
      </c>
      <c r="O79" s="830" t="str">
        <f t="shared" si="5"/>
        <v>Data</v>
      </c>
      <c r="P79" s="831" t="s">
        <v>2091</v>
      </c>
      <c r="Q79" s="831" t="s">
        <v>2117</v>
      </c>
      <c r="R79" s="368"/>
      <c r="S79" s="369"/>
      <c r="T79" s="407" t="s">
        <v>1331</v>
      </c>
      <c r="U79" s="407" t="s">
        <v>1331</v>
      </c>
      <c r="V79" s="407" t="s">
        <v>1331</v>
      </c>
      <c r="W79" s="407" t="s">
        <v>1331</v>
      </c>
      <c r="X79" s="407" t="s">
        <v>1331</v>
      </c>
      <c r="Y79" s="407" t="s">
        <v>1331</v>
      </c>
      <c r="Z79" s="407" t="s">
        <v>1331</v>
      </c>
      <c r="AA79" s="407" t="s">
        <v>1331</v>
      </c>
      <c r="AB79" s="407" t="s">
        <v>1331</v>
      </c>
      <c r="AC79" s="407" t="s">
        <v>1331</v>
      </c>
      <c r="AD79" s="407" t="s">
        <v>1331</v>
      </c>
      <c r="AE79" s="407" t="s">
        <v>1331</v>
      </c>
      <c r="AF79" s="407" t="s">
        <v>1331</v>
      </c>
      <c r="AG79" s="407" t="s">
        <v>1331</v>
      </c>
      <c r="AH79" s="407"/>
      <c r="AI79" s="407"/>
      <c r="AJ79" s="407"/>
      <c r="AK79" s="407"/>
      <c r="AL79" s="407"/>
      <c r="AM79" s="407"/>
      <c r="AN79" s="407"/>
      <c r="AO79" s="407"/>
      <c r="AP79" s="407"/>
      <c r="AQ79" s="369"/>
      <c r="AR79" s="369" t="s">
        <v>409</v>
      </c>
      <c r="AS79" s="369" t="s">
        <v>250</v>
      </c>
      <c r="AT79" s="369" t="s">
        <v>1346</v>
      </c>
      <c r="AU79" s="403">
        <v>4</v>
      </c>
      <c r="AV79" s="403"/>
      <c r="AW79" s="403" t="s">
        <v>767</v>
      </c>
      <c r="AX79" s="369" t="s">
        <v>2162</v>
      </c>
      <c r="AY79" s="403"/>
      <c r="AZ79" s="884">
        <v>41</v>
      </c>
      <c r="BA79" s="884">
        <v>0</v>
      </c>
      <c r="BB79" s="403"/>
      <c r="BC79" s="403">
        <v>0</v>
      </c>
      <c r="BD79" s="403">
        <v>14</v>
      </c>
      <c r="BE79" s="403">
        <v>78</v>
      </c>
      <c r="BF79" s="403">
        <v>14078</v>
      </c>
      <c r="BG79" s="403">
        <v>73</v>
      </c>
      <c r="BH79" s="403"/>
      <c r="BI79" s="403"/>
      <c r="BJ79" s="403"/>
      <c r="BK79" s="403"/>
      <c r="BL79" s="403"/>
      <c r="BM79" s="403"/>
      <c r="BN79" s="403"/>
      <c r="BO79" s="403"/>
      <c r="BP79" s="403"/>
      <c r="BQ79" s="403"/>
    </row>
    <row r="80" spans="1:69" s="363" customFormat="1" ht="25" x14ac:dyDescent="0.25">
      <c r="A80" s="410" t="s">
        <v>46</v>
      </c>
      <c r="B80" s="454" t="s">
        <v>2689</v>
      </c>
      <c r="C80" s="621" t="s">
        <v>565</v>
      </c>
      <c r="D80" s="609" t="s">
        <v>1386</v>
      </c>
      <c r="E80" s="622" t="s">
        <v>2373</v>
      </c>
      <c r="F80" s="623"/>
      <c r="G80" s="624" t="s">
        <v>118</v>
      </c>
      <c r="H80" s="625" t="s">
        <v>1331</v>
      </c>
      <c r="I80" s="624"/>
      <c r="J80" s="412" t="s">
        <v>1783</v>
      </c>
      <c r="K80" s="364" t="s">
        <v>769</v>
      </c>
      <c r="L80" s="412"/>
      <c r="M80" s="364"/>
      <c r="N80" s="412" t="str">
        <f t="shared" si="4"/>
        <v/>
      </c>
      <c r="O80" s="412" t="str">
        <f t="shared" si="5"/>
        <v/>
      </c>
      <c r="P80" s="364"/>
      <c r="Q80" s="364"/>
      <c r="R80" s="362">
        <v>0</v>
      </c>
      <c r="S80" s="627"/>
      <c r="T80" s="413"/>
      <c r="U80" s="413"/>
      <c r="V80" s="413"/>
      <c r="W80" s="413"/>
      <c r="X80" s="413"/>
      <c r="Y80" s="413"/>
      <c r="Z80" s="413"/>
      <c r="AA80" s="413"/>
      <c r="AB80" s="413"/>
      <c r="AC80" s="413"/>
      <c r="AD80" s="413"/>
      <c r="AE80" s="413"/>
      <c r="AF80" s="413"/>
      <c r="AG80" s="413"/>
      <c r="AH80" s="413"/>
      <c r="AI80" s="413"/>
      <c r="AJ80" s="413"/>
      <c r="AK80" s="413"/>
      <c r="AL80" s="413"/>
      <c r="AM80" s="413"/>
      <c r="AN80" s="413"/>
      <c r="AO80" s="413"/>
      <c r="AP80" s="413"/>
      <c r="AQ80" s="364"/>
      <c r="AR80" s="364"/>
      <c r="AS80" s="412"/>
      <c r="AT80" s="412"/>
      <c r="AU80" s="412" t="s">
        <v>1657</v>
      </c>
      <c r="AV80" s="412"/>
      <c r="AW80" s="412" t="s">
        <v>767</v>
      </c>
      <c r="AX80" s="364"/>
      <c r="AY80" s="412"/>
      <c r="AZ80" s="885">
        <v>41</v>
      </c>
      <c r="BA80" s="885">
        <v>1</v>
      </c>
      <c r="BB80" s="412"/>
      <c r="BC80" s="412">
        <v>1</v>
      </c>
      <c r="BD80" s="412">
        <v>14</v>
      </c>
      <c r="BE80" s="412">
        <v>79</v>
      </c>
      <c r="BF80" s="412">
        <v>1014079</v>
      </c>
      <c r="BG80" s="412">
        <v>344</v>
      </c>
      <c r="BH80" s="412"/>
      <c r="BI80" s="412"/>
      <c r="BJ80" s="412"/>
      <c r="BK80" s="412"/>
      <c r="BL80" s="412"/>
      <c r="BM80" s="412"/>
      <c r="BN80" s="412"/>
      <c r="BO80" s="412"/>
      <c r="BP80" s="412"/>
      <c r="BQ80" s="412"/>
    </row>
    <row r="81" spans="1:69" s="363" customFormat="1" ht="25" x14ac:dyDescent="0.25">
      <c r="A81" s="410" t="s">
        <v>46</v>
      </c>
      <c r="B81" s="454" t="s">
        <v>2690</v>
      </c>
      <c r="C81" s="621" t="s">
        <v>565</v>
      </c>
      <c r="D81" s="609" t="s">
        <v>1818</v>
      </c>
      <c r="E81" s="622" t="s">
        <v>2373</v>
      </c>
      <c r="F81" s="623"/>
      <c r="G81" s="624" t="s">
        <v>118</v>
      </c>
      <c r="H81" s="625" t="s">
        <v>1331</v>
      </c>
      <c r="I81" s="624"/>
      <c r="J81" s="412" t="s">
        <v>1783</v>
      </c>
      <c r="K81" s="364" t="s">
        <v>769</v>
      </c>
      <c r="L81" s="412"/>
      <c r="M81" s="364"/>
      <c r="N81" s="412" t="str">
        <f t="shared" si="4"/>
        <v/>
      </c>
      <c r="O81" s="412" t="str">
        <f t="shared" si="5"/>
        <v/>
      </c>
      <c r="P81" s="364"/>
      <c r="Q81" s="364"/>
      <c r="R81" s="362">
        <v>0</v>
      </c>
      <c r="S81" s="627"/>
      <c r="T81" s="413"/>
      <c r="U81" s="413"/>
      <c r="V81" s="413"/>
      <c r="W81" s="413"/>
      <c r="X81" s="413"/>
      <c r="Y81" s="413"/>
      <c r="Z81" s="413"/>
      <c r="AA81" s="413"/>
      <c r="AB81" s="413"/>
      <c r="AC81" s="413"/>
      <c r="AD81" s="413"/>
      <c r="AE81" s="413"/>
      <c r="AF81" s="413"/>
      <c r="AG81" s="413"/>
      <c r="AH81" s="413"/>
      <c r="AI81" s="413"/>
      <c r="AJ81" s="413"/>
      <c r="AK81" s="413"/>
      <c r="AL81" s="413"/>
      <c r="AM81" s="413"/>
      <c r="AN81" s="413"/>
      <c r="AO81" s="413"/>
      <c r="AP81" s="413"/>
      <c r="AQ81" s="364"/>
      <c r="AR81" s="364"/>
      <c r="AS81" s="412"/>
      <c r="AT81" s="412"/>
      <c r="AU81" s="412" t="s">
        <v>1657</v>
      </c>
      <c r="AV81" s="412"/>
      <c r="AW81" s="412" t="s">
        <v>767</v>
      </c>
      <c r="AX81" s="364"/>
      <c r="AY81" s="412"/>
      <c r="AZ81" s="885">
        <v>41</v>
      </c>
      <c r="BA81" s="885">
        <v>2</v>
      </c>
      <c r="BB81" s="412"/>
      <c r="BC81" s="412">
        <v>1</v>
      </c>
      <c r="BD81" s="412">
        <v>14</v>
      </c>
      <c r="BE81" s="412">
        <v>80</v>
      </c>
      <c r="BF81" s="412">
        <v>1014080</v>
      </c>
      <c r="BG81" s="412">
        <v>345</v>
      </c>
      <c r="BH81" s="412"/>
      <c r="BI81" s="412"/>
      <c r="BJ81" s="412"/>
      <c r="BK81" s="412"/>
      <c r="BL81" s="412"/>
      <c r="BM81" s="412"/>
      <c r="BN81" s="412"/>
      <c r="BO81" s="412"/>
      <c r="BP81" s="412"/>
      <c r="BQ81" s="412"/>
    </row>
    <row r="82" spans="1:69" s="363" customFormat="1" ht="25" x14ac:dyDescent="0.25">
      <c r="A82" s="410" t="s">
        <v>46</v>
      </c>
      <c r="B82" s="454" t="s">
        <v>2691</v>
      </c>
      <c r="C82" s="621" t="s">
        <v>565</v>
      </c>
      <c r="D82" s="609" t="s">
        <v>1387</v>
      </c>
      <c r="E82" s="622" t="s">
        <v>2373</v>
      </c>
      <c r="F82" s="623"/>
      <c r="G82" s="624" t="s">
        <v>118</v>
      </c>
      <c r="H82" s="625" t="s">
        <v>1331</v>
      </c>
      <c r="I82" s="624"/>
      <c r="J82" s="412" t="s">
        <v>1783</v>
      </c>
      <c r="K82" s="364" t="s">
        <v>769</v>
      </c>
      <c r="L82" s="412"/>
      <c r="M82" s="364"/>
      <c r="N82" s="412" t="str">
        <f t="shared" si="4"/>
        <v/>
      </c>
      <c r="O82" s="412" t="str">
        <f t="shared" si="5"/>
        <v/>
      </c>
      <c r="P82" s="364"/>
      <c r="Q82" s="364"/>
      <c r="R82" s="362">
        <v>0</v>
      </c>
      <c r="S82" s="627"/>
      <c r="T82" s="413"/>
      <c r="U82" s="413"/>
      <c r="V82" s="413"/>
      <c r="W82" s="413"/>
      <c r="X82" s="413"/>
      <c r="Y82" s="413"/>
      <c r="Z82" s="413"/>
      <c r="AA82" s="413"/>
      <c r="AB82" s="413"/>
      <c r="AC82" s="413"/>
      <c r="AD82" s="413"/>
      <c r="AE82" s="413"/>
      <c r="AF82" s="413"/>
      <c r="AG82" s="413"/>
      <c r="AH82" s="413"/>
      <c r="AI82" s="413"/>
      <c r="AJ82" s="413"/>
      <c r="AK82" s="413"/>
      <c r="AL82" s="413"/>
      <c r="AM82" s="413"/>
      <c r="AN82" s="413"/>
      <c r="AO82" s="413"/>
      <c r="AP82" s="413"/>
      <c r="AQ82" s="364"/>
      <c r="AR82" s="364"/>
      <c r="AS82" s="412"/>
      <c r="AT82" s="412"/>
      <c r="AU82" s="412" t="s">
        <v>1657</v>
      </c>
      <c r="AV82" s="412"/>
      <c r="AW82" s="412" t="s">
        <v>767</v>
      </c>
      <c r="AX82" s="364"/>
      <c r="AY82" s="412"/>
      <c r="AZ82" s="885">
        <v>41</v>
      </c>
      <c r="BA82" s="885">
        <v>3</v>
      </c>
      <c r="BB82" s="412"/>
      <c r="BC82" s="412">
        <v>1</v>
      </c>
      <c r="BD82" s="412">
        <v>14</v>
      </c>
      <c r="BE82" s="412">
        <v>81</v>
      </c>
      <c r="BF82" s="412">
        <v>1014081</v>
      </c>
      <c r="BG82" s="412">
        <v>346</v>
      </c>
      <c r="BH82" s="412"/>
      <c r="BI82" s="412"/>
      <c r="BJ82" s="412"/>
      <c r="BK82" s="412"/>
      <c r="BL82" s="412"/>
      <c r="BM82" s="412"/>
      <c r="BN82" s="412"/>
      <c r="BO82" s="412"/>
      <c r="BP82" s="412"/>
      <c r="BQ82" s="412"/>
    </row>
    <row r="83" spans="1:69" s="417" customFormat="1" x14ac:dyDescent="0.25">
      <c r="A83" s="415" t="s">
        <v>46</v>
      </c>
      <c r="B83" s="462" t="s">
        <v>2692</v>
      </c>
      <c r="C83" s="635" t="s">
        <v>565</v>
      </c>
      <c r="D83" s="636" t="s">
        <v>1821</v>
      </c>
      <c r="E83" s="637" t="s">
        <v>2373</v>
      </c>
      <c r="F83" s="638"/>
      <c r="G83" s="639" t="s">
        <v>118</v>
      </c>
      <c r="H83" s="649" t="s">
        <v>1331</v>
      </c>
      <c r="I83" s="639"/>
      <c r="J83" s="418" t="s">
        <v>1783</v>
      </c>
      <c r="K83" s="419" t="s">
        <v>769</v>
      </c>
      <c r="L83" s="418"/>
      <c r="M83" s="419"/>
      <c r="N83" s="418" t="str">
        <f t="shared" si="4"/>
        <v/>
      </c>
      <c r="O83" s="418" t="str">
        <f t="shared" si="5"/>
        <v/>
      </c>
      <c r="P83" s="419"/>
      <c r="Q83" s="419"/>
      <c r="R83" s="420">
        <v>0</v>
      </c>
      <c r="S83" s="641"/>
      <c r="T83" s="421"/>
      <c r="U83" s="421"/>
      <c r="V83" s="421"/>
      <c r="W83" s="421"/>
      <c r="X83" s="421"/>
      <c r="Y83" s="421"/>
      <c r="Z83" s="421"/>
      <c r="AA83" s="421"/>
      <c r="AB83" s="421"/>
      <c r="AC83" s="421"/>
      <c r="AD83" s="421"/>
      <c r="AE83" s="421"/>
      <c r="AF83" s="421"/>
      <c r="AG83" s="421"/>
      <c r="AH83" s="421"/>
      <c r="AI83" s="421"/>
      <c r="AJ83" s="421"/>
      <c r="AK83" s="421"/>
      <c r="AL83" s="421"/>
      <c r="AM83" s="421"/>
      <c r="AN83" s="421"/>
      <c r="AO83" s="421"/>
      <c r="AP83" s="421"/>
      <c r="AQ83" s="419"/>
      <c r="AR83" s="419"/>
      <c r="AS83" s="418"/>
      <c r="AT83" s="418"/>
      <c r="AU83" s="418" t="s">
        <v>1657</v>
      </c>
      <c r="AV83" s="418"/>
      <c r="AW83" s="418" t="s">
        <v>767</v>
      </c>
      <c r="AX83" s="419"/>
      <c r="AY83" s="418"/>
      <c r="AZ83" s="887">
        <v>41</v>
      </c>
      <c r="BA83" s="887">
        <v>4</v>
      </c>
      <c r="BB83" s="418"/>
      <c r="BC83" s="418">
        <v>1</v>
      </c>
      <c r="BD83" s="418">
        <v>14</v>
      </c>
      <c r="BE83" s="418">
        <v>82</v>
      </c>
      <c r="BF83" s="418">
        <v>1014082</v>
      </c>
      <c r="BG83" s="418">
        <v>347</v>
      </c>
      <c r="BH83" s="418"/>
      <c r="BI83" s="418"/>
      <c r="BJ83" s="418"/>
      <c r="BK83" s="418"/>
      <c r="BL83" s="418"/>
      <c r="BM83" s="418"/>
      <c r="BN83" s="418"/>
      <c r="BO83" s="418"/>
      <c r="BP83" s="418"/>
      <c r="BQ83" s="418"/>
    </row>
    <row r="84" spans="1:69" s="400" customFormat="1" ht="50" x14ac:dyDescent="0.25">
      <c r="A84" s="398" t="s">
        <v>1000</v>
      </c>
      <c r="B84" s="399" t="s">
        <v>2693</v>
      </c>
      <c r="C84" s="583" t="s">
        <v>2192</v>
      </c>
      <c r="D84" s="619"/>
      <c r="E84" s="583" t="s">
        <v>2373</v>
      </c>
      <c r="F84" s="620"/>
      <c r="G84" s="620" t="s">
        <v>118</v>
      </c>
      <c r="H84" s="620"/>
      <c r="I84" s="620" t="s">
        <v>1331</v>
      </c>
      <c r="J84" s="369" t="s">
        <v>1332</v>
      </c>
      <c r="K84" s="369" t="s">
        <v>213</v>
      </c>
      <c r="L84" s="369" t="s">
        <v>327</v>
      </c>
      <c r="M84" s="369" t="s">
        <v>2167</v>
      </c>
      <c r="N84" s="830" t="str">
        <f t="shared" si="4"/>
        <v>Collection</v>
      </c>
      <c r="O84" s="830" t="str">
        <f t="shared" si="5"/>
        <v>Data</v>
      </c>
      <c r="P84" s="831" t="s">
        <v>2363</v>
      </c>
      <c r="Q84" s="428" t="s">
        <v>2339</v>
      </c>
      <c r="R84" s="368"/>
      <c r="S84" s="369"/>
      <c r="T84" s="407" t="s">
        <v>1331</v>
      </c>
      <c r="U84" s="407" t="s">
        <v>1331</v>
      </c>
      <c r="V84" s="407" t="s">
        <v>1331</v>
      </c>
      <c r="W84" s="407" t="s">
        <v>1331</v>
      </c>
      <c r="X84" s="407" t="s">
        <v>1331</v>
      </c>
      <c r="Y84" s="407" t="s">
        <v>1331</v>
      </c>
      <c r="Z84" s="407" t="s">
        <v>1331</v>
      </c>
      <c r="AA84" s="407" t="s">
        <v>1331</v>
      </c>
      <c r="AB84" s="407" t="s">
        <v>1331</v>
      </c>
      <c r="AC84" s="407"/>
      <c r="AD84" s="407"/>
      <c r="AE84" s="407"/>
      <c r="AF84" s="407"/>
      <c r="AG84" s="407" t="s">
        <v>1331</v>
      </c>
      <c r="AH84" s="407"/>
      <c r="AI84" s="407"/>
      <c r="AJ84" s="407"/>
      <c r="AK84" s="407"/>
      <c r="AL84" s="407"/>
      <c r="AM84" s="407"/>
      <c r="AN84" s="407" t="s">
        <v>1331</v>
      </c>
      <c r="AO84" s="407" t="s">
        <v>1331</v>
      </c>
      <c r="AP84" s="407"/>
      <c r="AQ84" s="369"/>
      <c r="AR84" s="369" t="s">
        <v>2193</v>
      </c>
      <c r="AS84" s="369" t="s">
        <v>250</v>
      </c>
      <c r="AT84" s="369" t="s">
        <v>2225</v>
      </c>
      <c r="AU84" s="403">
        <v>8</v>
      </c>
      <c r="AV84" s="403"/>
      <c r="AW84" s="403" t="s">
        <v>767</v>
      </c>
      <c r="AX84" s="369" t="s">
        <v>2097</v>
      </c>
      <c r="AY84" s="403"/>
      <c r="AZ84" s="884">
        <v>42</v>
      </c>
      <c r="BA84" s="884">
        <v>0</v>
      </c>
      <c r="BB84" s="403"/>
      <c r="BC84" s="403">
        <v>0</v>
      </c>
      <c r="BD84" s="403">
        <v>14</v>
      </c>
      <c r="BE84" s="403">
        <v>83</v>
      </c>
      <c r="BF84" s="403">
        <v>14083</v>
      </c>
      <c r="BG84" s="403">
        <v>74</v>
      </c>
      <c r="BH84" s="403"/>
      <c r="BI84" s="403"/>
      <c r="BJ84" s="403"/>
      <c r="BK84" s="403"/>
      <c r="BL84" s="403"/>
      <c r="BM84" s="403"/>
      <c r="BN84" s="403"/>
      <c r="BO84" s="403"/>
      <c r="BP84" s="403"/>
      <c r="BQ84" s="403"/>
    </row>
    <row r="85" spans="1:69" s="363" customFormat="1" ht="30" x14ac:dyDescent="0.25">
      <c r="A85" s="410" t="s">
        <v>46</v>
      </c>
      <c r="B85" s="454" t="s">
        <v>2694</v>
      </c>
      <c r="C85" s="621" t="s">
        <v>2192</v>
      </c>
      <c r="D85" s="609" t="s">
        <v>1467</v>
      </c>
      <c r="E85" s="622" t="s">
        <v>2373</v>
      </c>
      <c r="F85" s="623"/>
      <c r="G85" s="624" t="s">
        <v>118</v>
      </c>
      <c r="H85" s="624"/>
      <c r="I85" s="624" t="s">
        <v>1331</v>
      </c>
      <c r="J85" s="412" t="s">
        <v>1332</v>
      </c>
      <c r="K85" s="364" t="s">
        <v>213</v>
      </c>
      <c r="L85" s="412"/>
      <c r="M85" s="364"/>
      <c r="N85" s="412" t="str">
        <f t="shared" si="4"/>
        <v/>
      </c>
      <c r="O85" s="412" t="str">
        <f t="shared" si="5"/>
        <v/>
      </c>
      <c r="P85" s="364"/>
      <c r="Q85" s="364"/>
      <c r="R85" s="362">
        <v>0</v>
      </c>
      <c r="S85" s="627"/>
      <c r="T85" s="413"/>
      <c r="U85" s="413"/>
      <c r="V85" s="413"/>
      <c r="W85" s="413"/>
      <c r="X85" s="413"/>
      <c r="Y85" s="413"/>
      <c r="Z85" s="413"/>
      <c r="AA85" s="413"/>
      <c r="AB85" s="413"/>
      <c r="AC85" s="413"/>
      <c r="AD85" s="413"/>
      <c r="AE85" s="413"/>
      <c r="AF85" s="413"/>
      <c r="AG85" s="413"/>
      <c r="AH85" s="413"/>
      <c r="AI85" s="413"/>
      <c r="AJ85" s="413"/>
      <c r="AK85" s="413"/>
      <c r="AL85" s="413"/>
      <c r="AM85" s="413"/>
      <c r="AN85" s="413"/>
      <c r="AO85" s="413"/>
      <c r="AP85" s="413"/>
      <c r="AQ85" s="364"/>
      <c r="AR85" s="364"/>
      <c r="AS85" s="412"/>
      <c r="AT85" s="412"/>
      <c r="AU85" s="412" t="s">
        <v>1657</v>
      </c>
      <c r="AV85" s="412"/>
      <c r="AW85" s="412" t="s">
        <v>767</v>
      </c>
      <c r="AX85" s="364"/>
      <c r="AY85" s="412"/>
      <c r="AZ85" s="885">
        <v>42</v>
      </c>
      <c r="BA85" s="885">
        <v>3</v>
      </c>
      <c r="BB85" s="412"/>
      <c r="BC85" s="412">
        <v>1</v>
      </c>
      <c r="BD85" s="412">
        <v>14</v>
      </c>
      <c r="BE85" s="412">
        <v>84</v>
      </c>
      <c r="BF85" s="412">
        <v>1014084</v>
      </c>
      <c r="BG85" s="412">
        <v>348</v>
      </c>
      <c r="BH85" s="412"/>
      <c r="BI85" s="412"/>
      <c r="BJ85" s="412"/>
      <c r="BK85" s="412"/>
      <c r="BL85" s="412"/>
      <c r="BM85" s="412"/>
      <c r="BN85" s="412"/>
      <c r="BO85" s="412"/>
      <c r="BP85" s="412"/>
      <c r="BQ85" s="412"/>
    </row>
    <row r="86" spans="1:69" s="363" customFormat="1" ht="30" x14ac:dyDescent="0.25">
      <c r="A86" s="410" t="s">
        <v>46</v>
      </c>
      <c r="B86" s="454" t="s">
        <v>2695</v>
      </c>
      <c r="C86" s="621" t="s">
        <v>2192</v>
      </c>
      <c r="D86" s="609" t="s">
        <v>1468</v>
      </c>
      <c r="E86" s="622" t="s">
        <v>2373</v>
      </c>
      <c r="F86" s="623"/>
      <c r="G86" s="624" t="s">
        <v>118</v>
      </c>
      <c r="H86" s="624"/>
      <c r="I86" s="624" t="s">
        <v>1331</v>
      </c>
      <c r="J86" s="412" t="s">
        <v>1332</v>
      </c>
      <c r="K86" s="364" t="s">
        <v>213</v>
      </c>
      <c r="L86" s="412"/>
      <c r="M86" s="364"/>
      <c r="N86" s="412" t="str">
        <f t="shared" si="4"/>
        <v/>
      </c>
      <c r="O86" s="412" t="str">
        <f t="shared" si="5"/>
        <v/>
      </c>
      <c r="P86" s="364"/>
      <c r="Q86" s="364"/>
      <c r="R86" s="362">
        <v>0</v>
      </c>
      <c r="S86" s="627"/>
      <c r="T86" s="413"/>
      <c r="U86" s="413"/>
      <c r="V86" s="413"/>
      <c r="W86" s="413"/>
      <c r="X86" s="413"/>
      <c r="Y86" s="413"/>
      <c r="Z86" s="413"/>
      <c r="AA86" s="413"/>
      <c r="AB86" s="413"/>
      <c r="AC86" s="413"/>
      <c r="AD86" s="413"/>
      <c r="AE86" s="413"/>
      <c r="AF86" s="413"/>
      <c r="AG86" s="413"/>
      <c r="AH86" s="413"/>
      <c r="AI86" s="413"/>
      <c r="AJ86" s="413"/>
      <c r="AK86" s="413"/>
      <c r="AL86" s="413"/>
      <c r="AM86" s="413"/>
      <c r="AN86" s="413"/>
      <c r="AO86" s="413"/>
      <c r="AP86" s="413"/>
      <c r="AQ86" s="364"/>
      <c r="AR86" s="364"/>
      <c r="AS86" s="412"/>
      <c r="AT86" s="412"/>
      <c r="AU86" s="412" t="s">
        <v>1657</v>
      </c>
      <c r="AV86" s="412"/>
      <c r="AW86" s="412" t="s">
        <v>767</v>
      </c>
      <c r="AX86" s="364"/>
      <c r="AY86" s="412"/>
      <c r="AZ86" s="885">
        <v>42</v>
      </c>
      <c r="BA86" s="885">
        <v>4</v>
      </c>
      <c r="BB86" s="412"/>
      <c r="BC86" s="412">
        <v>1</v>
      </c>
      <c r="BD86" s="412">
        <v>14</v>
      </c>
      <c r="BE86" s="412">
        <v>85</v>
      </c>
      <c r="BF86" s="412">
        <v>1014085</v>
      </c>
      <c r="BG86" s="412">
        <v>349</v>
      </c>
      <c r="BH86" s="412"/>
      <c r="BI86" s="412"/>
      <c r="BJ86" s="412"/>
      <c r="BK86" s="412"/>
      <c r="BL86" s="412"/>
      <c r="BM86" s="412"/>
      <c r="BN86" s="412"/>
      <c r="BO86" s="412"/>
      <c r="BP86" s="412"/>
      <c r="BQ86" s="412"/>
    </row>
    <row r="87" spans="1:69" s="363" customFormat="1" ht="30" x14ac:dyDescent="0.25">
      <c r="A87" s="410" t="s">
        <v>46</v>
      </c>
      <c r="B87" s="454" t="s">
        <v>2696</v>
      </c>
      <c r="C87" s="621" t="s">
        <v>2192</v>
      </c>
      <c r="D87" s="609" t="s">
        <v>1469</v>
      </c>
      <c r="E87" s="622" t="s">
        <v>2373</v>
      </c>
      <c r="F87" s="623"/>
      <c r="G87" s="624" t="s">
        <v>118</v>
      </c>
      <c r="H87" s="624"/>
      <c r="I87" s="624" t="s">
        <v>1331</v>
      </c>
      <c r="J87" s="412" t="s">
        <v>1332</v>
      </c>
      <c r="K87" s="364" t="s">
        <v>213</v>
      </c>
      <c r="L87" s="412"/>
      <c r="M87" s="364"/>
      <c r="N87" s="412" t="str">
        <f t="shared" si="4"/>
        <v/>
      </c>
      <c r="O87" s="412" t="str">
        <f t="shared" si="5"/>
        <v/>
      </c>
      <c r="P87" s="364"/>
      <c r="Q87" s="364"/>
      <c r="R87" s="362">
        <v>0</v>
      </c>
      <c r="S87" s="627"/>
      <c r="T87" s="413"/>
      <c r="U87" s="413"/>
      <c r="V87" s="413"/>
      <c r="W87" s="413"/>
      <c r="X87" s="413"/>
      <c r="Y87" s="413"/>
      <c r="Z87" s="413"/>
      <c r="AA87" s="413"/>
      <c r="AB87" s="413"/>
      <c r="AC87" s="413"/>
      <c r="AD87" s="413"/>
      <c r="AE87" s="413"/>
      <c r="AF87" s="413"/>
      <c r="AG87" s="413"/>
      <c r="AH87" s="413"/>
      <c r="AI87" s="413"/>
      <c r="AJ87" s="413"/>
      <c r="AK87" s="413"/>
      <c r="AL87" s="413"/>
      <c r="AM87" s="413"/>
      <c r="AN87" s="413"/>
      <c r="AO87" s="413"/>
      <c r="AP87" s="413"/>
      <c r="AQ87" s="364"/>
      <c r="AR87" s="364"/>
      <c r="AS87" s="412"/>
      <c r="AT87" s="412"/>
      <c r="AU87" s="412" t="s">
        <v>1657</v>
      </c>
      <c r="AV87" s="412"/>
      <c r="AW87" s="412" t="s">
        <v>767</v>
      </c>
      <c r="AX87" s="364"/>
      <c r="AY87" s="412"/>
      <c r="AZ87" s="885">
        <v>42</v>
      </c>
      <c r="BA87" s="885">
        <v>5</v>
      </c>
      <c r="BB87" s="412"/>
      <c r="BC87" s="412">
        <v>1</v>
      </c>
      <c r="BD87" s="412">
        <v>14</v>
      </c>
      <c r="BE87" s="412">
        <v>86</v>
      </c>
      <c r="BF87" s="412">
        <v>1014086</v>
      </c>
      <c r="BG87" s="412">
        <v>350</v>
      </c>
      <c r="BH87" s="412"/>
      <c r="BI87" s="412"/>
      <c r="BJ87" s="412"/>
      <c r="BK87" s="412"/>
      <c r="BL87" s="412"/>
      <c r="BM87" s="412"/>
      <c r="BN87" s="412"/>
      <c r="BO87" s="412"/>
      <c r="BP87" s="412"/>
      <c r="BQ87" s="412"/>
    </row>
    <row r="88" spans="1:69" s="363" customFormat="1" ht="30" x14ac:dyDescent="0.25">
      <c r="A88" s="410" t="s">
        <v>46</v>
      </c>
      <c r="B88" s="454" t="s">
        <v>2697</v>
      </c>
      <c r="C88" s="621" t="s">
        <v>2192</v>
      </c>
      <c r="D88" s="609" t="s">
        <v>1471</v>
      </c>
      <c r="E88" s="622" t="s">
        <v>2373</v>
      </c>
      <c r="F88" s="623"/>
      <c r="G88" s="624" t="s">
        <v>118</v>
      </c>
      <c r="H88" s="624"/>
      <c r="I88" s="624"/>
      <c r="J88" s="412" t="s">
        <v>1332</v>
      </c>
      <c r="K88" s="364" t="s">
        <v>213</v>
      </c>
      <c r="L88" s="412"/>
      <c r="M88" s="364"/>
      <c r="N88" s="412" t="str">
        <f t="shared" si="4"/>
        <v/>
      </c>
      <c r="O88" s="412" t="str">
        <f t="shared" si="5"/>
        <v/>
      </c>
      <c r="P88" s="364"/>
      <c r="Q88" s="364"/>
      <c r="R88" s="362">
        <v>0</v>
      </c>
      <c r="S88" s="627"/>
      <c r="T88" s="413"/>
      <c r="U88" s="413"/>
      <c r="V88" s="413"/>
      <c r="W88" s="413"/>
      <c r="X88" s="413"/>
      <c r="Y88" s="413"/>
      <c r="Z88" s="413"/>
      <c r="AA88" s="413"/>
      <c r="AB88" s="413"/>
      <c r="AC88" s="413"/>
      <c r="AD88" s="413"/>
      <c r="AE88" s="413"/>
      <c r="AF88" s="413"/>
      <c r="AG88" s="413"/>
      <c r="AH88" s="413"/>
      <c r="AI88" s="413"/>
      <c r="AJ88" s="413"/>
      <c r="AK88" s="413"/>
      <c r="AL88" s="413"/>
      <c r="AM88" s="413"/>
      <c r="AN88" s="413"/>
      <c r="AO88" s="413"/>
      <c r="AP88" s="413"/>
      <c r="AQ88" s="364"/>
      <c r="AR88" s="364"/>
      <c r="AS88" s="412"/>
      <c r="AT88" s="412"/>
      <c r="AU88" s="412" t="s">
        <v>1657</v>
      </c>
      <c r="AV88" s="412"/>
      <c r="AW88" s="412" t="s">
        <v>767</v>
      </c>
      <c r="AX88" s="364"/>
      <c r="AY88" s="412"/>
      <c r="AZ88" s="885">
        <v>42</v>
      </c>
      <c r="BA88" s="885">
        <v>7</v>
      </c>
      <c r="BB88" s="412"/>
      <c r="BC88" s="412">
        <v>1</v>
      </c>
      <c r="BD88" s="412">
        <v>14</v>
      </c>
      <c r="BE88" s="412">
        <v>87</v>
      </c>
      <c r="BF88" s="412">
        <v>1014087</v>
      </c>
      <c r="BG88" s="412">
        <v>351</v>
      </c>
      <c r="BH88" s="412"/>
      <c r="BI88" s="412"/>
      <c r="BJ88" s="412"/>
      <c r="BK88" s="412"/>
      <c r="BL88" s="412"/>
      <c r="BM88" s="412"/>
      <c r="BN88" s="412"/>
      <c r="BO88" s="412"/>
      <c r="BP88" s="412"/>
      <c r="BQ88" s="412"/>
    </row>
    <row r="89" spans="1:69" s="363" customFormat="1" ht="30" x14ac:dyDescent="0.25">
      <c r="A89" s="410" t="s">
        <v>46</v>
      </c>
      <c r="B89" s="454" t="s">
        <v>2698</v>
      </c>
      <c r="C89" s="621" t="s">
        <v>2192</v>
      </c>
      <c r="D89" s="609" t="s">
        <v>1472</v>
      </c>
      <c r="E89" s="622" t="s">
        <v>2373</v>
      </c>
      <c r="F89" s="623"/>
      <c r="G89" s="624" t="s">
        <v>118</v>
      </c>
      <c r="H89" s="624"/>
      <c r="I89" s="624"/>
      <c r="J89" s="412" t="s">
        <v>1332</v>
      </c>
      <c r="K89" s="364" t="s">
        <v>213</v>
      </c>
      <c r="L89" s="412"/>
      <c r="M89" s="364"/>
      <c r="N89" s="412" t="str">
        <f t="shared" si="4"/>
        <v/>
      </c>
      <c r="O89" s="412" t="str">
        <f t="shared" si="5"/>
        <v/>
      </c>
      <c r="P89" s="364"/>
      <c r="Q89" s="364"/>
      <c r="R89" s="362">
        <v>0</v>
      </c>
      <c r="S89" s="627"/>
      <c r="T89" s="413"/>
      <c r="U89" s="413"/>
      <c r="V89" s="413"/>
      <c r="W89" s="413"/>
      <c r="X89" s="413"/>
      <c r="Y89" s="413"/>
      <c r="Z89" s="413"/>
      <c r="AA89" s="413"/>
      <c r="AB89" s="413"/>
      <c r="AC89" s="413"/>
      <c r="AD89" s="413"/>
      <c r="AE89" s="413"/>
      <c r="AF89" s="413"/>
      <c r="AG89" s="413"/>
      <c r="AH89" s="413"/>
      <c r="AI89" s="413"/>
      <c r="AJ89" s="413"/>
      <c r="AK89" s="413"/>
      <c r="AL89" s="413"/>
      <c r="AM89" s="413"/>
      <c r="AN89" s="413"/>
      <c r="AO89" s="413"/>
      <c r="AP89" s="413"/>
      <c r="AQ89" s="364"/>
      <c r="AR89" s="364"/>
      <c r="AS89" s="412"/>
      <c r="AT89" s="412"/>
      <c r="AU89" s="412" t="s">
        <v>1657</v>
      </c>
      <c r="AV89" s="412"/>
      <c r="AW89" s="412" t="s">
        <v>767</v>
      </c>
      <c r="AX89" s="364"/>
      <c r="AY89" s="412"/>
      <c r="AZ89" s="885">
        <v>42</v>
      </c>
      <c r="BA89" s="885">
        <v>8</v>
      </c>
      <c r="BB89" s="412"/>
      <c r="BC89" s="412">
        <v>1</v>
      </c>
      <c r="BD89" s="412">
        <v>14</v>
      </c>
      <c r="BE89" s="412">
        <v>88</v>
      </c>
      <c r="BF89" s="412">
        <v>1014088</v>
      </c>
      <c r="BG89" s="412">
        <v>352</v>
      </c>
      <c r="BH89" s="412"/>
      <c r="BI89" s="412"/>
      <c r="BJ89" s="412"/>
      <c r="BK89" s="412"/>
      <c r="BL89" s="412"/>
      <c r="BM89" s="412"/>
      <c r="BN89" s="412"/>
      <c r="BO89" s="412"/>
      <c r="BP89" s="412"/>
      <c r="BQ89" s="412"/>
    </row>
    <row r="90" spans="1:69" s="363" customFormat="1" ht="30" x14ac:dyDescent="0.25">
      <c r="A90" s="410" t="s">
        <v>46</v>
      </c>
      <c r="B90" s="454" t="s">
        <v>2699</v>
      </c>
      <c r="C90" s="621" t="s">
        <v>2192</v>
      </c>
      <c r="D90" s="609" t="s">
        <v>1473</v>
      </c>
      <c r="E90" s="622" t="s">
        <v>2373</v>
      </c>
      <c r="F90" s="623"/>
      <c r="G90" s="624" t="s">
        <v>118</v>
      </c>
      <c r="H90" s="624"/>
      <c r="I90" s="624"/>
      <c r="J90" s="412" t="s">
        <v>1332</v>
      </c>
      <c r="K90" s="364" t="s">
        <v>213</v>
      </c>
      <c r="L90" s="412"/>
      <c r="M90" s="364"/>
      <c r="N90" s="412" t="str">
        <f t="shared" si="4"/>
        <v/>
      </c>
      <c r="O90" s="412" t="str">
        <f t="shared" si="5"/>
        <v/>
      </c>
      <c r="P90" s="364"/>
      <c r="Q90" s="364"/>
      <c r="R90" s="362">
        <v>0</v>
      </c>
      <c r="S90" s="627"/>
      <c r="T90" s="413"/>
      <c r="U90" s="413"/>
      <c r="V90" s="413"/>
      <c r="W90" s="413"/>
      <c r="X90" s="413"/>
      <c r="Y90" s="413"/>
      <c r="Z90" s="413"/>
      <c r="AA90" s="413"/>
      <c r="AB90" s="413"/>
      <c r="AC90" s="413"/>
      <c r="AD90" s="413"/>
      <c r="AE90" s="413"/>
      <c r="AF90" s="413"/>
      <c r="AG90" s="413"/>
      <c r="AH90" s="413"/>
      <c r="AI90" s="413"/>
      <c r="AJ90" s="413"/>
      <c r="AK90" s="413"/>
      <c r="AL90" s="413"/>
      <c r="AM90" s="413"/>
      <c r="AN90" s="413"/>
      <c r="AO90" s="413"/>
      <c r="AP90" s="413"/>
      <c r="AQ90" s="364"/>
      <c r="AR90" s="364"/>
      <c r="AS90" s="412"/>
      <c r="AT90" s="412"/>
      <c r="AU90" s="412" t="s">
        <v>1657</v>
      </c>
      <c r="AV90" s="412"/>
      <c r="AW90" s="412" t="s">
        <v>767</v>
      </c>
      <c r="AX90" s="364"/>
      <c r="AY90" s="412"/>
      <c r="AZ90" s="885">
        <v>42</v>
      </c>
      <c r="BA90" s="885">
        <v>9</v>
      </c>
      <c r="BB90" s="412"/>
      <c r="BC90" s="412">
        <v>1</v>
      </c>
      <c r="BD90" s="412">
        <v>14</v>
      </c>
      <c r="BE90" s="412">
        <v>89</v>
      </c>
      <c r="BF90" s="412">
        <v>1014089</v>
      </c>
      <c r="BG90" s="412">
        <v>353</v>
      </c>
      <c r="BH90" s="412"/>
      <c r="BI90" s="412"/>
      <c r="BJ90" s="412"/>
      <c r="BK90" s="412"/>
      <c r="BL90" s="412"/>
      <c r="BM90" s="412"/>
      <c r="BN90" s="412"/>
      <c r="BO90" s="412"/>
      <c r="BP90" s="412"/>
      <c r="BQ90" s="412"/>
    </row>
    <row r="91" spans="1:69" s="363" customFormat="1" ht="30" x14ac:dyDescent="0.25">
      <c r="A91" s="410" t="s">
        <v>46</v>
      </c>
      <c r="B91" s="454" t="s">
        <v>2700</v>
      </c>
      <c r="C91" s="621" t="s">
        <v>2192</v>
      </c>
      <c r="D91" s="609" t="s">
        <v>1474</v>
      </c>
      <c r="E91" s="622" t="s">
        <v>2373</v>
      </c>
      <c r="F91" s="623"/>
      <c r="G91" s="624" t="s">
        <v>118</v>
      </c>
      <c r="H91" s="624"/>
      <c r="I91" s="624"/>
      <c r="J91" s="412" t="s">
        <v>1332</v>
      </c>
      <c r="K91" s="364" t="s">
        <v>213</v>
      </c>
      <c r="L91" s="412"/>
      <c r="M91" s="364"/>
      <c r="N91" s="412" t="str">
        <f t="shared" si="4"/>
        <v/>
      </c>
      <c r="O91" s="412" t="str">
        <f t="shared" si="5"/>
        <v/>
      </c>
      <c r="P91" s="364"/>
      <c r="Q91" s="364"/>
      <c r="R91" s="362">
        <v>0</v>
      </c>
      <c r="S91" s="627"/>
      <c r="T91" s="413"/>
      <c r="U91" s="413"/>
      <c r="V91" s="413"/>
      <c r="W91" s="413"/>
      <c r="X91" s="413"/>
      <c r="Y91" s="413"/>
      <c r="Z91" s="413"/>
      <c r="AA91" s="413"/>
      <c r="AB91" s="413"/>
      <c r="AC91" s="413"/>
      <c r="AD91" s="413"/>
      <c r="AE91" s="413"/>
      <c r="AF91" s="413"/>
      <c r="AG91" s="413"/>
      <c r="AH91" s="413"/>
      <c r="AI91" s="413"/>
      <c r="AJ91" s="413"/>
      <c r="AK91" s="413"/>
      <c r="AL91" s="413"/>
      <c r="AM91" s="413"/>
      <c r="AN91" s="413"/>
      <c r="AO91" s="413"/>
      <c r="AP91" s="413"/>
      <c r="AQ91" s="364"/>
      <c r="AR91" s="364"/>
      <c r="AS91" s="412"/>
      <c r="AT91" s="412"/>
      <c r="AU91" s="412" t="s">
        <v>1657</v>
      </c>
      <c r="AV91" s="412"/>
      <c r="AW91" s="412" t="s">
        <v>767</v>
      </c>
      <c r="AX91" s="364"/>
      <c r="AY91" s="412"/>
      <c r="AZ91" s="885">
        <v>42</v>
      </c>
      <c r="BA91" s="885">
        <v>10</v>
      </c>
      <c r="BB91" s="412"/>
      <c r="BC91" s="412">
        <v>1</v>
      </c>
      <c r="BD91" s="412">
        <v>14</v>
      </c>
      <c r="BE91" s="412">
        <v>90</v>
      </c>
      <c r="BF91" s="412">
        <v>1014090</v>
      </c>
      <c r="BG91" s="412">
        <v>354</v>
      </c>
      <c r="BH91" s="412"/>
      <c r="BI91" s="412"/>
      <c r="BJ91" s="412"/>
      <c r="BK91" s="412"/>
      <c r="BL91" s="412"/>
      <c r="BM91" s="412"/>
      <c r="BN91" s="412"/>
      <c r="BO91" s="412"/>
      <c r="BP91" s="412"/>
      <c r="BQ91" s="412"/>
    </row>
    <row r="92" spans="1:69" s="417" customFormat="1" ht="37.5" x14ac:dyDescent="0.25">
      <c r="A92" s="415" t="s">
        <v>46</v>
      </c>
      <c r="B92" s="462" t="s">
        <v>2701</v>
      </c>
      <c r="C92" s="635" t="s">
        <v>2192</v>
      </c>
      <c r="D92" s="636" t="s">
        <v>1675</v>
      </c>
      <c r="E92" s="637" t="s">
        <v>2373</v>
      </c>
      <c r="F92" s="638"/>
      <c r="G92" s="639" t="s">
        <v>118</v>
      </c>
      <c r="H92" s="639"/>
      <c r="I92" s="639"/>
      <c r="J92" s="418" t="s">
        <v>1332</v>
      </c>
      <c r="K92" s="419" t="s">
        <v>213</v>
      </c>
      <c r="L92" s="418"/>
      <c r="M92" s="419"/>
      <c r="N92" s="418" t="str">
        <f t="shared" si="4"/>
        <v/>
      </c>
      <c r="O92" s="418" t="str">
        <f t="shared" si="5"/>
        <v/>
      </c>
      <c r="P92" s="419"/>
      <c r="Q92" s="419"/>
      <c r="R92" s="420">
        <v>0</v>
      </c>
      <c r="S92" s="641"/>
      <c r="T92" s="421"/>
      <c r="U92" s="421"/>
      <c r="V92" s="421"/>
      <c r="W92" s="421"/>
      <c r="X92" s="421"/>
      <c r="Y92" s="421"/>
      <c r="Z92" s="421"/>
      <c r="AA92" s="421"/>
      <c r="AB92" s="421"/>
      <c r="AC92" s="421"/>
      <c r="AD92" s="421"/>
      <c r="AE92" s="421"/>
      <c r="AF92" s="421"/>
      <c r="AG92" s="421"/>
      <c r="AH92" s="421"/>
      <c r="AI92" s="421"/>
      <c r="AJ92" s="421"/>
      <c r="AK92" s="421"/>
      <c r="AL92" s="421"/>
      <c r="AM92" s="421"/>
      <c r="AN92" s="421"/>
      <c r="AO92" s="421"/>
      <c r="AP92" s="421"/>
      <c r="AQ92" s="419"/>
      <c r="AR92" s="419"/>
      <c r="AS92" s="418"/>
      <c r="AT92" s="418"/>
      <c r="AU92" s="418" t="s">
        <v>1657</v>
      </c>
      <c r="AV92" s="418"/>
      <c r="AW92" s="418" t="s">
        <v>767</v>
      </c>
      <c r="AX92" s="419"/>
      <c r="AY92" s="418"/>
      <c r="AZ92" s="887">
        <v>42</v>
      </c>
      <c r="BA92" s="887">
        <v>11</v>
      </c>
      <c r="BB92" s="418"/>
      <c r="BC92" s="418">
        <v>1</v>
      </c>
      <c r="BD92" s="418">
        <v>14</v>
      </c>
      <c r="BE92" s="418">
        <v>91</v>
      </c>
      <c r="BF92" s="418">
        <v>1014091</v>
      </c>
      <c r="BG92" s="418">
        <v>355</v>
      </c>
      <c r="BH92" s="418"/>
      <c r="BI92" s="418"/>
      <c r="BJ92" s="418"/>
      <c r="BK92" s="418"/>
      <c r="BL92" s="418"/>
      <c r="BM92" s="418"/>
      <c r="BN92" s="418"/>
      <c r="BO92" s="418"/>
      <c r="BP92" s="418"/>
      <c r="BQ92" s="418"/>
    </row>
    <row r="93" spans="1:69" s="376" customFormat="1" ht="50" x14ac:dyDescent="0.25">
      <c r="A93" s="382" t="s">
        <v>1000</v>
      </c>
      <c r="B93" s="383" t="s">
        <v>2702</v>
      </c>
      <c r="C93" s="647" t="s">
        <v>1053</v>
      </c>
      <c r="D93" s="647"/>
      <c r="E93" s="648" t="s">
        <v>2373</v>
      </c>
      <c r="F93" s="650"/>
      <c r="G93" s="650" t="s">
        <v>118</v>
      </c>
      <c r="H93" s="650"/>
      <c r="I93" s="650" t="s">
        <v>1331</v>
      </c>
      <c r="J93" s="374" t="s">
        <v>1783</v>
      </c>
      <c r="K93" s="374" t="s">
        <v>212</v>
      </c>
      <c r="L93" s="374" t="s">
        <v>391</v>
      </c>
      <c r="M93" s="374"/>
      <c r="N93" s="837" t="str">
        <f t="shared" si="4"/>
        <v>Collection</v>
      </c>
      <c r="O93" s="837" t="str">
        <f t="shared" si="5"/>
        <v>Data</v>
      </c>
      <c r="P93" s="838" t="s">
        <v>2363</v>
      </c>
      <c r="Q93" s="838" t="s">
        <v>1750</v>
      </c>
      <c r="R93" s="373"/>
      <c r="S93" s="374"/>
      <c r="T93" s="384"/>
      <c r="U93" s="384" t="s">
        <v>1331</v>
      </c>
      <c r="V93" s="384" t="s">
        <v>1331</v>
      </c>
      <c r="W93" s="384" t="s">
        <v>1331</v>
      </c>
      <c r="X93" s="384" t="s">
        <v>1331</v>
      </c>
      <c r="Y93" s="384" t="s">
        <v>1331</v>
      </c>
      <c r="Z93" s="384" t="s">
        <v>1331</v>
      </c>
      <c r="AA93" s="384"/>
      <c r="AB93" s="384"/>
      <c r="AC93" s="384"/>
      <c r="AD93" s="384"/>
      <c r="AE93" s="384"/>
      <c r="AF93" s="384"/>
      <c r="AG93" s="384"/>
      <c r="AH93" s="384"/>
      <c r="AI93" s="384"/>
      <c r="AJ93" s="384"/>
      <c r="AK93" s="384"/>
      <c r="AL93" s="384"/>
      <c r="AM93" s="384"/>
      <c r="AN93" s="384"/>
      <c r="AO93" s="384"/>
      <c r="AP93" s="384"/>
      <c r="AQ93" s="374"/>
      <c r="AR93" s="374" t="s">
        <v>491</v>
      </c>
      <c r="AS93" s="374" t="s">
        <v>250</v>
      </c>
      <c r="AT93" s="374" t="s">
        <v>2215</v>
      </c>
      <c r="AU93" s="403">
        <v>3</v>
      </c>
      <c r="AV93" s="375"/>
      <c r="AW93" s="375" t="s">
        <v>767</v>
      </c>
      <c r="AX93" s="374" t="s">
        <v>2097</v>
      </c>
      <c r="AY93" s="375"/>
      <c r="AZ93" s="888">
        <v>43</v>
      </c>
      <c r="BA93" s="888">
        <v>0</v>
      </c>
      <c r="BB93" s="375"/>
      <c r="BC93" s="375">
        <v>0</v>
      </c>
      <c r="BD93" s="375">
        <v>14</v>
      </c>
      <c r="BE93" s="375">
        <v>92</v>
      </c>
      <c r="BF93" s="375">
        <v>14092</v>
      </c>
      <c r="BG93" s="375">
        <v>75</v>
      </c>
      <c r="BH93" s="375"/>
      <c r="BI93" s="375"/>
      <c r="BJ93" s="375"/>
      <c r="BK93" s="375"/>
      <c r="BL93" s="375"/>
      <c r="BM93" s="375"/>
      <c r="BN93" s="375"/>
      <c r="BO93" s="375"/>
      <c r="BP93" s="375"/>
      <c r="BQ93" s="375"/>
    </row>
    <row r="94" spans="1:69" s="376" customFormat="1" ht="25" x14ac:dyDescent="0.25">
      <c r="A94" s="382" t="s">
        <v>46</v>
      </c>
      <c r="B94" s="468" t="s">
        <v>2703</v>
      </c>
      <c r="C94" s="642" t="s">
        <v>1053</v>
      </c>
      <c r="D94" s="643" t="s">
        <v>1676</v>
      </c>
      <c r="E94" s="644" t="s">
        <v>2373</v>
      </c>
      <c r="F94" s="645"/>
      <c r="G94" s="646" t="s">
        <v>118</v>
      </c>
      <c r="H94" s="646"/>
      <c r="I94" s="646"/>
      <c r="J94" s="375" t="s">
        <v>1783</v>
      </c>
      <c r="K94" s="374" t="s">
        <v>212</v>
      </c>
      <c r="L94" s="375"/>
      <c r="M94" s="374"/>
      <c r="N94" s="375" t="str">
        <f t="shared" si="4"/>
        <v/>
      </c>
      <c r="O94" s="375" t="str">
        <f t="shared" si="5"/>
        <v/>
      </c>
      <c r="P94" s="374"/>
      <c r="Q94" s="374"/>
      <c r="R94" s="373">
        <v>0</v>
      </c>
      <c r="S94" s="648"/>
      <c r="T94" s="384"/>
      <c r="U94" s="384"/>
      <c r="V94" s="384"/>
      <c r="W94" s="384"/>
      <c r="X94" s="384"/>
      <c r="Y94" s="384"/>
      <c r="Z94" s="384"/>
      <c r="AA94" s="384"/>
      <c r="AB94" s="384"/>
      <c r="AC94" s="384"/>
      <c r="AD94" s="384"/>
      <c r="AE94" s="384"/>
      <c r="AF94" s="384"/>
      <c r="AG94" s="384"/>
      <c r="AH94" s="384"/>
      <c r="AI94" s="384"/>
      <c r="AJ94" s="384"/>
      <c r="AK94" s="384"/>
      <c r="AL94" s="384"/>
      <c r="AM94" s="384"/>
      <c r="AN94" s="384"/>
      <c r="AO94" s="384"/>
      <c r="AP94" s="384"/>
      <c r="AQ94" s="374"/>
      <c r="AR94" s="374"/>
      <c r="AS94" s="375"/>
      <c r="AT94" s="375"/>
      <c r="AU94" s="375" t="s">
        <v>1657</v>
      </c>
      <c r="AV94" s="375"/>
      <c r="AW94" s="375" t="s">
        <v>767</v>
      </c>
      <c r="AX94" s="374"/>
      <c r="AY94" s="375"/>
      <c r="AZ94" s="888">
        <v>43</v>
      </c>
      <c r="BA94" s="888">
        <v>1</v>
      </c>
      <c r="BB94" s="375"/>
      <c r="BC94" s="375">
        <v>1</v>
      </c>
      <c r="BD94" s="375">
        <v>14</v>
      </c>
      <c r="BE94" s="375">
        <v>93</v>
      </c>
      <c r="BF94" s="375">
        <v>1014093</v>
      </c>
      <c r="BG94" s="375">
        <v>356</v>
      </c>
      <c r="BH94" s="375"/>
      <c r="BI94" s="375"/>
      <c r="BJ94" s="375"/>
      <c r="BK94" s="375"/>
      <c r="BL94" s="375"/>
      <c r="BM94" s="375"/>
      <c r="BN94" s="375"/>
      <c r="BO94" s="375"/>
      <c r="BP94" s="375"/>
      <c r="BQ94" s="375"/>
    </row>
    <row r="95" spans="1:69" s="376" customFormat="1" ht="25" x14ac:dyDescent="0.25">
      <c r="A95" s="382" t="s">
        <v>46</v>
      </c>
      <c r="B95" s="468" t="s">
        <v>2704</v>
      </c>
      <c r="C95" s="642" t="s">
        <v>1053</v>
      </c>
      <c r="D95" s="643" t="s">
        <v>1677</v>
      </c>
      <c r="E95" s="644" t="s">
        <v>2373</v>
      </c>
      <c r="F95" s="645"/>
      <c r="G95" s="646" t="s">
        <v>118</v>
      </c>
      <c r="H95" s="646"/>
      <c r="I95" s="646"/>
      <c r="J95" s="375" t="s">
        <v>1783</v>
      </c>
      <c r="K95" s="374" t="s">
        <v>212</v>
      </c>
      <c r="L95" s="375"/>
      <c r="M95" s="374"/>
      <c r="N95" s="375" t="str">
        <f t="shared" si="4"/>
        <v/>
      </c>
      <c r="O95" s="375" t="str">
        <f t="shared" si="5"/>
        <v/>
      </c>
      <c r="P95" s="374"/>
      <c r="Q95" s="374"/>
      <c r="R95" s="373">
        <v>0</v>
      </c>
      <c r="S95" s="648"/>
      <c r="T95" s="384"/>
      <c r="U95" s="384"/>
      <c r="V95" s="384"/>
      <c r="W95" s="384"/>
      <c r="X95" s="384"/>
      <c r="Y95" s="384"/>
      <c r="Z95" s="384"/>
      <c r="AA95" s="384"/>
      <c r="AB95" s="384"/>
      <c r="AC95" s="384"/>
      <c r="AD95" s="384"/>
      <c r="AE95" s="384"/>
      <c r="AF95" s="384"/>
      <c r="AG95" s="384"/>
      <c r="AH95" s="384"/>
      <c r="AI95" s="384"/>
      <c r="AJ95" s="384"/>
      <c r="AK95" s="384"/>
      <c r="AL95" s="384"/>
      <c r="AM95" s="384"/>
      <c r="AN95" s="384"/>
      <c r="AO95" s="384"/>
      <c r="AP95" s="384"/>
      <c r="AQ95" s="374"/>
      <c r="AR95" s="374"/>
      <c r="AS95" s="375"/>
      <c r="AT95" s="375"/>
      <c r="AU95" s="375" t="s">
        <v>1657</v>
      </c>
      <c r="AV95" s="375"/>
      <c r="AW95" s="375" t="s">
        <v>767</v>
      </c>
      <c r="AX95" s="374"/>
      <c r="AY95" s="375"/>
      <c r="AZ95" s="888">
        <v>43</v>
      </c>
      <c r="BA95" s="888">
        <v>2</v>
      </c>
      <c r="BB95" s="375"/>
      <c r="BC95" s="375">
        <v>1</v>
      </c>
      <c r="BD95" s="375">
        <v>14</v>
      </c>
      <c r="BE95" s="375">
        <v>94</v>
      </c>
      <c r="BF95" s="375">
        <v>1014094</v>
      </c>
      <c r="BG95" s="375">
        <v>357</v>
      </c>
      <c r="BH95" s="375"/>
      <c r="BI95" s="375"/>
      <c r="BJ95" s="375"/>
      <c r="BK95" s="375"/>
      <c r="BL95" s="375"/>
      <c r="BM95" s="375"/>
      <c r="BN95" s="375"/>
      <c r="BO95" s="375"/>
      <c r="BP95" s="375"/>
      <c r="BQ95" s="375"/>
    </row>
    <row r="96" spans="1:69" s="376" customFormat="1" ht="25" x14ac:dyDescent="0.25">
      <c r="A96" s="382" t="s">
        <v>46</v>
      </c>
      <c r="B96" s="468" t="s">
        <v>2705</v>
      </c>
      <c r="C96" s="642" t="s">
        <v>1053</v>
      </c>
      <c r="D96" s="643" t="s">
        <v>2108</v>
      </c>
      <c r="E96" s="644" t="s">
        <v>2373</v>
      </c>
      <c r="F96" s="645"/>
      <c r="G96" s="646" t="s">
        <v>118</v>
      </c>
      <c r="H96" s="646"/>
      <c r="I96" s="646"/>
      <c r="J96" s="375" t="s">
        <v>1783</v>
      </c>
      <c r="K96" s="374" t="s">
        <v>212</v>
      </c>
      <c r="L96" s="375"/>
      <c r="M96" s="374"/>
      <c r="N96" s="375" t="str">
        <f t="shared" si="4"/>
        <v/>
      </c>
      <c r="O96" s="375" t="str">
        <f t="shared" si="5"/>
        <v/>
      </c>
      <c r="P96" s="374"/>
      <c r="Q96" s="374"/>
      <c r="R96" s="373">
        <v>0</v>
      </c>
      <c r="S96" s="648"/>
      <c r="T96" s="384"/>
      <c r="U96" s="384"/>
      <c r="V96" s="384"/>
      <c r="W96" s="384"/>
      <c r="X96" s="384"/>
      <c r="Y96" s="384"/>
      <c r="Z96" s="384"/>
      <c r="AA96" s="384"/>
      <c r="AB96" s="384"/>
      <c r="AC96" s="384"/>
      <c r="AD96" s="384"/>
      <c r="AE96" s="384"/>
      <c r="AF96" s="384"/>
      <c r="AG96" s="384"/>
      <c r="AH96" s="384"/>
      <c r="AI96" s="384"/>
      <c r="AJ96" s="384"/>
      <c r="AK96" s="384"/>
      <c r="AL96" s="384"/>
      <c r="AM96" s="384"/>
      <c r="AN96" s="384"/>
      <c r="AO96" s="384"/>
      <c r="AP96" s="384"/>
      <c r="AQ96" s="374"/>
      <c r="AR96" s="374"/>
      <c r="AS96" s="375"/>
      <c r="AT96" s="375"/>
      <c r="AU96" s="375" t="s">
        <v>1657</v>
      </c>
      <c r="AV96" s="375"/>
      <c r="AW96" s="375" t="s">
        <v>767</v>
      </c>
      <c r="AX96" s="374"/>
      <c r="AY96" s="375"/>
      <c r="AZ96" s="888">
        <v>43</v>
      </c>
      <c r="BA96" s="888">
        <v>3</v>
      </c>
      <c r="BB96" s="375"/>
      <c r="BC96" s="375">
        <v>1</v>
      </c>
      <c r="BD96" s="375">
        <v>14</v>
      </c>
      <c r="BE96" s="375">
        <v>95</v>
      </c>
      <c r="BF96" s="375">
        <v>1014095</v>
      </c>
      <c r="BG96" s="375">
        <v>358</v>
      </c>
      <c r="BH96" s="375"/>
      <c r="BI96" s="375"/>
      <c r="BJ96" s="375"/>
      <c r="BK96" s="375"/>
      <c r="BL96" s="375"/>
      <c r="BM96" s="375"/>
      <c r="BN96" s="375"/>
      <c r="BO96" s="375"/>
      <c r="BP96" s="375"/>
      <c r="BQ96" s="375"/>
    </row>
    <row r="97" spans="1:69" s="400" customFormat="1" ht="50" x14ac:dyDescent="0.25">
      <c r="A97" s="398" t="s">
        <v>1000</v>
      </c>
      <c r="B97" s="399" t="s">
        <v>2706</v>
      </c>
      <c r="C97" s="619" t="s">
        <v>743</v>
      </c>
      <c r="D97" s="619"/>
      <c r="E97" s="583" t="s">
        <v>2373</v>
      </c>
      <c r="F97" s="620"/>
      <c r="G97" s="620" t="s">
        <v>118</v>
      </c>
      <c r="H97" s="620"/>
      <c r="I97" s="620" t="s">
        <v>1331</v>
      </c>
      <c r="J97" s="369" t="s">
        <v>1332</v>
      </c>
      <c r="K97" s="369" t="s">
        <v>212</v>
      </c>
      <c r="L97" s="369" t="s">
        <v>1054</v>
      </c>
      <c r="M97" s="369"/>
      <c r="N97" s="830" t="str">
        <f t="shared" si="4"/>
        <v>Collection</v>
      </c>
      <c r="O97" s="830" t="str">
        <f t="shared" si="5"/>
        <v>Data</v>
      </c>
      <c r="P97" s="831" t="s">
        <v>2363</v>
      </c>
      <c r="Q97" s="831" t="s">
        <v>2340</v>
      </c>
      <c r="R97" s="368"/>
      <c r="S97" s="369"/>
      <c r="T97" s="407"/>
      <c r="U97" s="407" t="s">
        <v>1331</v>
      </c>
      <c r="V97" s="407" t="s">
        <v>1331</v>
      </c>
      <c r="W97" s="407" t="s">
        <v>1331</v>
      </c>
      <c r="X97" s="407" t="s">
        <v>1331</v>
      </c>
      <c r="Y97" s="407" t="s">
        <v>1331</v>
      </c>
      <c r="Z97" s="407" t="s">
        <v>1331</v>
      </c>
      <c r="AA97" s="407"/>
      <c r="AB97" s="407"/>
      <c r="AC97" s="407"/>
      <c r="AD97" s="407"/>
      <c r="AE97" s="407"/>
      <c r="AF97" s="407"/>
      <c r="AG97" s="407"/>
      <c r="AH97" s="407"/>
      <c r="AI97" s="407"/>
      <c r="AJ97" s="407"/>
      <c r="AK97" s="407"/>
      <c r="AL97" s="407"/>
      <c r="AM97" s="407"/>
      <c r="AN97" s="407"/>
      <c r="AO97" s="407"/>
      <c r="AP97" s="407"/>
      <c r="AQ97" s="369"/>
      <c r="AR97" s="369" t="s">
        <v>491</v>
      </c>
      <c r="AS97" s="369" t="s">
        <v>250</v>
      </c>
      <c r="AT97" s="369" t="s">
        <v>2215</v>
      </c>
      <c r="AU97" s="403">
        <v>1</v>
      </c>
      <c r="AV97" s="403"/>
      <c r="AW97" s="403" t="s">
        <v>767</v>
      </c>
      <c r="AX97" s="369" t="s">
        <v>2097</v>
      </c>
      <c r="AY97" s="403"/>
      <c r="AZ97" s="884">
        <v>166</v>
      </c>
      <c r="BA97" s="884">
        <v>0</v>
      </c>
      <c r="BB97" s="403"/>
      <c r="BC97" s="403">
        <v>0</v>
      </c>
      <c r="BD97" s="403">
        <v>14</v>
      </c>
      <c r="BE97" s="403">
        <v>96</v>
      </c>
      <c r="BF97" s="403">
        <v>14096</v>
      </c>
      <c r="BG97" s="403">
        <v>76</v>
      </c>
      <c r="BH97" s="403"/>
      <c r="BI97" s="403"/>
      <c r="BJ97" s="403"/>
      <c r="BK97" s="403"/>
      <c r="BL97" s="403"/>
      <c r="BM97" s="403"/>
      <c r="BN97" s="403"/>
      <c r="BO97" s="403"/>
      <c r="BP97" s="403"/>
      <c r="BQ97" s="403"/>
    </row>
    <row r="98" spans="1:69" s="417" customFormat="1" ht="37.5" x14ac:dyDescent="0.25">
      <c r="A98" s="415" t="s">
        <v>46</v>
      </c>
      <c r="B98" s="462" t="s">
        <v>2707</v>
      </c>
      <c r="C98" s="635" t="s">
        <v>743</v>
      </c>
      <c r="D98" s="636" t="s">
        <v>2109</v>
      </c>
      <c r="E98" s="637" t="s">
        <v>2373</v>
      </c>
      <c r="F98" s="638"/>
      <c r="G98" s="639" t="s">
        <v>118</v>
      </c>
      <c r="H98" s="639"/>
      <c r="I98" s="639"/>
      <c r="J98" s="418" t="s">
        <v>1332</v>
      </c>
      <c r="K98" s="419" t="s">
        <v>212</v>
      </c>
      <c r="L98" s="418"/>
      <c r="M98" s="419"/>
      <c r="N98" s="418" t="str">
        <f t="shared" ref="N98:N129" si="6">IF(OR($A98&lt;&gt;"C",P98=""),"",HYPERLINK(P98,"Collection"))</f>
        <v/>
      </c>
      <c r="O98" s="418" t="str">
        <f t="shared" ref="O98:O129" si="7">IF(OR($A98&lt;&gt;"C",Q98=""),"",HYPERLINK(Q98,"Data"))</f>
        <v/>
      </c>
      <c r="P98" s="419"/>
      <c r="Q98" s="419"/>
      <c r="R98" s="420">
        <v>0</v>
      </c>
      <c r="S98" s="641"/>
      <c r="T98" s="421"/>
      <c r="U98" s="421"/>
      <c r="V98" s="421"/>
      <c r="W98" s="421"/>
      <c r="X98" s="421"/>
      <c r="Y98" s="421"/>
      <c r="Z98" s="421"/>
      <c r="AA98" s="421"/>
      <c r="AB98" s="421"/>
      <c r="AC98" s="421"/>
      <c r="AD98" s="421"/>
      <c r="AE98" s="421"/>
      <c r="AF98" s="421"/>
      <c r="AG98" s="421"/>
      <c r="AH98" s="421"/>
      <c r="AI98" s="421"/>
      <c r="AJ98" s="421"/>
      <c r="AK98" s="421"/>
      <c r="AL98" s="421"/>
      <c r="AM98" s="421"/>
      <c r="AN98" s="421"/>
      <c r="AO98" s="421"/>
      <c r="AP98" s="421"/>
      <c r="AQ98" s="419"/>
      <c r="AR98" s="419"/>
      <c r="AS98" s="418"/>
      <c r="AT98" s="418"/>
      <c r="AU98" s="418" t="s">
        <v>1657</v>
      </c>
      <c r="AV98" s="418"/>
      <c r="AW98" s="418" t="s">
        <v>767</v>
      </c>
      <c r="AX98" s="419"/>
      <c r="AY98" s="418"/>
      <c r="AZ98" s="887">
        <v>166</v>
      </c>
      <c r="BA98" s="887">
        <v>1</v>
      </c>
      <c r="BB98" s="418"/>
      <c r="BC98" s="418">
        <v>1</v>
      </c>
      <c r="BD98" s="418">
        <v>14</v>
      </c>
      <c r="BE98" s="418">
        <v>97</v>
      </c>
      <c r="BF98" s="418">
        <v>1014097</v>
      </c>
      <c r="BG98" s="418">
        <v>359</v>
      </c>
      <c r="BH98" s="418"/>
      <c r="BI98" s="418"/>
      <c r="BJ98" s="418"/>
      <c r="BK98" s="418"/>
      <c r="BL98" s="418"/>
      <c r="BM98" s="418"/>
      <c r="BN98" s="418"/>
      <c r="BO98" s="418"/>
      <c r="BP98" s="418"/>
      <c r="BQ98" s="418"/>
    </row>
    <row r="99" spans="1:69" s="376" customFormat="1" ht="50" x14ac:dyDescent="0.25">
      <c r="A99" s="382" t="s">
        <v>1000</v>
      </c>
      <c r="B99" s="383" t="s">
        <v>2708</v>
      </c>
      <c r="C99" s="648" t="s">
        <v>363</v>
      </c>
      <c r="D99" s="647"/>
      <c r="E99" s="648" t="s">
        <v>2373</v>
      </c>
      <c r="F99" s="650"/>
      <c r="G99" s="650" t="s">
        <v>118</v>
      </c>
      <c r="H99" s="650"/>
      <c r="I99" s="650" t="s">
        <v>1331</v>
      </c>
      <c r="J99" s="374" t="s">
        <v>1783</v>
      </c>
      <c r="K99" s="374" t="s">
        <v>769</v>
      </c>
      <c r="L99" s="374" t="s">
        <v>2168</v>
      </c>
      <c r="M99" s="374"/>
      <c r="N99" s="837" t="str">
        <f t="shared" si="6"/>
        <v>Collection</v>
      </c>
      <c r="O99" s="837" t="str">
        <f t="shared" si="7"/>
        <v>Data</v>
      </c>
      <c r="P99" s="838" t="s">
        <v>1748</v>
      </c>
      <c r="Q99" s="734" t="s">
        <v>2118</v>
      </c>
      <c r="R99" s="373"/>
      <c r="S99" s="374"/>
      <c r="T99" s="384" t="s">
        <v>1331</v>
      </c>
      <c r="U99" s="384" t="s">
        <v>1331</v>
      </c>
      <c r="V99" s="384" t="s">
        <v>1331</v>
      </c>
      <c r="W99" s="384" t="s">
        <v>1331</v>
      </c>
      <c r="X99" s="384" t="s">
        <v>1331</v>
      </c>
      <c r="Y99" s="384" t="s">
        <v>1331</v>
      </c>
      <c r="Z99" s="384" t="s">
        <v>1331</v>
      </c>
      <c r="AA99" s="384" t="s">
        <v>1331</v>
      </c>
      <c r="AB99" s="384" t="s">
        <v>1331</v>
      </c>
      <c r="AC99" s="384" t="s">
        <v>1331</v>
      </c>
      <c r="AD99" s="384" t="s">
        <v>1331</v>
      </c>
      <c r="AE99" s="384" t="s">
        <v>1331</v>
      </c>
      <c r="AF99" s="384" t="s">
        <v>1331</v>
      </c>
      <c r="AG99" s="384" t="s">
        <v>1331</v>
      </c>
      <c r="AH99" s="384"/>
      <c r="AI99" s="384"/>
      <c r="AJ99" s="384"/>
      <c r="AK99" s="384"/>
      <c r="AL99" s="384"/>
      <c r="AM99" s="384"/>
      <c r="AN99" s="384"/>
      <c r="AO99" s="384"/>
      <c r="AP99" s="384"/>
      <c r="AQ99" s="374"/>
      <c r="AR99" s="374" t="s">
        <v>409</v>
      </c>
      <c r="AS99" s="374" t="s">
        <v>250</v>
      </c>
      <c r="AT99" s="374" t="s">
        <v>2169</v>
      </c>
      <c r="AU99" s="403">
        <v>1</v>
      </c>
      <c r="AV99" s="375"/>
      <c r="AW99" s="375" t="s">
        <v>767</v>
      </c>
      <c r="AX99" s="374" t="s">
        <v>2162</v>
      </c>
      <c r="AY99" s="375"/>
      <c r="AZ99" s="888">
        <v>44</v>
      </c>
      <c r="BA99" s="888">
        <v>0</v>
      </c>
      <c r="BB99" s="375"/>
      <c r="BC99" s="375">
        <v>0</v>
      </c>
      <c r="BD99" s="375">
        <v>14</v>
      </c>
      <c r="BE99" s="375">
        <v>98</v>
      </c>
      <c r="BF99" s="375">
        <v>14098</v>
      </c>
      <c r="BG99" s="375">
        <v>77</v>
      </c>
      <c r="BH99" s="375"/>
      <c r="BI99" s="375"/>
      <c r="BJ99" s="375"/>
      <c r="BK99" s="375"/>
      <c r="BL99" s="375"/>
      <c r="BM99" s="375"/>
      <c r="BN99" s="375"/>
      <c r="BO99" s="375"/>
      <c r="BP99" s="375"/>
      <c r="BQ99" s="375"/>
    </row>
    <row r="100" spans="1:69" s="376" customFormat="1" ht="25" x14ac:dyDescent="0.25">
      <c r="A100" s="382" t="s">
        <v>46</v>
      </c>
      <c r="B100" s="468" t="s">
        <v>2709</v>
      </c>
      <c r="C100" s="642" t="s">
        <v>363</v>
      </c>
      <c r="D100" s="643" t="s">
        <v>362</v>
      </c>
      <c r="E100" s="644" t="s">
        <v>2373</v>
      </c>
      <c r="F100" s="645"/>
      <c r="G100" s="646" t="s">
        <v>118</v>
      </c>
      <c r="H100" s="646"/>
      <c r="I100" s="646"/>
      <c r="J100" s="375" t="s">
        <v>1783</v>
      </c>
      <c r="K100" s="374" t="s">
        <v>769</v>
      </c>
      <c r="L100" s="375"/>
      <c r="M100" s="374"/>
      <c r="N100" s="375" t="str">
        <f t="shared" si="6"/>
        <v/>
      </c>
      <c r="O100" s="375" t="str">
        <f t="shared" si="7"/>
        <v/>
      </c>
      <c r="P100" s="374"/>
      <c r="Q100" s="374"/>
      <c r="R100" s="373">
        <v>0</v>
      </c>
      <c r="S100" s="648"/>
      <c r="T100" s="384"/>
      <c r="U100" s="384"/>
      <c r="V100" s="384"/>
      <c r="W100" s="384"/>
      <c r="X100" s="384"/>
      <c r="Y100" s="384"/>
      <c r="Z100" s="384"/>
      <c r="AA100" s="384"/>
      <c r="AB100" s="384"/>
      <c r="AC100" s="384"/>
      <c r="AD100" s="384"/>
      <c r="AE100" s="384"/>
      <c r="AF100" s="384"/>
      <c r="AG100" s="384"/>
      <c r="AH100" s="384"/>
      <c r="AI100" s="384"/>
      <c r="AJ100" s="384"/>
      <c r="AK100" s="384"/>
      <c r="AL100" s="384"/>
      <c r="AM100" s="384"/>
      <c r="AN100" s="384"/>
      <c r="AO100" s="384"/>
      <c r="AP100" s="384"/>
      <c r="AQ100" s="374"/>
      <c r="AR100" s="374"/>
      <c r="AS100" s="375"/>
      <c r="AT100" s="375"/>
      <c r="AU100" s="375" t="s">
        <v>1657</v>
      </c>
      <c r="AV100" s="375"/>
      <c r="AW100" s="375" t="s">
        <v>767</v>
      </c>
      <c r="AX100" s="374"/>
      <c r="AY100" s="375"/>
      <c r="AZ100" s="888">
        <v>44</v>
      </c>
      <c r="BA100" s="888">
        <v>1</v>
      </c>
      <c r="BB100" s="375"/>
      <c r="BC100" s="375">
        <v>1</v>
      </c>
      <c r="BD100" s="375">
        <v>14</v>
      </c>
      <c r="BE100" s="375">
        <v>99</v>
      </c>
      <c r="BF100" s="375">
        <v>1014099</v>
      </c>
      <c r="BG100" s="375">
        <v>360</v>
      </c>
      <c r="BH100" s="375"/>
      <c r="BI100" s="375"/>
      <c r="BJ100" s="375"/>
      <c r="BK100" s="375"/>
      <c r="BL100" s="375"/>
      <c r="BM100" s="375"/>
      <c r="BN100" s="375"/>
      <c r="BO100" s="375"/>
      <c r="BP100" s="375"/>
      <c r="BQ100" s="375"/>
    </row>
    <row r="101" spans="1:69" s="400" customFormat="1" ht="50" x14ac:dyDescent="0.25">
      <c r="A101" s="398" t="s">
        <v>1000</v>
      </c>
      <c r="B101" s="399" t="s">
        <v>2710</v>
      </c>
      <c r="C101" s="583" t="s">
        <v>566</v>
      </c>
      <c r="D101" s="619"/>
      <c r="E101" s="583" t="s">
        <v>2373</v>
      </c>
      <c r="F101" s="620"/>
      <c r="G101" s="620" t="s">
        <v>118</v>
      </c>
      <c r="H101" s="620"/>
      <c r="I101" s="620" t="s">
        <v>1331</v>
      </c>
      <c r="J101" s="369" t="s">
        <v>1332</v>
      </c>
      <c r="K101" s="369" t="s">
        <v>212</v>
      </c>
      <c r="L101" s="369" t="s">
        <v>567</v>
      </c>
      <c r="M101" s="369"/>
      <c r="N101" s="830" t="str">
        <f t="shared" si="6"/>
        <v>Collection</v>
      </c>
      <c r="O101" s="830" t="str">
        <f t="shared" si="7"/>
        <v>Data</v>
      </c>
      <c r="P101" s="831" t="s">
        <v>2363</v>
      </c>
      <c r="Q101" s="831" t="s">
        <v>2341</v>
      </c>
      <c r="R101" s="368"/>
      <c r="S101" s="369"/>
      <c r="T101" s="407"/>
      <c r="U101" s="407" t="s">
        <v>1331</v>
      </c>
      <c r="V101" s="407" t="s">
        <v>1331</v>
      </c>
      <c r="W101" s="407" t="s">
        <v>1331</v>
      </c>
      <c r="X101" s="407" t="s">
        <v>1331</v>
      </c>
      <c r="Y101" s="407" t="s">
        <v>1331</v>
      </c>
      <c r="Z101" s="407" t="s">
        <v>1331</v>
      </c>
      <c r="AA101" s="407"/>
      <c r="AB101" s="407"/>
      <c r="AC101" s="407"/>
      <c r="AD101" s="407"/>
      <c r="AE101" s="407"/>
      <c r="AF101" s="407"/>
      <c r="AG101" s="407"/>
      <c r="AH101" s="407"/>
      <c r="AI101" s="407"/>
      <c r="AJ101" s="407"/>
      <c r="AK101" s="407"/>
      <c r="AL101" s="407"/>
      <c r="AM101" s="407"/>
      <c r="AN101" s="407"/>
      <c r="AO101" s="407"/>
      <c r="AP101" s="407"/>
      <c r="AQ101" s="369"/>
      <c r="AR101" s="369" t="s">
        <v>491</v>
      </c>
      <c r="AS101" s="369" t="s">
        <v>250</v>
      </c>
      <c r="AT101" s="369" t="s">
        <v>2214</v>
      </c>
      <c r="AU101" s="403">
        <v>8</v>
      </c>
      <c r="AV101" s="403"/>
      <c r="AW101" s="403" t="s">
        <v>767</v>
      </c>
      <c r="AX101" s="369" t="s">
        <v>2097</v>
      </c>
      <c r="AY101" s="403"/>
      <c r="AZ101" s="884">
        <v>45</v>
      </c>
      <c r="BA101" s="884">
        <v>0</v>
      </c>
      <c r="BB101" s="403"/>
      <c r="BC101" s="403">
        <v>0</v>
      </c>
      <c r="BD101" s="403">
        <v>14</v>
      </c>
      <c r="BE101" s="403">
        <v>100</v>
      </c>
      <c r="BF101" s="403">
        <v>14100</v>
      </c>
      <c r="BG101" s="403">
        <v>78</v>
      </c>
      <c r="BH101" s="403"/>
      <c r="BI101" s="403"/>
      <c r="BJ101" s="403"/>
      <c r="BK101" s="403"/>
      <c r="BL101" s="403"/>
      <c r="BM101" s="403"/>
      <c r="BN101" s="403"/>
      <c r="BO101" s="403"/>
      <c r="BP101" s="403"/>
      <c r="BQ101" s="403"/>
    </row>
    <row r="102" spans="1:69" s="363" customFormat="1" ht="25" x14ac:dyDescent="0.25">
      <c r="A102" s="410" t="s">
        <v>46</v>
      </c>
      <c r="B102" s="454" t="s">
        <v>2711</v>
      </c>
      <c r="C102" s="621" t="s">
        <v>566</v>
      </c>
      <c r="D102" s="609" t="s">
        <v>1235</v>
      </c>
      <c r="E102" s="622" t="s">
        <v>2373</v>
      </c>
      <c r="F102" s="623"/>
      <c r="G102" s="624" t="s">
        <v>118</v>
      </c>
      <c r="H102" s="624"/>
      <c r="I102" s="624"/>
      <c r="J102" s="412" t="s">
        <v>1332</v>
      </c>
      <c r="K102" s="364" t="s">
        <v>212</v>
      </c>
      <c r="L102" s="412"/>
      <c r="M102" s="364"/>
      <c r="N102" s="412" t="str">
        <f t="shared" si="6"/>
        <v/>
      </c>
      <c r="O102" s="412" t="str">
        <f t="shared" si="7"/>
        <v/>
      </c>
      <c r="P102" s="364"/>
      <c r="Q102" s="364"/>
      <c r="R102" s="362">
        <v>0</v>
      </c>
      <c r="S102" s="627"/>
      <c r="T102" s="413"/>
      <c r="U102" s="413"/>
      <c r="V102" s="413"/>
      <c r="W102" s="413"/>
      <c r="X102" s="413"/>
      <c r="Y102" s="413"/>
      <c r="Z102" s="413"/>
      <c r="AA102" s="413"/>
      <c r="AB102" s="413"/>
      <c r="AC102" s="413"/>
      <c r="AD102" s="413"/>
      <c r="AE102" s="413"/>
      <c r="AF102" s="413"/>
      <c r="AG102" s="413"/>
      <c r="AH102" s="413"/>
      <c r="AI102" s="413"/>
      <c r="AJ102" s="413"/>
      <c r="AK102" s="413"/>
      <c r="AL102" s="413"/>
      <c r="AM102" s="413"/>
      <c r="AN102" s="413"/>
      <c r="AO102" s="413"/>
      <c r="AP102" s="413"/>
      <c r="AQ102" s="364"/>
      <c r="AR102" s="364"/>
      <c r="AS102" s="412"/>
      <c r="AT102" s="412"/>
      <c r="AU102" s="412" t="s">
        <v>1657</v>
      </c>
      <c r="AV102" s="412"/>
      <c r="AW102" s="412" t="s">
        <v>767</v>
      </c>
      <c r="AX102" s="364"/>
      <c r="AY102" s="412"/>
      <c r="AZ102" s="885">
        <v>45</v>
      </c>
      <c r="BA102" s="885">
        <v>1</v>
      </c>
      <c r="BB102" s="412"/>
      <c r="BC102" s="412">
        <v>1</v>
      </c>
      <c r="BD102" s="412">
        <v>14</v>
      </c>
      <c r="BE102" s="412">
        <v>101</v>
      </c>
      <c r="BF102" s="412">
        <v>1014101</v>
      </c>
      <c r="BG102" s="412">
        <v>361</v>
      </c>
      <c r="BH102" s="412"/>
      <c r="BI102" s="412"/>
      <c r="BJ102" s="412"/>
      <c r="BK102" s="412"/>
      <c r="BL102" s="412"/>
      <c r="BM102" s="412"/>
      <c r="BN102" s="412"/>
      <c r="BO102" s="412"/>
      <c r="BP102" s="412"/>
      <c r="BQ102" s="412"/>
    </row>
    <row r="103" spans="1:69" s="363" customFormat="1" ht="37.5" x14ac:dyDescent="0.25">
      <c r="A103" s="410" t="s">
        <v>46</v>
      </c>
      <c r="B103" s="454" t="s">
        <v>2712</v>
      </c>
      <c r="C103" s="621" t="s">
        <v>566</v>
      </c>
      <c r="D103" s="609" t="s">
        <v>1236</v>
      </c>
      <c r="E103" s="622" t="s">
        <v>2373</v>
      </c>
      <c r="F103" s="623"/>
      <c r="G103" s="624" t="s">
        <v>118</v>
      </c>
      <c r="H103" s="624"/>
      <c r="I103" s="624"/>
      <c r="J103" s="412" t="s">
        <v>1332</v>
      </c>
      <c r="K103" s="364" t="s">
        <v>212</v>
      </c>
      <c r="L103" s="412"/>
      <c r="M103" s="364"/>
      <c r="N103" s="412" t="str">
        <f t="shared" si="6"/>
        <v/>
      </c>
      <c r="O103" s="412" t="str">
        <f t="shared" si="7"/>
        <v/>
      </c>
      <c r="P103" s="364"/>
      <c r="Q103" s="364"/>
      <c r="R103" s="362">
        <v>0</v>
      </c>
      <c r="S103" s="627"/>
      <c r="T103" s="413"/>
      <c r="U103" s="413"/>
      <c r="V103" s="413"/>
      <c r="W103" s="413"/>
      <c r="X103" s="413"/>
      <c r="Y103" s="413"/>
      <c r="Z103" s="413"/>
      <c r="AA103" s="413"/>
      <c r="AB103" s="413"/>
      <c r="AC103" s="413"/>
      <c r="AD103" s="413"/>
      <c r="AE103" s="413"/>
      <c r="AF103" s="413"/>
      <c r="AG103" s="413"/>
      <c r="AH103" s="413"/>
      <c r="AI103" s="413"/>
      <c r="AJ103" s="413"/>
      <c r="AK103" s="413"/>
      <c r="AL103" s="413"/>
      <c r="AM103" s="413"/>
      <c r="AN103" s="413"/>
      <c r="AO103" s="413"/>
      <c r="AP103" s="413"/>
      <c r="AQ103" s="364"/>
      <c r="AR103" s="364"/>
      <c r="AS103" s="412"/>
      <c r="AT103" s="412"/>
      <c r="AU103" s="412" t="s">
        <v>1657</v>
      </c>
      <c r="AV103" s="412"/>
      <c r="AW103" s="412" t="s">
        <v>767</v>
      </c>
      <c r="AX103" s="364"/>
      <c r="AY103" s="412"/>
      <c r="AZ103" s="885">
        <v>45</v>
      </c>
      <c r="BA103" s="885">
        <v>2</v>
      </c>
      <c r="BB103" s="412"/>
      <c r="BC103" s="412">
        <v>1</v>
      </c>
      <c r="BD103" s="412">
        <v>14</v>
      </c>
      <c r="BE103" s="412">
        <v>102</v>
      </c>
      <c r="BF103" s="412">
        <v>1014102</v>
      </c>
      <c r="BG103" s="412">
        <v>362</v>
      </c>
      <c r="BH103" s="412"/>
      <c r="BI103" s="412"/>
      <c r="BJ103" s="412"/>
      <c r="BK103" s="412"/>
      <c r="BL103" s="412"/>
      <c r="BM103" s="412"/>
      <c r="BN103" s="412"/>
      <c r="BO103" s="412"/>
      <c r="BP103" s="412"/>
      <c r="BQ103" s="412"/>
    </row>
    <row r="104" spans="1:69" s="363" customFormat="1" ht="25" x14ac:dyDescent="0.25">
      <c r="A104" s="410" t="s">
        <v>46</v>
      </c>
      <c r="B104" s="454" t="s">
        <v>2713</v>
      </c>
      <c r="C104" s="621" t="s">
        <v>566</v>
      </c>
      <c r="D104" s="609" t="s">
        <v>711</v>
      </c>
      <c r="E104" s="622" t="s">
        <v>2373</v>
      </c>
      <c r="F104" s="623"/>
      <c r="G104" s="624" t="s">
        <v>118</v>
      </c>
      <c r="H104" s="624"/>
      <c r="I104" s="624"/>
      <c r="J104" s="412" t="s">
        <v>1332</v>
      </c>
      <c r="K104" s="364" t="s">
        <v>212</v>
      </c>
      <c r="L104" s="412"/>
      <c r="M104" s="364"/>
      <c r="N104" s="412" t="str">
        <f t="shared" si="6"/>
        <v/>
      </c>
      <c r="O104" s="412" t="str">
        <f t="shared" si="7"/>
        <v/>
      </c>
      <c r="P104" s="364"/>
      <c r="Q104" s="364"/>
      <c r="R104" s="362">
        <v>0</v>
      </c>
      <c r="S104" s="627"/>
      <c r="T104" s="413"/>
      <c r="U104" s="413"/>
      <c r="V104" s="413"/>
      <c r="W104" s="413"/>
      <c r="X104" s="413"/>
      <c r="Y104" s="413"/>
      <c r="Z104" s="413"/>
      <c r="AA104" s="413"/>
      <c r="AB104" s="413"/>
      <c r="AC104" s="413"/>
      <c r="AD104" s="413"/>
      <c r="AE104" s="413"/>
      <c r="AF104" s="413"/>
      <c r="AG104" s="413"/>
      <c r="AH104" s="413"/>
      <c r="AI104" s="413"/>
      <c r="AJ104" s="413"/>
      <c r="AK104" s="413"/>
      <c r="AL104" s="413"/>
      <c r="AM104" s="413"/>
      <c r="AN104" s="413"/>
      <c r="AO104" s="413"/>
      <c r="AP104" s="413"/>
      <c r="AQ104" s="364"/>
      <c r="AR104" s="364"/>
      <c r="AS104" s="412"/>
      <c r="AT104" s="412"/>
      <c r="AU104" s="412" t="s">
        <v>1657</v>
      </c>
      <c r="AV104" s="412"/>
      <c r="AW104" s="412" t="s">
        <v>767</v>
      </c>
      <c r="AX104" s="364"/>
      <c r="AY104" s="412"/>
      <c r="AZ104" s="885">
        <v>45</v>
      </c>
      <c r="BA104" s="885">
        <v>3</v>
      </c>
      <c r="BB104" s="412"/>
      <c r="BC104" s="412">
        <v>1</v>
      </c>
      <c r="BD104" s="412">
        <v>14</v>
      </c>
      <c r="BE104" s="412">
        <v>103</v>
      </c>
      <c r="BF104" s="412">
        <v>1014103</v>
      </c>
      <c r="BG104" s="412">
        <v>363</v>
      </c>
      <c r="BH104" s="412"/>
      <c r="BI104" s="412"/>
      <c r="BJ104" s="412"/>
      <c r="BK104" s="412"/>
      <c r="BL104" s="412"/>
      <c r="BM104" s="412"/>
      <c r="BN104" s="412"/>
      <c r="BO104" s="412"/>
      <c r="BP104" s="412"/>
      <c r="BQ104" s="412"/>
    </row>
    <row r="105" spans="1:69" s="363" customFormat="1" ht="50" x14ac:dyDescent="0.25">
      <c r="A105" s="410" t="s">
        <v>46</v>
      </c>
      <c r="B105" s="454" t="s">
        <v>2714</v>
      </c>
      <c r="C105" s="621" t="s">
        <v>566</v>
      </c>
      <c r="D105" s="609" t="s">
        <v>712</v>
      </c>
      <c r="E105" s="622" t="s">
        <v>2373</v>
      </c>
      <c r="F105" s="623"/>
      <c r="G105" s="624" t="s">
        <v>118</v>
      </c>
      <c r="H105" s="624"/>
      <c r="I105" s="624"/>
      <c r="J105" s="412" t="s">
        <v>1332</v>
      </c>
      <c r="K105" s="364" t="s">
        <v>212</v>
      </c>
      <c r="L105" s="412"/>
      <c r="M105" s="364"/>
      <c r="N105" s="412" t="str">
        <f t="shared" si="6"/>
        <v/>
      </c>
      <c r="O105" s="412" t="str">
        <f t="shared" si="7"/>
        <v/>
      </c>
      <c r="P105" s="364"/>
      <c r="Q105" s="364"/>
      <c r="R105" s="362">
        <v>0</v>
      </c>
      <c r="S105" s="627"/>
      <c r="T105" s="413"/>
      <c r="U105" s="413"/>
      <c r="V105" s="413"/>
      <c r="W105" s="413"/>
      <c r="X105" s="413"/>
      <c r="Y105" s="413"/>
      <c r="Z105" s="413"/>
      <c r="AA105" s="413"/>
      <c r="AB105" s="413"/>
      <c r="AC105" s="413"/>
      <c r="AD105" s="413"/>
      <c r="AE105" s="413"/>
      <c r="AF105" s="413"/>
      <c r="AG105" s="413"/>
      <c r="AH105" s="413"/>
      <c r="AI105" s="413"/>
      <c r="AJ105" s="413"/>
      <c r="AK105" s="413"/>
      <c r="AL105" s="413"/>
      <c r="AM105" s="413"/>
      <c r="AN105" s="413"/>
      <c r="AO105" s="413"/>
      <c r="AP105" s="413"/>
      <c r="AQ105" s="364"/>
      <c r="AR105" s="364"/>
      <c r="AS105" s="412"/>
      <c r="AT105" s="412"/>
      <c r="AU105" s="412" t="s">
        <v>1657</v>
      </c>
      <c r="AV105" s="412"/>
      <c r="AW105" s="412" t="s">
        <v>767</v>
      </c>
      <c r="AX105" s="364"/>
      <c r="AY105" s="412"/>
      <c r="AZ105" s="885">
        <v>45</v>
      </c>
      <c r="BA105" s="885">
        <v>4</v>
      </c>
      <c r="BB105" s="412"/>
      <c r="BC105" s="412">
        <v>1</v>
      </c>
      <c r="BD105" s="412">
        <v>14</v>
      </c>
      <c r="BE105" s="412">
        <v>104</v>
      </c>
      <c r="BF105" s="412">
        <v>1014104</v>
      </c>
      <c r="BG105" s="412">
        <v>364</v>
      </c>
      <c r="BH105" s="412"/>
      <c r="BI105" s="412"/>
      <c r="BJ105" s="412"/>
      <c r="BK105" s="412"/>
      <c r="BL105" s="412"/>
      <c r="BM105" s="412"/>
      <c r="BN105" s="412"/>
      <c r="BO105" s="412"/>
      <c r="BP105" s="412"/>
      <c r="BQ105" s="412"/>
    </row>
    <row r="106" spans="1:69" s="363" customFormat="1" ht="51" customHeight="1" x14ac:dyDescent="0.25">
      <c r="A106" s="410" t="s">
        <v>46</v>
      </c>
      <c r="B106" s="454" t="s">
        <v>2715</v>
      </c>
      <c r="C106" s="621" t="s">
        <v>566</v>
      </c>
      <c r="D106" s="609" t="s">
        <v>713</v>
      </c>
      <c r="E106" s="622" t="s">
        <v>2373</v>
      </c>
      <c r="F106" s="623"/>
      <c r="G106" s="624" t="s">
        <v>118</v>
      </c>
      <c r="H106" s="624"/>
      <c r="I106" s="624"/>
      <c r="J106" s="412" t="s">
        <v>1332</v>
      </c>
      <c r="K106" s="364" t="s">
        <v>212</v>
      </c>
      <c r="L106" s="412"/>
      <c r="M106" s="364"/>
      <c r="N106" s="412" t="str">
        <f t="shared" si="6"/>
        <v/>
      </c>
      <c r="O106" s="412" t="str">
        <f t="shared" si="7"/>
        <v/>
      </c>
      <c r="P106" s="364"/>
      <c r="Q106" s="364"/>
      <c r="R106" s="362">
        <v>0</v>
      </c>
      <c r="S106" s="627"/>
      <c r="T106" s="413"/>
      <c r="U106" s="413"/>
      <c r="V106" s="413"/>
      <c r="W106" s="413"/>
      <c r="X106" s="413"/>
      <c r="Y106" s="413"/>
      <c r="Z106" s="413"/>
      <c r="AA106" s="413"/>
      <c r="AB106" s="413"/>
      <c r="AC106" s="413"/>
      <c r="AD106" s="413"/>
      <c r="AE106" s="413"/>
      <c r="AF106" s="413"/>
      <c r="AG106" s="413"/>
      <c r="AH106" s="413"/>
      <c r="AI106" s="413"/>
      <c r="AJ106" s="413"/>
      <c r="AK106" s="413"/>
      <c r="AL106" s="413"/>
      <c r="AM106" s="413"/>
      <c r="AN106" s="413"/>
      <c r="AO106" s="413"/>
      <c r="AP106" s="413"/>
      <c r="AQ106" s="364"/>
      <c r="AR106" s="364"/>
      <c r="AS106" s="412"/>
      <c r="AT106" s="412"/>
      <c r="AU106" s="412" t="s">
        <v>1657</v>
      </c>
      <c r="AV106" s="412"/>
      <c r="AW106" s="412" t="s">
        <v>767</v>
      </c>
      <c r="AX106" s="364"/>
      <c r="AY106" s="412"/>
      <c r="AZ106" s="885">
        <v>45</v>
      </c>
      <c r="BA106" s="885">
        <v>5</v>
      </c>
      <c r="BB106" s="412"/>
      <c r="BC106" s="412">
        <v>1</v>
      </c>
      <c r="BD106" s="412">
        <v>14</v>
      </c>
      <c r="BE106" s="412">
        <v>105</v>
      </c>
      <c r="BF106" s="412">
        <v>1014105</v>
      </c>
      <c r="BG106" s="412">
        <v>365</v>
      </c>
      <c r="BH106" s="412"/>
      <c r="BI106" s="412"/>
      <c r="BJ106" s="412"/>
      <c r="BK106" s="412"/>
      <c r="BL106" s="412"/>
      <c r="BM106" s="412"/>
      <c r="BN106" s="412"/>
      <c r="BO106" s="412"/>
      <c r="BP106" s="412"/>
      <c r="BQ106" s="412"/>
    </row>
    <row r="107" spans="1:69" s="363" customFormat="1" ht="75" x14ac:dyDescent="0.25">
      <c r="A107" s="410" t="s">
        <v>46</v>
      </c>
      <c r="B107" s="454" t="s">
        <v>2716</v>
      </c>
      <c r="C107" s="621" t="s">
        <v>566</v>
      </c>
      <c r="D107" s="609" t="s">
        <v>671</v>
      </c>
      <c r="E107" s="622" t="s">
        <v>2373</v>
      </c>
      <c r="F107" s="623"/>
      <c r="G107" s="624" t="s">
        <v>118</v>
      </c>
      <c r="H107" s="624"/>
      <c r="I107" s="624"/>
      <c r="J107" s="412" t="s">
        <v>1332</v>
      </c>
      <c r="K107" s="364" t="s">
        <v>212</v>
      </c>
      <c r="L107" s="412"/>
      <c r="M107" s="364"/>
      <c r="N107" s="412" t="str">
        <f t="shared" si="6"/>
        <v/>
      </c>
      <c r="O107" s="412" t="str">
        <f t="shared" si="7"/>
        <v/>
      </c>
      <c r="P107" s="364"/>
      <c r="Q107" s="364"/>
      <c r="R107" s="362">
        <v>0</v>
      </c>
      <c r="S107" s="627"/>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364"/>
      <c r="AR107" s="364"/>
      <c r="AS107" s="412"/>
      <c r="AT107" s="412"/>
      <c r="AU107" s="412" t="s">
        <v>1657</v>
      </c>
      <c r="AV107" s="412"/>
      <c r="AW107" s="412" t="s">
        <v>767</v>
      </c>
      <c r="AX107" s="364"/>
      <c r="AY107" s="412"/>
      <c r="AZ107" s="885">
        <v>45</v>
      </c>
      <c r="BA107" s="885">
        <v>6</v>
      </c>
      <c r="BB107" s="412"/>
      <c r="BC107" s="412">
        <v>1</v>
      </c>
      <c r="BD107" s="412">
        <v>14</v>
      </c>
      <c r="BE107" s="412">
        <v>106</v>
      </c>
      <c r="BF107" s="412">
        <v>1014106</v>
      </c>
      <c r="BG107" s="412">
        <v>366</v>
      </c>
      <c r="BH107" s="412"/>
      <c r="BI107" s="412"/>
      <c r="BJ107" s="412"/>
      <c r="BK107" s="412"/>
      <c r="BL107" s="412"/>
      <c r="BM107" s="412"/>
      <c r="BN107" s="412"/>
      <c r="BO107" s="412"/>
      <c r="BP107" s="412"/>
      <c r="BQ107" s="412"/>
    </row>
    <row r="108" spans="1:69" s="363" customFormat="1" ht="37.5" x14ac:dyDescent="0.25">
      <c r="A108" s="410" t="s">
        <v>46</v>
      </c>
      <c r="B108" s="454" t="s">
        <v>2717</v>
      </c>
      <c r="C108" s="621" t="s">
        <v>566</v>
      </c>
      <c r="D108" s="609" t="s">
        <v>2092</v>
      </c>
      <c r="E108" s="622" t="s">
        <v>2373</v>
      </c>
      <c r="F108" s="623"/>
      <c r="G108" s="624" t="s">
        <v>118</v>
      </c>
      <c r="H108" s="624"/>
      <c r="I108" s="624"/>
      <c r="J108" s="412" t="s">
        <v>1332</v>
      </c>
      <c r="K108" s="364" t="s">
        <v>212</v>
      </c>
      <c r="L108" s="412"/>
      <c r="M108" s="364"/>
      <c r="N108" s="412" t="str">
        <f t="shared" si="6"/>
        <v/>
      </c>
      <c r="O108" s="412" t="str">
        <f t="shared" si="7"/>
        <v/>
      </c>
      <c r="P108" s="364"/>
      <c r="Q108" s="364"/>
      <c r="R108" s="362">
        <v>0</v>
      </c>
      <c r="S108" s="627"/>
      <c r="T108" s="413"/>
      <c r="U108" s="413"/>
      <c r="V108" s="413"/>
      <c r="W108" s="413"/>
      <c r="X108" s="413"/>
      <c r="Y108" s="413"/>
      <c r="Z108" s="413"/>
      <c r="AA108" s="413"/>
      <c r="AB108" s="413"/>
      <c r="AC108" s="413"/>
      <c r="AD108" s="413"/>
      <c r="AE108" s="413"/>
      <c r="AF108" s="413"/>
      <c r="AG108" s="413"/>
      <c r="AH108" s="413"/>
      <c r="AI108" s="413"/>
      <c r="AJ108" s="413"/>
      <c r="AK108" s="413"/>
      <c r="AL108" s="413"/>
      <c r="AM108" s="413"/>
      <c r="AN108" s="413"/>
      <c r="AO108" s="413"/>
      <c r="AP108" s="413"/>
      <c r="AQ108" s="364"/>
      <c r="AR108" s="364"/>
      <c r="AS108" s="412"/>
      <c r="AT108" s="412"/>
      <c r="AU108" s="412" t="s">
        <v>1657</v>
      </c>
      <c r="AV108" s="412"/>
      <c r="AW108" s="412" t="s">
        <v>767</v>
      </c>
      <c r="AX108" s="364"/>
      <c r="AY108" s="412"/>
      <c r="AZ108" s="885">
        <v>45</v>
      </c>
      <c r="BA108" s="885">
        <v>8</v>
      </c>
      <c r="BB108" s="412"/>
      <c r="BC108" s="412">
        <v>1</v>
      </c>
      <c r="BD108" s="412">
        <v>14</v>
      </c>
      <c r="BE108" s="412">
        <v>107</v>
      </c>
      <c r="BF108" s="412">
        <v>1014107</v>
      </c>
      <c r="BG108" s="412">
        <v>367</v>
      </c>
      <c r="BH108" s="412"/>
      <c r="BI108" s="412"/>
      <c r="BJ108" s="412"/>
      <c r="BK108" s="412"/>
      <c r="BL108" s="412"/>
      <c r="BM108" s="412"/>
      <c r="BN108" s="412"/>
      <c r="BO108" s="412"/>
      <c r="BP108" s="412"/>
      <c r="BQ108" s="412"/>
    </row>
    <row r="109" spans="1:69" s="417" customFormat="1" ht="49.5" customHeight="1" x14ac:dyDescent="0.25">
      <c r="A109" s="415" t="s">
        <v>46</v>
      </c>
      <c r="B109" s="462" t="s">
        <v>909</v>
      </c>
      <c r="C109" s="635" t="s">
        <v>566</v>
      </c>
      <c r="D109" s="636" t="s">
        <v>910</v>
      </c>
      <c r="E109" s="637" t="s">
        <v>2373</v>
      </c>
      <c r="F109" s="638"/>
      <c r="G109" s="639"/>
      <c r="H109" s="639"/>
      <c r="I109" s="639"/>
      <c r="J109" s="418" t="s">
        <v>1332</v>
      </c>
      <c r="K109" s="419" t="s">
        <v>212</v>
      </c>
      <c r="L109" s="419"/>
      <c r="M109" s="419"/>
      <c r="N109" s="418" t="str">
        <f t="shared" si="6"/>
        <v/>
      </c>
      <c r="O109" s="418" t="str">
        <f t="shared" si="7"/>
        <v/>
      </c>
      <c r="P109" s="419"/>
      <c r="Q109" s="419"/>
      <c r="R109" s="420"/>
      <c r="S109" s="641"/>
      <c r="T109" s="421"/>
      <c r="U109" s="421"/>
      <c r="V109" s="421"/>
      <c r="W109" s="421"/>
      <c r="X109" s="421"/>
      <c r="Y109" s="421"/>
      <c r="Z109" s="421"/>
      <c r="AA109" s="421"/>
      <c r="AB109" s="421"/>
      <c r="AC109" s="421"/>
      <c r="AD109" s="421"/>
      <c r="AE109" s="421"/>
      <c r="AF109" s="421"/>
      <c r="AG109" s="421"/>
      <c r="AH109" s="421"/>
      <c r="AI109" s="421"/>
      <c r="AJ109" s="421"/>
      <c r="AK109" s="421"/>
      <c r="AL109" s="421"/>
      <c r="AM109" s="421"/>
      <c r="AN109" s="421"/>
      <c r="AO109" s="421"/>
      <c r="AP109" s="421"/>
      <c r="AQ109" s="419"/>
      <c r="AR109" s="419"/>
      <c r="AS109" s="418"/>
      <c r="AT109" s="418"/>
      <c r="AU109" s="418" t="s">
        <v>1657</v>
      </c>
      <c r="AV109" s="418"/>
      <c r="AW109" s="418"/>
      <c r="AX109" s="419"/>
      <c r="AY109" s="418"/>
      <c r="AZ109" s="887"/>
      <c r="BA109" s="887"/>
      <c r="BB109" s="418"/>
      <c r="BC109" s="418">
        <v>1</v>
      </c>
      <c r="BD109" s="418">
        <v>14</v>
      </c>
      <c r="BE109" s="418">
        <v>108</v>
      </c>
      <c r="BF109" s="418">
        <v>1014108</v>
      </c>
      <c r="BG109" s="418">
        <v>368</v>
      </c>
      <c r="BH109" s="418"/>
      <c r="BI109" s="418"/>
      <c r="BJ109" s="418"/>
      <c r="BK109" s="418"/>
      <c r="BL109" s="418"/>
      <c r="BM109" s="418"/>
      <c r="BN109" s="418"/>
      <c r="BO109" s="418"/>
      <c r="BP109" s="418"/>
      <c r="BQ109" s="418"/>
    </row>
    <row r="110" spans="1:69" s="400" customFormat="1" ht="50" x14ac:dyDescent="0.25">
      <c r="A110" s="398" t="s">
        <v>1000</v>
      </c>
      <c r="B110" s="399" t="s">
        <v>2718</v>
      </c>
      <c r="C110" s="583" t="s">
        <v>715</v>
      </c>
      <c r="D110" s="619"/>
      <c r="E110" s="583" t="s">
        <v>2373</v>
      </c>
      <c r="F110" s="620"/>
      <c r="G110" s="620" t="s">
        <v>118</v>
      </c>
      <c r="H110" s="620"/>
      <c r="I110" s="620" t="s">
        <v>1331</v>
      </c>
      <c r="J110" s="369" t="s">
        <v>1332</v>
      </c>
      <c r="K110" s="369" t="s">
        <v>212</v>
      </c>
      <c r="L110" s="369" t="s">
        <v>716</v>
      </c>
      <c r="M110" s="369" t="s">
        <v>1751</v>
      </c>
      <c r="N110" s="830" t="str">
        <f t="shared" si="6"/>
        <v>Collection</v>
      </c>
      <c r="O110" s="830" t="str">
        <f t="shared" si="7"/>
        <v>Data</v>
      </c>
      <c r="P110" s="831" t="s">
        <v>2363</v>
      </c>
      <c r="Q110" s="831" t="s">
        <v>2342</v>
      </c>
      <c r="R110" s="368"/>
      <c r="S110" s="369"/>
      <c r="T110" s="407"/>
      <c r="U110" s="407" t="s">
        <v>1331</v>
      </c>
      <c r="V110" s="407" t="s">
        <v>1331</v>
      </c>
      <c r="W110" s="407" t="s">
        <v>1331</v>
      </c>
      <c r="X110" s="407" t="s">
        <v>1331</v>
      </c>
      <c r="Y110" s="407" t="s">
        <v>1331</v>
      </c>
      <c r="Z110" s="407" t="s">
        <v>1331</v>
      </c>
      <c r="AA110" s="407"/>
      <c r="AB110" s="407"/>
      <c r="AC110" s="407"/>
      <c r="AD110" s="407"/>
      <c r="AE110" s="407"/>
      <c r="AF110" s="407"/>
      <c r="AG110" s="407"/>
      <c r="AH110" s="407"/>
      <c r="AI110" s="407"/>
      <c r="AJ110" s="407"/>
      <c r="AK110" s="407"/>
      <c r="AL110" s="407"/>
      <c r="AM110" s="407"/>
      <c r="AN110" s="407"/>
      <c r="AO110" s="407"/>
      <c r="AP110" s="407"/>
      <c r="AQ110" s="369"/>
      <c r="AR110" s="369" t="s">
        <v>491</v>
      </c>
      <c r="AS110" s="369" t="s">
        <v>250</v>
      </c>
      <c r="AT110" s="369" t="s">
        <v>1346</v>
      </c>
      <c r="AU110" s="403">
        <v>6</v>
      </c>
      <c r="AV110" s="403"/>
      <c r="AW110" s="403" t="s">
        <v>767</v>
      </c>
      <c r="AX110" s="369" t="s">
        <v>2097</v>
      </c>
      <c r="AY110" s="403"/>
      <c r="AZ110" s="884">
        <v>46</v>
      </c>
      <c r="BA110" s="884">
        <v>0</v>
      </c>
      <c r="BB110" s="403"/>
      <c r="BC110" s="403">
        <v>0</v>
      </c>
      <c r="BD110" s="403">
        <v>14</v>
      </c>
      <c r="BE110" s="403">
        <v>109</v>
      </c>
      <c r="BF110" s="403">
        <v>14109</v>
      </c>
      <c r="BG110" s="403">
        <v>79</v>
      </c>
      <c r="BH110" s="403"/>
      <c r="BI110" s="403"/>
      <c r="BJ110" s="403"/>
      <c r="BK110" s="403"/>
      <c r="BL110" s="403"/>
      <c r="BM110" s="403"/>
      <c r="BN110" s="403"/>
      <c r="BO110" s="403"/>
      <c r="BP110" s="403"/>
      <c r="BQ110" s="403"/>
    </row>
    <row r="111" spans="1:69" s="363" customFormat="1" ht="25" x14ac:dyDescent="0.25">
      <c r="A111" s="410" t="s">
        <v>46</v>
      </c>
      <c r="B111" s="454" t="s">
        <v>2719</v>
      </c>
      <c r="C111" s="621" t="s">
        <v>715</v>
      </c>
      <c r="D111" s="609" t="s">
        <v>335</v>
      </c>
      <c r="E111" s="622" t="s">
        <v>2373</v>
      </c>
      <c r="F111" s="623"/>
      <c r="G111" s="624" t="s">
        <v>118</v>
      </c>
      <c r="H111" s="624"/>
      <c r="I111" s="624"/>
      <c r="J111" s="412" t="s">
        <v>1332</v>
      </c>
      <c r="K111" s="364" t="s">
        <v>212</v>
      </c>
      <c r="L111" s="412"/>
      <c r="M111" s="364"/>
      <c r="N111" s="412" t="str">
        <f t="shared" si="6"/>
        <v/>
      </c>
      <c r="O111" s="412" t="str">
        <f t="shared" si="7"/>
        <v/>
      </c>
      <c r="P111" s="364"/>
      <c r="Q111" s="364"/>
      <c r="R111" s="362">
        <v>0</v>
      </c>
      <c r="S111" s="627"/>
      <c r="T111" s="413"/>
      <c r="U111" s="413"/>
      <c r="V111" s="413"/>
      <c r="W111" s="413"/>
      <c r="X111" s="413"/>
      <c r="Y111" s="413"/>
      <c r="Z111" s="413"/>
      <c r="AA111" s="413"/>
      <c r="AB111" s="413"/>
      <c r="AC111" s="413"/>
      <c r="AD111" s="413"/>
      <c r="AE111" s="413"/>
      <c r="AF111" s="413"/>
      <c r="AG111" s="413"/>
      <c r="AH111" s="413"/>
      <c r="AI111" s="413"/>
      <c r="AJ111" s="413"/>
      <c r="AK111" s="413"/>
      <c r="AL111" s="413"/>
      <c r="AM111" s="413"/>
      <c r="AN111" s="413"/>
      <c r="AO111" s="413"/>
      <c r="AP111" s="413"/>
      <c r="AQ111" s="364"/>
      <c r="AR111" s="364"/>
      <c r="AS111" s="412"/>
      <c r="AT111" s="412"/>
      <c r="AU111" s="412" t="s">
        <v>1657</v>
      </c>
      <c r="AV111" s="412"/>
      <c r="AW111" s="412" t="s">
        <v>767</v>
      </c>
      <c r="AX111" s="364"/>
      <c r="AY111" s="412"/>
      <c r="AZ111" s="885">
        <v>46</v>
      </c>
      <c r="BA111" s="885">
        <v>1</v>
      </c>
      <c r="BB111" s="412"/>
      <c r="BC111" s="412">
        <v>1</v>
      </c>
      <c r="BD111" s="412">
        <v>14</v>
      </c>
      <c r="BE111" s="412">
        <v>110</v>
      </c>
      <c r="BF111" s="412">
        <v>1014110</v>
      </c>
      <c r="BG111" s="412">
        <v>369</v>
      </c>
      <c r="BH111" s="412"/>
      <c r="BI111" s="412"/>
      <c r="BJ111" s="412"/>
      <c r="BK111" s="412"/>
      <c r="BL111" s="412"/>
      <c r="BM111" s="412"/>
      <c r="BN111" s="412"/>
      <c r="BO111" s="412"/>
      <c r="BP111" s="412"/>
      <c r="BQ111" s="412"/>
    </row>
    <row r="112" spans="1:69" s="363" customFormat="1" ht="20" x14ac:dyDescent="0.25">
      <c r="A112" s="410" t="s">
        <v>46</v>
      </c>
      <c r="B112" s="454" t="s">
        <v>2720</v>
      </c>
      <c r="C112" s="621" t="s">
        <v>715</v>
      </c>
      <c r="D112" s="609" t="s">
        <v>336</v>
      </c>
      <c r="E112" s="622" t="s">
        <v>2373</v>
      </c>
      <c r="F112" s="623"/>
      <c r="G112" s="624" t="s">
        <v>118</v>
      </c>
      <c r="H112" s="624"/>
      <c r="I112" s="624"/>
      <c r="J112" s="412" t="s">
        <v>1332</v>
      </c>
      <c r="K112" s="364" t="s">
        <v>212</v>
      </c>
      <c r="L112" s="412"/>
      <c r="M112" s="364"/>
      <c r="N112" s="412" t="str">
        <f t="shared" si="6"/>
        <v/>
      </c>
      <c r="O112" s="412" t="str">
        <f t="shared" si="7"/>
        <v/>
      </c>
      <c r="P112" s="364"/>
      <c r="Q112" s="364"/>
      <c r="R112" s="362">
        <v>0</v>
      </c>
      <c r="S112" s="627"/>
      <c r="T112" s="413"/>
      <c r="U112" s="413"/>
      <c r="V112" s="413"/>
      <c r="W112" s="413"/>
      <c r="X112" s="413"/>
      <c r="Y112" s="413"/>
      <c r="Z112" s="413"/>
      <c r="AA112" s="413"/>
      <c r="AB112" s="413"/>
      <c r="AC112" s="413"/>
      <c r="AD112" s="413"/>
      <c r="AE112" s="413"/>
      <c r="AF112" s="413"/>
      <c r="AG112" s="413"/>
      <c r="AH112" s="413"/>
      <c r="AI112" s="413"/>
      <c r="AJ112" s="413"/>
      <c r="AK112" s="413"/>
      <c r="AL112" s="413"/>
      <c r="AM112" s="413"/>
      <c r="AN112" s="413"/>
      <c r="AO112" s="413"/>
      <c r="AP112" s="413"/>
      <c r="AQ112" s="364"/>
      <c r="AR112" s="364"/>
      <c r="AS112" s="412"/>
      <c r="AT112" s="412"/>
      <c r="AU112" s="412" t="s">
        <v>1657</v>
      </c>
      <c r="AV112" s="412"/>
      <c r="AW112" s="412" t="s">
        <v>767</v>
      </c>
      <c r="AX112" s="364"/>
      <c r="AY112" s="412"/>
      <c r="AZ112" s="885">
        <v>46</v>
      </c>
      <c r="BA112" s="885">
        <v>2</v>
      </c>
      <c r="BB112" s="412"/>
      <c r="BC112" s="412">
        <v>1</v>
      </c>
      <c r="BD112" s="412">
        <v>14</v>
      </c>
      <c r="BE112" s="412">
        <v>111</v>
      </c>
      <c r="BF112" s="412">
        <v>1014111</v>
      </c>
      <c r="BG112" s="412">
        <v>370</v>
      </c>
      <c r="BH112" s="412"/>
      <c r="BI112" s="412"/>
      <c r="BJ112" s="412"/>
      <c r="BK112" s="412"/>
      <c r="BL112" s="412"/>
      <c r="BM112" s="412"/>
      <c r="BN112" s="412"/>
      <c r="BO112" s="412"/>
      <c r="BP112" s="412"/>
      <c r="BQ112" s="412"/>
    </row>
    <row r="113" spans="1:69" s="363" customFormat="1" ht="20" x14ac:dyDescent="0.25">
      <c r="A113" s="410" t="s">
        <v>46</v>
      </c>
      <c r="B113" s="454" t="s">
        <v>2721</v>
      </c>
      <c r="C113" s="621" t="s">
        <v>715</v>
      </c>
      <c r="D113" s="609" t="s">
        <v>297</v>
      </c>
      <c r="E113" s="622" t="s">
        <v>2373</v>
      </c>
      <c r="F113" s="623"/>
      <c r="G113" s="624" t="s">
        <v>118</v>
      </c>
      <c r="H113" s="624"/>
      <c r="I113" s="624"/>
      <c r="J113" s="412" t="s">
        <v>1332</v>
      </c>
      <c r="K113" s="364" t="s">
        <v>212</v>
      </c>
      <c r="L113" s="412"/>
      <c r="M113" s="364"/>
      <c r="N113" s="412" t="str">
        <f t="shared" si="6"/>
        <v/>
      </c>
      <c r="O113" s="412" t="str">
        <f t="shared" si="7"/>
        <v/>
      </c>
      <c r="P113" s="364"/>
      <c r="Q113" s="364"/>
      <c r="R113" s="362">
        <v>0</v>
      </c>
      <c r="S113" s="627"/>
      <c r="T113" s="413"/>
      <c r="U113" s="413"/>
      <c r="V113" s="413"/>
      <c r="W113" s="413"/>
      <c r="X113" s="413"/>
      <c r="Y113" s="413"/>
      <c r="Z113" s="413"/>
      <c r="AA113" s="413"/>
      <c r="AB113" s="413"/>
      <c r="AC113" s="413"/>
      <c r="AD113" s="413"/>
      <c r="AE113" s="413"/>
      <c r="AF113" s="413"/>
      <c r="AG113" s="413"/>
      <c r="AH113" s="413"/>
      <c r="AI113" s="413"/>
      <c r="AJ113" s="413"/>
      <c r="AK113" s="413"/>
      <c r="AL113" s="413"/>
      <c r="AM113" s="413"/>
      <c r="AN113" s="413"/>
      <c r="AO113" s="413"/>
      <c r="AP113" s="413"/>
      <c r="AQ113" s="364"/>
      <c r="AR113" s="364"/>
      <c r="AS113" s="412"/>
      <c r="AT113" s="412"/>
      <c r="AU113" s="412" t="s">
        <v>1657</v>
      </c>
      <c r="AV113" s="412"/>
      <c r="AW113" s="412" t="s">
        <v>767</v>
      </c>
      <c r="AX113" s="364"/>
      <c r="AY113" s="412"/>
      <c r="AZ113" s="885">
        <v>46</v>
      </c>
      <c r="BA113" s="885">
        <v>3</v>
      </c>
      <c r="BB113" s="412"/>
      <c r="BC113" s="412">
        <v>1</v>
      </c>
      <c r="BD113" s="412">
        <v>14</v>
      </c>
      <c r="BE113" s="412">
        <v>112</v>
      </c>
      <c r="BF113" s="412">
        <v>1014112</v>
      </c>
      <c r="BG113" s="412">
        <v>371</v>
      </c>
      <c r="BH113" s="412"/>
      <c r="BI113" s="412"/>
      <c r="BJ113" s="412"/>
      <c r="BK113" s="412"/>
      <c r="BL113" s="412"/>
      <c r="BM113" s="412"/>
      <c r="BN113" s="412"/>
      <c r="BO113" s="412"/>
      <c r="BP113" s="412"/>
      <c r="BQ113" s="412"/>
    </row>
    <row r="114" spans="1:69" s="363" customFormat="1" ht="25" x14ac:dyDescent="0.25">
      <c r="A114" s="410" t="s">
        <v>46</v>
      </c>
      <c r="B114" s="454" t="s">
        <v>2722</v>
      </c>
      <c r="C114" s="621" t="s">
        <v>715</v>
      </c>
      <c r="D114" s="609" t="s">
        <v>298</v>
      </c>
      <c r="E114" s="622" t="s">
        <v>2373</v>
      </c>
      <c r="F114" s="623"/>
      <c r="G114" s="624" t="s">
        <v>118</v>
      </c>
      <c r="H114" s="624"/>
      <c r="I114" s="624"/>
      <c r="J114" s="412" t="s">
        <v>1332</v>
      </c>
      <c r="K114" s="364" t="s">
        <v>212</v>
      </c>
      <c r="L114" s="412"/>
      <c r="M114" s="364"/>
      <c r="N114" s="412" t="str">
        <f t="shared" si="6"/>
        <v/>
      </c>
      <c r="O114" s="412" t="str">
        <f t="shared" si="7"/>
        <v/>
      </c>
      <c r="P114" s="364"/>
      <c r="Q114" s="364"/>
      <c r="R114" s="362">
        <v>0</v>
      </c>
      <c r="S114" s="627"/>
      <c r="T114" s="413"/>
      <c r="U114" s="413"/>
      <c r="V114" s="413"/>
      <c r="W114" s="413"/>
      <c r="X114" s="413"/>
      <c r="Y114" s="413"/>
      <c r="Z114" s="413"/>
      <c r="AA114" s="413"/>
      <c r="AB114" s="413"/>
      <c r="AC114" s="413"/>
      <c r="AD114" s="413"/>
      <c r="AE114" s="413"/>
      <c r="AF114" s="413"/>
      <c r="AG114" s="413"/>
      <c r="AH114" s="413"/>
      <c r="AI114" s="413"/>
      <c r="AJ114" s="413"/>
      <c r="AK114" s="413"/>
      <c r="AL114" s="413"/>
      <c r="AM114" s="413"/>
      <c r="AN114" s="413"/>
      <c r="AO114" s="413"/>
      <c r="AP114" s="413"/>
      <c r="AQ114" s="364"/>
      <c r="AR114" s="364"/>
      <c r="AS114" s="412"/>
      <c r="AT114" s="412"/>
      <c r="AU114" s="412" t="s">
        <v>1657</v>
      </c>
      <c r="AV114" s="412"/>
      <c r="AW114" s="412" t="s">
        <v>767</v>
      </c>
      <c r="AX114" s="364"/>
      <c r="AY114" s="412"/>
      <c r="AZ114" s="885">
        <v>46</v>
      </c>
      <c r="BA114" s="885">
        <v>4</v>
      </c>
      <c r="BB114" s="412"/>
      <c r="BC114" s="412">
        <v>1</v>
      </c>
      <c r="BD114" s="412">
        <v>14</v>
      </c>
      <c r="BE114" s="412">
        <v>113</v>
      </c>
      <c r="BF114" s="412">
        <v>1014113</v>
      </c>
      <c r="BG114" s="412">
        <v>372</v>
      </c>
      <c r="BH114" s="412"/>
      <c r="BI114" s="412"/>
      <c r="BJ114" s="412"/>
      <c r="BK114" s="412"/>
      <c r="BL114" s="412"/>
      <c r="BM114" s="412"/>
      <c r="BN114" s="412"/>
      <c r="BO114" s="412"/>
      <c r="BP114" s="412"/>
      <c r="BQ114" s="412"/>
    </row>
    <row r="115" spans="1:69" s="363" customFormat="1" ht="62.5" x14ac:dyDescent="0.25">
      <c r="A115" s="410" t="s">
        <v>46</v>
      </c>
      <c r="B115" s="454" t="s">
        <v>2723</v>
      </c>
      <c r="C115" s="621" t="s">
        <v>715</v>
      </c>
      <c r="D115" s="609" t="s">
        <v>1752</v>
      </c>
      <c r="E115" s="622" t="s">
        <v>2373</v>
      </c>
      <c r="F115" s="623"/>
      <c r="G115" s="624" t="s">
        <v>118</v>
      </c>
      <c r="H115" s="624"/>
      <c r="I115" s="624"/>
      <c r="J115" s="412" t="s">
        <v>1332</v>
      </c>
      <c r="K115" s="364" t="s">
        <v>212</v>
      </c>
      <c r="L115" s="412"/>
      <c r="M115" s="364"/>
      <c r="N115" s="412" t="str">
        <f t="shared" si="6"/>
        <v/>
      </c>
      <c r="O115" s="412" t="str">
        <f t="shared" si="7"/>
        <v/>
      </c>
      <c r="P115" s="824"/>
      <c r="Q115" s="364"/>
      <c r="R115" s="362">
        <v>0</v>
      </c>
      <c r="S115" s="627"/>
      <c r="T115" s="413"/>
      <c r="U115" s="413"/>
      <c r="V115" s="413"/>
      <c r="W115" s="413"/>
      <c r="X115" s="413"/>
      <c r="Y115" s="413"/>
      <c r="Z115" s="413"/>
      <c r="AA115" s="413"/>
      <c r="AB115" s="413"/>
      <c r="AC115" s="413"/>
      <c r="AD115" s="413"/>
      <c r="AE115" s="413"/>
      <c r="AF115" s="413"/>
      <c r="AG115" s="413"/>
      <c r="AH115" s="413"/>
      <c r="AI115" s="413"/>
      <c r="AJ115" s="413"/>
      <c r="AK115" s="413"/>
      <c r="AL115" s="413"/>
      <c r="AM115" s="413"/>
      <c r="AN115" s="413"/>
      <c r="AO115" s="413"/>
      <c r="AP115" s="413"/>
      <c r="AQ115" s="364"/>
      <c r="AR115" s="364"/>
      <c r="AS115" s="412"/>
      <c r="AT115" s="412"/>
      <c r="AU115" s="412" t="s">
        <v>1657</v>
      </c>
      <c r="AV115" s="412"/>
      <c r="AW115" s="412" t="s">
        <v>767</v>
      </c>
      <c r="AX115" s="364"/>
      <c r="AY115" s="412"/>
      <c r="AZ115" s="885">
        <v>46</v>
      </c>
      <c r="BA115" s="885">
        <v>5</v>
      </c>
      <c r="BB115" s="412"/>
      <c r="BC115" s="412">
        <v>1</v>
      </c>
      <c r="BD115" s="412">
        <v>14</v>
      </c>
      <c r="BE115" s="412">
        <v>114</v>
      </c>
      <c r="BF115" s="412">
        <v>1014114</v>
      </c>
      <c r="BG115" s="412">
        <v>373</v>
      </c>
      <c r="BH115" s="412"/>
      <c r="BI115" s="412"/>
      <c r="BJ115" s="412"/>
      <c r="BK115" s="412"/>
      <c r="BL115" s="412"/>
      <c r="BM115" s="412"/>
      <c r="BN115" s="412"/>
      <c r="BO115" s="412"/>
      <c r="BP115" s="412"/>
      <c r="BQ115" s="412"/>
    </row>
    <row r="116" spans="1:69" s="417" customFormat="1" ht="62.5" x14ac:dyDescent="0.25">
      <c r="A116" s="415" t="s">
        <v>46</v>
      </c>
      <c r="B116" s="462" t="s">
        <v>2724</v>
      </c>
      <c r="C116" s="635" t="s">
        <v>715</v>
      </c>
      <c r="D116" s="636" t="s">
        <v>436</v>
      </c>
      <c r="E116" s="637" t="s">
        <v>2373</v>
      </c>
      <c r="F116" s="638"/>
      <c r="G116" s="639" t="s">
        <v>118</v>
      </c>
      <c r="H116" s="639"/>
      <c r="I116" s="639"/>
      <c r="J116" s="418" t="s">
        <v>1332</v>
      </c>
      <c r="K116" s="419" t="s">
        <v>212</v>
      </c>
      <c r="L116" s="418"/>
      <c r="M116" s="419"/>
      <c r="N116" s="418" t="str">
        <f t="shared" si="6"/>
        <v/>
      </c>
      <c r="O116" s="418" t="str">
        <f t="shared" si="7"/>
        <v/>
      </c>
      <c r="P116" s="419"/>
      <c r="Q116" s="419"/>
      <c r="R116" s="420">
        <v>0</v>
      </c>
      <c r="S116" s="641"/>
      <c r="T116" s="421"/>
      <c r="U116" s="421"/>
      <c r="V116" s="421"/>
      <c r="W116" s="421"/>
      <c r="X116" s="421"/>
      <c r="Y116" s="421"/>
      <c r="Z116" s="421"/>
      <c r="AA116" s="421"/>
      <c r="AB116" s="421"/>
      <c r="AC116" s="421"/>
      <c r="AD116" s="421"/>
      <c r="AE116" s="421"/>
      <c r="AF116" s="421"/>
      <c r="AG116" s="421"/>
      <c r="AH116" s="421"/>
      <c r="AI116" s="421"/>
      <c r="AJ116" s="421"/>
      <c r="AK116" s="421"/>
      <c r="AL116" s="421"/>
      <c r="AM116" s="421"/>
      <c r="AN116" s="421"/>
      <c r="AO116" s="421"/>
      <c r="AP116" s="421"/>
      <c r="AQ116" s="419"/>
      <c r="AR116" s="419"/>
      <c r="AS116" s="418"/>
      <c r="AT116" s="418"/>
      <c r="AU116" s="418" t="s">
        <v>1657</v>
      </c>
      <c r="AV116" s="418"/>
      <c r="AW116" s="418" t="s">
        <v>767</v>
      </c>
      <c r="AX116" s="419"/>
      <c r="AY116" s="418"/>
      <c r="AZ116" s="887">
        <v>46</v>
      </c>
      <c r="BA116" s="887">
        <v>6</v>
      </c>
      <c r="BB116" s="418"/>
      <c r="BC116" s="418">
        <v>1</v>
      </c>
      <c r="BD116" s="418">
        <v>14</v>
      </c>
      <c r="BE116" s="418">
        <v>115</v>
      </c>
      <c r="BF116" s="418">
        <v>1014115</v>
      </c>
      <c r="BG116" s="418">
        <v>374</v>
      </c>
      <c r="BH116" s="418"/>
      <c r="BI116" s="418"/>
      <c r="BJ116" s="418"/>
      <c r="BK116" s="418"/>
      <c r="BL116" s="418"/>
      <c r="BM116" s="418"/>
      <c r="BN116" s="418"/>
      <c r="BO116" s="418"/>
      <c r="BP116" s="418"/>
      <c r="BQ116" s="418"/>
    </row>
    <row r="117" spans="1:69" s="400" customFormat="1" ht="50" x14ac:dyDescent="0.25">
      <c r="A117" s="398" t="s">
        <v>1000</v>
      </c>
      <c r="B117" s="399" t="s">
        <v>2725</v>
      </c>
      <c r="C117" s="583" t="s">
        <v>980</v>
      </c>
      <c r="D117" s="619"/>
      <c r="E117" s="583" t="s">
        <v>2373</v>
      </c>
      <c r="F117" s="620"/>
      <c r="G117" s="620" t="s">
        <v>118</v>
      </c>
      <c r="H117" s="620"/>
      <c r="I117" s="620" t="s">
        <v>1331</v>
      </c>
      <c r="J117" s="369" t="s">
        <v>1332</v>
      </c>
      <c r="K117" s="369" t="s">
        <v>212</v>
      </c>
      <c r="L117" s="369" t="s">
        <v>716</v>
      </c>
      <c r="M117" s="369"/>
      <c r="N117" s="830" t="str">
        <f t="shared" si="6"/>
        <v>Collection</v>
      </c>
      <c r="O117" s="830" t="str">
        <f t="shared" si="7"/>
        <v>Data</v>
      </c>
      <c r="P117" s="831" t="s">
        <v>2363</v>
      </c>
      <c r="Q117" s="831" t="s">
        <v>2342</v>
      </c>
      <c r="R117" s="368"/>
      <c r="S117" s="369"/>
      <c r="T117" s="407"/>
      <c r="U117" s="407" t="s">
        <v>1331</v>
      </c>
      <c r="V117" s="407" t="s">
        <v>1331</v>
      </c>
      <c r="W117" s="407" t="s">
        <v>1331</v>
      </c>
      <c r="X117" s="407" t="s">
        <v>1331</v>
      </c>
      <c r="Y117" s="407" t="s">
        <v>1331</v>
      </c>
      <c r="Z117" s="407" t="s">
        <v>1331</v>
      </c>
      <c r="AA117" s="407"/>
      <c r="AB117" s="407"/>
      <c r="AC117" s="407"/>
      <c r="AD117" s="407"/>
      <c r="AE117" s="407"/>
      <c r="AF117" s="407"/>
      <c r="AG117" s="407"/>
      <c r="AH117" s="407"/>
      <c r="AI117" s="407"/>
      <c r="AJ117" s="407"/>
      <c r="AK117" s="407"/>
      <c r="AL117" s="407"/>
      <c r="AM117" s="407"/>
      <c r="AN117" s="407"/>
      <c r="AO117" s="407"/>
      <c r="AP117" s="407"/>
      <c r="AQ117" s="369"/>
      <c r="AR117" s="369" t="s">
        <v>491</v>
      </c>
      <c r="AS117" s="369" t="s">
        <v>250</v>
      </c>
      <c r="AT117" s="369" t="s">
        <v>1346</v>
      </c>
      <c r="AU117" s="403">
        <v>2</v>
      </c>
      <c r="AV117" s="403"/>
      <c r="AW117" s="403" t="s">
        <v>767</v>
      </c>
      <c r="AX117" s="369" t="s">
        <v>2097</v>
      </c>
      <c r="AY117" s="403"/>
      <c r="AZ117" s="884">
        <v>48</v>
      </c>
      <c r="BA117" s="884">
        <v>0</v>
      </c>
      <c r="BB117" s="403"/>
      <c r="BC117" s="403">
        <v>0</v>
      </c>
      <c r="BD117" s="403">
        <v>14</v>
      </c>
      <c r="BE117" s="403">
        <v>116</v>
      </c>
      <c r="BF117" s="403">
        <v>14116</v>
      </c>
      <c r="BG117" s="403">
        <v>80</v>
      </c>
      <c r="BH117" s="403"/>
      <c r="BI117" s="403"/>
      <c r="BJ117" s="403"/>
      <c r="BK117" s="403"/>
      <c r="BL117" s="403"/>
      <c r="BM117" s="403"/>
      <c r="BN117" s="403"/>
      <c r="BO117" s="403"/>
      <c r="BP117" s="403"/>
      <c r="BQ117" s="403"/>
    </row>
    <row r="118" spans="1:69" s="363" customFormat="1" ht="37.5" x14ac:dyDescent="0.25">
      <c r="A118" s="410" t="s">
        <v>46</v>
      </c>
      <c r="B118" s="454" t="s">
        <v>2726</v>
      </c>
      <c r="C118" s="621" t="s">
        <v>980</v>
      </c>
      <c r="D118" s="609" t="s">
        <v>2110</v>
      </c>
      <c r="E118" s="622" t="s">
        <v>2373</v>
      </c>
      <c r="F118" s="623"/>
      <c r="G118" s="624" t="s">
        <v>118</v>
      </c>
      <c r="H118" s="624"/>
      <c r="I118" s="624"/>
      <c r="J118" s="412" t="s">
        <v>1332</v>
      </c>
      <c r="K118" s="364" t="s">
        <v>212</v>
      </c>
      <c r="L118" s="412"/>
      <c r="M118" s="364"/>
      <c r="N118" s="412" t="str">
        <f t="shared" si="6"/>
        <v/>
      </c>
      <c r="O118" s="412" t="str">
        <f t="shared" si="7"/>
        <v/>
      </c>
      <c r="P118" s="364"/>
      <c r="Q118" s="364"/>
      <c r="R118" s="362">
        <v>0</v>
      </c>
      <c r="S118" s="627"/>
      <c r="T118" s="413"/>
      <c r="U118" s="413"/>
      <c r="V118" s="413"/>
      <c r="W118" s="413"/>
      <c r="X118" s="413"/>
      <c r="Y118" s="413"/>
      <c r="Z118" s="413"/>
      <c r="AA118" s="413"/>
      <c r="AB118" s="413"/>
      <c r="AC118" s="413"/>
      <c r="AD118" s="413"/>
      <c r="AE118" s="413"/>
      <c r="AF118" s="413"/>
      <c r="AG118" s="413"/>
      <c r="AH118" s="413"/>
      <c r="AI118" s="413"/>
      <c r="AJ118" s="413"/>
      <c r="AK118" s="413"/>
      <c r="AL118" s="413"/>
      <c r="AM118" s="413"/>
      <c r="AN118" s="413"/>
      <c r="AO118" s="413"/>
      <c r="AP118" s="413"/>
      <c r="AQ118" s="364"/>
      <c r="AR118" s="364"/>
      <c r="AS118" s="412"/>
      <c r="AT118" s="412"/>
      <c r="AU118" s="412" t="s">
        <v>1657</v>
      </c>
      <c r="AV118" s="412"/>
      <c r="AW118" s="412" t="s">
        <v>767</v>
      </c>
      <c r="AX118" s="364"/>
      <c r="AY118" s="412"/>
      <c r="AZ118" s="885">
        <v>48</v>
      </c>
      <c r="BA118" s="885">
        <v>1</v>
      </c>
      <c r="BB118" s="412"/>
      <c r="BC118" s="412">
        <v>1</v>
      </c>
      <c r="BD118" s="412">
        <v>14</v>
      </c>
      <c r="BE118" s="412">
        <v>117</v>
      </c>
      <c r="BF118" s="412">
        <v>1014117</v>
      </c>
      <c r="BG118" s="412">
        <v>375</v>
      </c>
      <c r="BH118" s="412"/>
      <c r="BI118" s="412"/>
      <c r="BJ118" s="412"/>
      <c r="BK118" s="412"/>
      <c r="BL118" s="412"/>
      <c r="BM118" s="412"/>
      <c r="BN118" s="412"/>
      <c r="BO118" s="412"/>
      <c r="BP118" s="412"/>
      <c r="BQ118" s="412"/>
    </row>
    <row r="119" spans="1:69" s="417" customFormat="1" ht="37.5" x14ac:dyDescent="0.25">
      <c r="A119" s="415" t="s">
        <v>46</v>
      </c>
      <c r="B119" s="462" t="s">
        <v>2727</v>
      </c>
      <c r="C119" s="635" t="s">
        <v>980</v>
      </c>
      <c r="D119" s="636" t="s">
        <v>2111</v>
      </c>
      <c r="E119" s="637" t="s">
        <v>2373</v>
      </c>
      <c r="F119" s="638"/>
      <c r="G119" s="639" t="s">
        <v>118</v>
      </c>
      <c r="H119" s="639"/>
      <c r="I119" s="639"/>
      <c r="J119" s="418" t="s">
        <v>1332</v>
      </c>
      <c r="K119" s="419" t="s">
        <v>212</v>
      </c>
      <c r="L119" s="418"/>
      <c r="M119" s="419"/>
      <c r="N119" s="418" t="str">
        <f t="shared" si="6"/>
        <v/>
      </c>
      <c r="O119" s="418" t="str">
        <f t="shared" si="7"/>
        <v/>
      </c>
      <c r="P119" s="419"/>
      <c r="Q119" s="419"/>
      <c r="R119" s="420">
        <v>0</v>
      </c>
      <c r="S119" s="641"/>
      <c r="T119" s="421"/>
      <c r="U119" s="421"/>
      <c r="V119" s="421"/>
      <c r="W119" s="421"/>
      <c r="X119" s="421"/>
      <c r="Y119" s="421"/>
      <c r="Z119" s="421"/>
      <c r="AA119" s="421"/>
      <c r="AB119" s="421"/>
      <c r="AC119" s="421"/>
      <c r="AD119" s="421"/>
      <c r="AE119" s="421"/>
      <c r="AF119" s="421"/>
      <c r="AG119" s="421"/>
      <c r="AH119" s="421"/>
      <c r="AI119" s="421"/>
      <c r="AJ119" s="421"/>
      <c r="AK119" s="421"/>
      <c r="AL119" s="421"/>
      <c r="AM119" s="421"/>
      <c r="AN119" s="421"/>
      <c r="AO119" s="421"/>
      <c r="AP119" s="421"/>
      <c r="AQ119" s="419"/>
      <c r="AR119" s="419"/>
      <c r="AS119" s="418"/>
      <c r="AT119" s="418"/>
      <c r="AU119" s="418" t="s">
        <v>1657</v>
      </c>
      <c r="AV119" s="418"/>
      <c r="AW119" s="418" t="s">
        <v>767</v>
      </c>
      <c r="AX119" s="419"/>
      <c r="AY119" s="418"/>
      <c r="AZ119" s="887">
        <v>48</v>
      </c>
      <c r="BA119" s="887">
        <v>2</v>
      </c>
      <c r="BB119" s="418"/>
      <c r="BC119" s="418">
        <v>1</v>
      </c>
      <c r="BD119" s="418">
        <v>14</v>
      </c>
      <c r="BE119" s="418">
        <v>118</v>
      </c>
      <c r="BF119" s="418">
        <v>1014118</v>
      </c>
      <c r="BG119" s="418">
        <v>376</v>
      </c>
      <c r="BH119" s="418"/>
      <c r="BI119" s="418"/>
      <c r="BJ119" s="418"/>
      <c r="BK119" s="418"/>
      <c r="BL119" s="418"/>
      <c r="BM119" s="418"/>
      <c r="BN119" s="418"/>
      <c r="BO119" s="418"/>
      <c r="BP119" s="418"/>
      <c r="BQ119" s="418"/>
    </row>
    <row r="120" spans="1:69" s="400" customFormat="1" ht="50" x14ac:dyDescent="0.25">
      <c r="A120" s="398" t="s">
        <v>1000</v>
      </c>
      <c r="B120" s="399" t="s">
        <v>2728</v>
      </c>
      <c r="C120" s="619" t="s">
        <v>569</v>
      </c>
      <c r="D120" s="619"/>
      <c r="E120" s="583" t="s">
        <v>2373</v>
      </c>
      <c r="F120" s="620"/>
      <c r="G120" s="620" t="s">
        <v>118</v>
      </c>
      <c r="H120" s="620"/>
      <c r="I120" s="620" t="s">
        <v>1331</v>
      </c>
      <c r="J120" s="369" t="s">
        <v>1332</v>
      </c>
      <c r="K120" s="369" t="s">
        <v>870</v>
      </c>
      <c r="L120" s="369" t="s">
        <v>2194</v>
      </c>
      <c r="M120" s="369"/>
      <c r="N120" s="830" t="str">
        <f t="shared" si="6"/>
        <v>Collection</v>
      </c>
      <c r="O120" s="830" t="str">
        <f t="shared" si="7"/>
        <v>Data</v>
      </c>
      <c r="P120" s="831" t="s">
        <v>2363</v>
      </c>
      <c r="Q120" s="831" t="s">
        <v>2343</v>
      </c>
      <c r="R120" s="368"/>
      <c r="S120" s="369"/>
      <c r="T120" s="407" t="s">
        <v>1331</v>
      </c>
      <c r="U120" s="407" t="s">
        <v>1331</v>
      </c>
      <c r="V120" s="407" t="s">
        <v>1331</v>
      </c>
      <c r="W120" s="407" t="s">
        <v>1331</v>
      </c>
      <c r="X120" s="407" t="s">
        <v>1331</v>
      </c>
      <c r="Y120" s="407" t="s">
        <v>1331</v>
      </c>
      <c r="Z120" s="407"/>
      <c r="AA120" s="407"/>
      <c r="AB120" s="407"/>
      <c r="AC120" s="407"/>
      <c r="AD120" s="407"/>
      <c r="AE120" s="407"/>
      <c r="AF120" s="407"/>
      <c r="AG120" s="407"/>
      <c r="AH120" s="407"/>
      <c r="AI120" s="407"/>
      <c r="AJ120" s="407"/>
      <c r="AK120" s="407"/>
      <c r="AL120" s="407"/>
      <c r="AM120" s="407"/>
      <c r="AN120" s="407"/>
      <c r="AO120" s="407"/>
      <c r="AP120" s="407"/>
      <c r="AQ120" s="369" t="s">
        <v>351</v>
      </c>
      <c r="AR120" s="369" t="s">
        <v>1816</v>
      </c>
      <c r="AS120" s="369" t="s">
        <v>250</v>
      </c>
      <c r="AT120" s="369" t="s">
        <v>2216</v>
      </c>
      <c r="AU120" s="403">
        <v>11</v>
      </c>
      <c r="AV120" s="403"/>
      <c r="AW120" s="403" t="s">
        <v>767</v>
      </c>
      <c r="AX120" s="369" t="s">
        <v>2097</v>
      </c>
      <c r="AY120" s="403"/>
      <c r="AZ120" s="884">
        <v>50</v>
      </c>
      <c r="BA120" s="884">
        <v>0</v>
      </c>
      <c r="BB120" s="403"/>
      <c r="BC120" s="403">
        <v>0</v>
      </c>
      <c r="BD120" s="403">
        <v>14</v>
      </c>
      <c r="BE120" s="403">
        <v>119</v>
      </c>
      <c r="BF120" s="403">
        <v>14119</v>
      </c>
      <c r="BG120" s="403">
        <v>81</v>
      </c>
      <c r="BH120" s="403"/>
      <c r="BI120" s="403"/>
      <c r="BJ120" s="403"/>
      <c r="BK120" s="403"/>
      <c r="BL120" s="403"/>
      <c r="BM120" s="403"/>
      <c r="BN120" s="403"/>
      <c r="BO120" s="403"/>
      <c r="BP120" s="403"/>
      <c r="BQ120" s="403"/>
    </row>
    <row r="121" spans="1:69" s="363" customFormat="1" ht="20" x14ac:dyDescent="0.25">
      <c r="A121" s="410" t="s">
        <v>46</v>
      </c>
      <c r="B121" s="454" t="s">
        <v>2729</v>
      </c>
      <c r="C121" s="621" t="s">
        <v>569</v>
      </c>
      <c r="D121" s="609" t="s">
        <v>299</v>
      </c>
      <c r="E121" s="622" t="s">
        <v>2373</v>
      </c>
      <c r="F121" s="623"/>
      <c r="G121" s="624" t="s">
        <v>118</v>
      </c>
      <c r="H121" s="624"/>
      <c r="I121" s="624"/>
      <c r="J121" s="412" t="s">
        <v>1332</v>
      </c>
      <c r="K121" s="364" t="s">
        <v>870</v>
      </c>
      <c r="L121" s="412"/>
      <c r="M121" s="364"/>
      <c r="N121" s="412" t="str">
        <f t="shared" si="6"/>
        <v/>
      </c>
      <c r="O121" s="412" t="str">
        <f t="shared" si="7"/>
        <v/>
      </c>
      <c r="P121" s="364"/>
      <c r="Q121" s="364"/>
      <c r="R121" s="362">
        <v>0</v>
      </c>
      <c r="S121" s="627"/>
      <c r="T121" s="413"/>
      <c r="U121" s="413"/>
      <c r="V121" s="413"/>
      <c r="W121" s="413"/>
      <c r="X121" s="413"/>
      <c r="Y121" s="413"/>
      <c r="Z121" s="413"/>
      <c r="AA121" s="413"/>
      <c r="AB121" s="413"/>
      <c r="AC121" s="413"/>
      <c r="AD121" s="413"/>
      <c r="AE121" s="413"/>
      <c r="AF121" s="413"/>
      <c r="AG121" s="413"/>
      <c r="AH121" s="413"/>
      <c r="AI121" s="413"/>
      <c r="AJ121" s="413"/>
      <c r="AK121" s="413"/>
      <c r="AL121" s="413"/>
      <c r="AM121" s="413"/>
      <c r="AN121" s="413"/>
      <c r="AO121" s="413"/>
      <c r="AP121" s="413"/>
      <c r="AQ121" s="364"/>
      <c r="AR121" s="364"/>
      <c r="AS121" s="412"/>
      <c r="AT121" s="412"/>
      <c r="AU121" s="412" t="s">
        <v>1657</v>
      </c>
      <c r="AV121" s="412"/>
      <c r="AW121" s="412" t="s">
        <v>767</v>
      </c>
      <c r="AX121" s="364"/>
      <c r="AY121" s="412"/>
      <c r="AZ121" s="885">
        <v>50</v>
      </c>
      <c r="BA121" s="885">
        <v>1</v>
      </c>
      <c r="BB121" s="412"/>
      <c r="BC121" s="412">
        <v>1</v>
      </c>
      <c r="BD121" s="412">
        <v>14</v>
      </c>
      <c r="BE121" s="412">
        <v>120</v>
      </c>
      <c r="BF121" s="412">
        <v>1014120</v>
      </c>
      <c r="BG121" s="412">
        <v>377</v>
      </c>
      <c r="BH121" s="412"/>
      <c r="BI121" s="412"/>
      <c r="BJ121" s="412"/>
      <c r="BK121" s="412"/>
      <c r="BL121" s="412"/>
      <c r="BM121" s="412"/>
      <c r="BN121" s="412"/>
      <c r="BO121" s="412"/>
      <c r="BP121" s="412"/>
      <c r="BQ121" s="412"/>
    </row>
    <row r="122" spans="1:69" s="363" customFormat="1" ht="20" x14ac:dyDescent="0.25">
      <c r="A122" s="410" t="s">
        <v>46</v>
      </c>
      <c r="B122" s="454" t="s">
        <v>2730</v>
      </c>
      <c r="C122" s="621" t="s">
        <v>569</v>
      </c>
      <c r="D122" s="609" t="s">
        <v>300</v>
      </c>
      <c r="E122" s="622" t="s">
        <v>2373</v>
      </c>
      <c r="F122" s="623"/>
      <c r="G122" s="624" t="s">
        <v>118</v>
      </c>
      <c r="H122" s="624"/>
      <c r="I122" s="624"/>
      <c r="J122" s="412" t="s">
        <v>1332</v>
      </c>
      <c r="K122" s="364" t="s">
        <v>870</v>
      </c>
      <c r="L122" s="412"/>
      <c r="M122" s="364"/>
      <c r="N122" s="412" t="str">
        <f t="shared" si="6"/>
        <v/>
      </c>
      <c r="O122" s="412" t="str">
        <f t="shared" si="7"/>
        <v/>
      </c>
      <c r="P122" s="364"/>
      <c r="Q122" s="364"/>
      <c r="R122" s="362">
        <v>0</v>
      </c>
      <c r="S122" s="627"/>
      <c r="T122" s="413"/>
      <c r="U122" s="413"/>
      <c r="V122" s="413"/>
      <c r="W122" s="413"/>
      <c r="X122" s="413"/>
      <c r="Y122" s="413"/>
      <c r="Z122" s="413"/>
      <c r="AA122" s="413"/>
      <c r="AB122" s="413"/>
      <c r="AC122" s="413"/>
      <c r="AD122" s="413"/>
      <c r="AE122" s="413"/>
      <c r="AF122" s="413"/>
      <c r="AG122" s="413"/>
      <c r="AH122" s="413"/>
      <c r="AI122" s="413"/>
      <c r="AJ122" s="413"/>
      <c r="AK122" s="413"/>
      <c r="AL122" s="413"/>
      <c r="AM122" s="413"/>
      <c r="AN122" s="413"/>
      <c r="AO122" s="413"/>
      <c r="AP122" s="413"/>
      <c r="AQ122" s="364"/>
      <c r="AR122" s="364"/>
      <c r="AS122" s="412"/>
      <c r="AT122" s="412"/>
      <c r="AU122" s="412" t="s">
        <v>1657</v>
      </c>
      <c r="AV122" s="412"/>
      <c r="AW122" s="412" t="s">
        <v>767</v>
      </c>
      <c r="AX122" s="364"/>
      <c r="AY122" s="412"/>
      <c r="AZ122" s="885">
        <v>50</v>
      </c>
      <c r="BA122" s="885">
        <v>2</v>
      </c>
      <c r="BB122" s="412"/>
      <c r="BC122" s="412">
        <v>1</v>
      </c>
      <c r="BD122" s="412">
        <v>14</v>
      </c>
      <c r="BE122" s="412">
        <v>121</v>
      </c>
      <c r="BF122" s="412">
        <v>1014121</v>
      </c>
      <c r="BG122" s="412">
        <v>378</v>
      </c>
      <c r="BH122" s="412"/>
      <c r="BI122" s="412"/>
      <c r="BJ122" s="412"/>
      <c r="BK122" s="412"/>
      <c r="BL122" s="412"/>
      <c r="BM122" s="412"/>
      <c r="BN122" s="412"/>
      <c r="BO122" s="412"/>
      <c r="BP122" s="412"/>
      <c r="BQ122" s="412"/>
    </row>
    <row r="123" spans="1:69" s="363" customFormat="1" ht="25" x14ac:dyDescent="0.25">
      <c r="A123" s="410" t="s">
        <v>46</v>
      </c>
      <c r="B123" s="454" t="s">
        <v>2731</v>
      </c>
      <c r="C123" s="621" t="s">
        <v>569</v>
      </c>
      <c r="D123" s="609" t="s">
        <v>301</v>
      </c>
      <c r="E123" s="622" t="s">
        <v>2373</v>
      </c>
      <c r="F123" s="623"/>
      <c r="G123" s="624" t="s">
        <v>118</v>
      </c>
      <c r="H123" s="624"/>
      <c r="I123" s="624"/>
      <c r="J123" s="412" t="s">
        <v>1332</v>
      </c>
      <c r="K123" s="364" t="s">
        <v>870</v>
      </c>
      <c r="L123" s="412"/>
      <c r="M123" s="364"/>
      <c r="N123" s="412" t="str">
        <f t="shared" si="6"/>
        <v/>
      </c>
      <c r="O123" s="412" t="str">
        <f t="shared" si="7"/>
        <v/>
      </c>
      <c r="P123" s="364"/>
      <c r="Q123" s="364"/>
      <c r="R123" s="362">
        <v>0</v>
      </c>
      <c r="S123" s="627"/>
      <c r="T123" s="413"/>
      <c r="U123" s="413"/>
      <c r="V123" s="413"/>
      <c r="W123" s="413"/>
      <c r="X123" s="413"/>
      <c r="Y123" s="413"/>
      <c r="Z123" s="413"/>
      <c r="AA123" s="413"/>
      <c r="AB123" s="413"/>
      <c r="AC123" s="413"/>
      <c r="AD123" s="413"/>
      <c r="AE123" s="413"/>
      <c r="AF123" s="413"/>
      <c r="AG123" s="413"/>
      <c r="AH123" s="413"/>
      <c r="AI123" s="413"/>
      <c r="AJ123" s="413"/>
      <c r="AK123" s="413"/>
      <c r="AL123" s="413"/>
      <c r="AM123" s="413"/>
      <c r="AN123" s="413"/>
      <c r="AO123" s="413"/>
      <c r="AP123" s="413"/>
      <c r="AQ123" s="364"/>
      <c r="AR123" s="364"/>
      <c r="AS123" s="412"/>
      <c r="AT123" s="412"/>
      <c r="AU123" s="412" t="s">
        <v>1657</v>
      </c>
      <c r="AV123" s="412"/>
      <c r="AW123" s="412" t="s">
        <v>767</v>
      </c>
      <c r="AX123" s="364"/>
      <c r="AY123" s="412"/>
      <c r="AZ123" s="885">
        <v>50</v>
      </c>
      <c r="BA123" s="885">
        <v>3</v>
      </c>
      <c r="BB123" s="412"/>
      <c r="BC123" s="412">
        <v>1</v>
      </c>
      <c r="BD123" s="412">
        <v>14</v>
      </c>
      <c r="BE123" s="412">
        <v>122</v>
      </c>
      <c r="BF123" s="412">
        <v>1014122</v>
      </c>
      <c r="BG123" s="412">
        <v>379</v>
      </c>
      <c r="BH123" s="412"/>
      <c r="BI123" s="412"/>
      <c r="BJ123" s="412"/>
      <c r="BK123" s="412"/>
      <c r="BL123" s="412"/>
      <c r="BM123" s="412"/>
      <c r="BN123" s="412"/>
      <c r="BO123" s="412"/>
      <c r="BP123" s="412"/>
      <c r="BQ123" s="412"/>
    </row>
    <row r="124" spans="1:69" s="363" customFormat="1" ht="25" x14ac:dyDescent="0.25">
      <c r="A124" s="410" t="s">
        <v>46</v>
      </c>
      <c r="B124" s="454" t="s">
        <v>2732</v>
      </c>
      <c r="C124" s="621" t="s">
        <v>569</v>
      </c>
      <c r="D124" s="609" t="s">
        <v>302</v>
      </c>
      <c r="E124" s="622" t="s">
        <v>2373</v>
      </c>
      <c r="F124" s="623"/>
      <c r="G124" s="624" t="s">
        <v>118</v>
      </c>
      <c r="H124" s="624"/>
      <c r="I124" s="624"/>
      <c r="J124" s="412" t="s">
        <v>1332</v>
      </c>
      <c r="K124" s="364" t="s">
        <v>870</v>
      </c>
      <c r="L124" s="412"/>
      <c r="M124" s="364"/>
      <c r="N124" s="412" t="str">
        <f t="shared" si="6"/>
        <v/>
      </c>
      <c r="O124" s="412" t="str">
        <f t="shared" si="7"/>
        <v/>
      </c>
      <c r="P124" s="364"/>
      <c r="Q124" s="364"/>
      <c r="R124" s="362">
        <v>0</v>
      </c>
      <c r="S124" s="627"/>
      <c r="T124" s="413"/>
      <c r="U124" s="413"/>
      <c r="V124" s="413"/>
      <c r="W124" s="413"/>
      <c r="X124" s="413"/>
      <c r="Y124" s="413"/>
      <c r="Z124" s="413"/>
      <c r="AA124" s="413"/>
      <c r="AB124" s="413"/>
      <c r="AC124" s="413"/>
      <c r="AD124" s="413"/>
      <c r="AE124" s="413"/>
      <c r="AF124" s="413"/>
      <c r="AG124" s="413"/>
      <c r="AH124" s="413"/>
      <c r="AI124" s="413"/>
      <c r="AJ124" s="413"/>
      <c r="AK124" s="413"/>
      <c r="AL124" s="413"/>
      <c r="AM124" s="413"/>
      <c r="AN124" s="413"/>
      <c r="AO124" s="413"/>
      <c r="AP124" s="413"/>
      <c r="AQ124" s="364"/>
      <c r="AR124" s="364"/>
      <c r="AS124" s="412"/>
      <c r="AT124" s="412"/>
      <c r="AU124" s="412" t="s">
        <v>1657</v>
      </c>
      <c r="AV124" s="412"/>
      <c r="AW124" s="412" t="s">
        <v>767</v>
      </c>
      <c r="AX124" s="364"/>
      <c r="AY124" s="412"/>
      <c r="AZ124" s="885">
        <v>50</v>
      </c>
      <c r="BA124" s="885">
        <v>4</v>
      </c>
      <c r="BB124" s="412"/>
      <c r="BC124" s="412">
        <v>1</v>
      </c>
      <c r="BD124" s="412">
        <v>14</v>
      </c>
      <c r="BE124" s="412">
        <v>123</v>
      </c>
      <c r="BF124" s="412">
        <v>1014123</v>
      </c>
      <c r="BG124" s="412">
        <v>380</v>
      </c>
      <c r="BH124" s="412"/>
      <c r="BI124" s="412"/>
      <c r="BJ124" s="412"/>
      <c r="BK124" s="412"/>
      <c r="BL124" s="412"/>
      <c r="BM124" s="412"/>
      <c r="BN124" s="412"/>
      <c r="BO124" s="412"/>
      <c r="BP124" s="412"/>
      <c r="BQ124" s="412"/>
    </row>
    <row r="125" spans="1:69" s="363" customFormat="1" ht="25" x14ac:dyDescent="0.25">
      <c r="A125" s="410" t="s">
        <v>46</v>
      </c>
      <c r="B125" s="454" t="s">
        <v>2733</v>
      </c>
      <c r="C125" s="621" t="s">
        <v>569</v>
      </c>
      <c r="D125" s="609" t="s">
        <v>1860</v>
      </c>
      <c r="E125" s="622" t="s">
        <v>2373</v>
      </c>
      <c r="F125" s="623"/>
      <c r="G125" s="624" t="s">
        <v>118</v>
      </c>
      <c r="H125" s="624"/>
      <c r="I125" s="624"/>
      <c r="J125" s="412" t="s">
        <v>1332</v>
      </c>
      <c r="K125" s="364" t="s">
        <v>870</v>
      </c>
      <c r="L125" s="412"/>
      <c r="M125" s="364"/>
      <c r="N125" s="412" t="str">
        <f t="shared" si="6"/>
        <v/>
      </c>
      <c r="O125" s="412" t="str">
        <f t="shared" si="7"/>
        <v/>
      </c>
      <c r="P125" s="364"/>
      <c r="Q125" s="364"/>
      <c r="R125" s="362">
        <v>0</v>
      </c>
      <c r="S125" s="627"/>
      <c r="T125" s="413"/>
      <c r="U125" s="413"/>
      <c r="V125" s="413"/>
      <c r="W125" s="413"/>
      <c r="X125" s="413"/>
      <c r="Y125" s="413"/>
      <c r="Z125" s="413"/>
      <c r="AA125" s="413"/>
      <c r="AB125" s="413"/>
      <c r="AC125" s="413"/>
      <c r="AD125" s="413"/>
      <c r="AE125" s="413"/>
      <c r="AF125" s="413"/>
      <c r="AG125" s="413"/>
      <c r="AH125" s="413"/>
      <c r="AI125" s="413"/>
      <c r="AJ125" s="413"/>
      <c r="AK125" s="413"/>
      <c r="AL125" s="413"/>
      <c r="AM125" s="413"/>
      <c r="AN125" s="413"/>
      <c r="AO125" s="413"/>
      <c r="AP125" s="413"/>
      <c r="AQ125" s="364"/>
      <c r="AR125" s="364"/>
      <c r="AS125" s="412"/>
      <c r="AT125" s="412"/>
      <c r="AU125" s="412" t="s">
        <v>1657</v>
      </c>
      <c r="AV125" s="412"/>
      <c r="AW125" s="412" t="s">
        <v>767</v>
      </c>
      <c r="AX125" s="364"/>
      <c r="AY125" s="412"/>
      <c r="AZ125" s="885">
        <v>50</v>
      </c>
      <c r="BA125" s="885">
        <v>5</v>
      </c>
      <c r="BB125" s="412"/>
      <c r="BC125" s="412">
        <v>1</v>
      </c>
      <c r="BD125" s="412">
        <v>14</v>
      </c>
      <c r="BE125" s="412">
        <v>124</v>
      </c>
      <c r="BF125" s="412">
        <v>1014124</v>
      </c>
      <c r="BG125" s="412">
        <v>381</v>
      </c>
      <c r="BH125" s="412"/>
      <c r="BI125" s="412"/>
      <c r="BJ125" s="412"/>
      <c r="BK125" s="412"/>
      <c r="BL125" s="412"/>
      <c r="BM125" s="412"/>
      <c r="BN125" s="412"/>
      <c r="BO125" s="412"/>
      <c r="BP125" s="412"/>
      <c r="BQ125" s="412"/>
    </row>
    <row r="126" spans="1:69" s="363" customFormat="1" ht="20" x14ac:dyDescent="0.25">
      <c r="A126" s="410" t="s">
        <v>46</v>
      </c>
      <c r="B126" s="454" t="s">
        <v>2734</v>
      </c>
      <c r="C126" s="621" t="s">
        <v>569</v>
      </c>
      <c r="D126" s="609" t="s">
        <v>1861</v>
      </c>
      <c r="E126" s="622" t="s">
        <v>2373</v>
      </c>
      <c r="F126" s="623"/>
      <c r="G126" s="624" t="s">
        <v>118</v>
      </c>
      <c r="H126" s="624"/>
      <c r="I126" s="624"/>
      <c r="J126" s="412" t="s">
        <v>1332</v>
      </c>
      <c r="K126" s="364" t="s">
        <v>870</v>
      </c>
      <c r="L126" s="412"/>
      <c r="M126" s="364"/>
      <c r="N126" s="412" t="str">
        <f t="shared" si="6"/>
        <v/>
      </c>
      <c r="O126" s="412" t="str">
        <f t="shared" si="7"/>
        <v/>
      </c>
      <c r="P126" s="364"/>
      <c r="Q126" s="364"/>
      <c r="R126" s="362">
        <v>0</v>
      </c>
      <c r="S126" s="627"/>
      <c r="T126" s="413"/>
      <c r="U126" s="413"/>
      <c r="V126" s="413"/>
      <c r="W126" s="413"/>
      <c r="X126" s="413"/>
      <c r="Y126" s="413"/>
      <c r="Z126" s="413"/>
      <c r="AA126" s="413"/>
      <c r="AB126" s="413"/>
      <c r="AC126" s="413"/>
      <c r="AD126" s="413"/>
      <c r="AE126" s="413"/>
      <c r="AF126" s="413"/>
      <c r="AG126" s="413"/>
      <c r="AH126" s="413"/>
      <c r="AI126" s="413"/>
      <c r="AJ126" s="413"/>
      <c r="AK126" s="413"/>
      <c r="AL126" s="413"/>
      <c r="AM126" s="413"/>
      <c r="AN126" s="413"/>
      <c r="AO126" s="413"/>
      <c r="AP126" s="413"/>
      <c r="AQ126" s="364"/>
      <c r="AR126" s="364"/>
      <c r="AS126" s="412"/>
      <c r="AT126" s="412"/>
      <c r="AU126" s="412" t="s">
        <v>1657</v>
      </c>
      <c r="AV126" s="412"/>
      <c r="AW126" s="412" t="s">
        <v>767</v>
      </c>
      <c r="AX126" s="364"/>
      <c r="AY126" s="412"/>
      <c r="AZ126" s="885">
        <v>50</v>
      </c>
      <c r="BA126" s="885">
        <v>6</v>
      </c>
      <c r="BB126" s="412"/>
      <c r="BC126" s="412">
        <v>1</v>
      </c>
      <c r="BD126" s="412">
        <v>14</v>
      </c>
      <c r="BE126" s="412">
        <v>125</v>
      </c>
      <c r="BF126" s="412">
        <v>1014125</v>
      </c>
      <c r="BG126" s="412">
        <v>382</v>
      </c>
      <c r="BH126" s="412"/>
      <c r="BI126" s="412"/>
      <c r="BJ126" s="412"/>
      <c r="BK126" s="412"/>
      <c r="BL126" s="412"/>
      <c r="BM126" s="412"/>
      <c r="BN126" s="412"/>
      <c r="BO126" s="412"/>
      <c r="BP126" s="412"/>
      <c r="BQ126" s="412"/>
    </row>
    <row r="127" spans="1:69" s="363" customFormat="1" ht="25" x14ac:dyDescent="0.25">
      <c r="A127" s="410" t="s">
        <v>46</v>
      </c>
      <c r="B127" s="454" t="s">
        <v>2735</v>
      </c>
      <c r="C127" s="621" t="s">
        <v>569</v>
      </c>
      <c r="D127" s="609" t="s">
        <v>1862</v>
      </c>
      <c r="E127" s="622" t="s">
        <v>2373</v>
      </c>
      <c r="F127" s="623"/>
      <c r="G127" s="624" t="s">
        <v>118</v>
      </c>
      <c r="H127" s="624"/>
      <c r="I127" s="624"/>
      <c r="J127" s="412" t="s">
        <v>1332</v>
      </c>
      <c r="K127" s="364" t="s">
        <v>870</v>
      </c>
      <c r="L127" s="412"/>
      <c r="M127" s="364"/>
      <c r="N127" s="412" t="str">
        <f t="shared" si="6"/>
        <v/>
      </c>
      <c r="O127" s="412" t="str">
        <f t="shared" si="7"/>
        <v/>
      </c>
      <c r="P127" s="364"/>
      <c r="Q127" s="364"/>
      <c r="R127" s="362">
        <v>0</v>
      </c>
      <c r="S127" s="627"/>
      <c r="T127" s="413"/>
      <c r="U127" s="413"/>
      <c r="V127" s="413"/>
      <c r="W127" s="413"/>
      <c r="X127" s="413"/>
      <c r="Y127" s="413"/>
      <c r="Z127" s="413"/>
      <c r="AA127" s="413"/>
      <c r="AB127" s="413"/>
      <c r="AC127" s="413"/>
      <c r="AD127" s="413"/>
      <c r="AE127" s="413"/>
      <c r="AF127" s="413"/>
      <c r="AG127" s="413"/>
      <c r="AH127" s="413"/>
      <c r="AI127" s="413"/>
      <c r="AJ127" s="413"/>
      <c r="AK127" s="413"/>
      <c r="AL127" s="413"/>
      <c r="AM127" s="413"/>
      <c r="AN127" s="413"/>
      <c r="AO127" s="413"/>
      <c r="AP127" s="413"/>
      <c r="AQ127" s="364"/>
      <c r="AR127" s="364"/>
      <c r="AS127" s="412"/>
      <c r="AT127" s="412"/>
      <c r="AU127" s="412" t="s">
        <v>1657</v>
      </c>
      <c r="AV127" s="412"/>
      <c r="AW127" s="412" t="s">
        <v>767</v>
      </c>
      <c r="AX127" s="364"/>
      <c r="AY127" s="412"/>
      <c r="AZ127" s="885">
        <v>50</v>
      </c>
      <c r="BA127" s="885">
        <v>7</v>
      </c>
      <c r="BB127" s="412"/>
      <c r="BC127" s="412">
        <v>1</v>
      </c>
      <c r="BD127" s="412">
        <v>14</v>
      </c>
      <c r="BE127" s="412">
        <v>126</v>
      </c>
      <c r="BF127" s="412">
        <v>1014126</v>
      </c>
      <c r="BG127" s="412">
        <v>383</v>
      </c>
      <c r="BH127" s="412"/>
      <c r="BI127" s="412"/>
      <c r="BJ127" s="412"/>
      <c r="BK127" s="412"/>
      <c r="BL127" s="412"/>
      <c r="BM127" s="412"/>
      <c r="BN127" s="412"/>
      <c r="BO127" s="412"/>
      <c r="BP127" s="412"/>
      <c r="BQ127" s="412"/>
    </row>
    <row r="128" spans="1:69" s="363" customFormat="1" ht="37.5" x14ac:dyDescent="0.25">
      <c r="A128" s="410" t="s">
        <v>46</v>
      </c>
      <c r="B128" s="454" t="s">
        <v>2736</v>
      </c>
      <c r="C128" s="621" t="s">
        <v>569</v>
      </c>
      <c r="D128" s="609" t="s">
        <v>1863</v>
      </c>
      <c r="E128" s="622" t="s">
        <v>2373</v>
      </c>
      <c r="F128" s="623"/>
      <c r="G128" s="624" t="s">
        <v>118</v>
      </c>
      <c r="H128" s="624"/>
      <c r="I128" s="624"/>
      <c r="J128" s="412" t="s">
        <v>1332</v>
      </c>
      <c r="K128" s="364" t="s">
        <v>870</v>
      </c>
      <c r="L128" s="412"/>
      <c r="M128" s="364"/>
      <c r="N128" s="412" t="str">
        <f t="shared" si="6"/>
        <v/>
      </c>
      <c r="O128" s="412" t="str">
        <f t="shared" si="7"/>
        <v/>
      </c>
      <c r="P128" s="364"/>
      <c r="Q128" s="364"/>
      <c r="R128" s="362">
        <v>0</v>
      </c>
      <c r="S128" s="627"/>
      <c r="T128" s="413"/>
      <c r="U128" s="413"/>
      <c r="V128" s="413"/>
      <c r="W128" s="413"/>
      <c r="X128" s="413"/>
      <c r="Y128" s="413"/>
      <c r="Z128" s="413"/>
      <c r="AA128" s="413"/>
      <c r="AB128" s="413"/>
      <c r="AC128" s="413"/>
      <c r="AD128" s="413"/>
      <c r="AE128" s="413"/>
      <c r="AF128" s="413"/>
      <c r="AG128" s="413"/>
      <c r="AH128" s="413"/>
      <c r="AI128" s="413"/>
      <c r="AJ128" s="413"/>
      <c r="AK128" s="413"/>
      <c r="AL128" s="413"/>
      <c r="AM128" s="413"/>
      <c r="AN128" s="413"/>
      <c r="AO128" s="413"/>
      <c r="AP128" s="413"/>
      <c r="AQ128" s="364"/>
      <c r="AR128" s="364"/>
      <c r="AS128" s="412"/>
      <c r="AT128" s="412"/>
      <c r="AU128" s="412" t="s">
        <v>1657</v>
      </c>
      <c r="AV128" s="412"/>
      <c r="AW128" s="412" t="s">
        <v>767</v>
      </c>
      <c r="AX128" s="364"/>
      <c r="AY128" s="412"/>
      <c r="AZ128" s="885">
        <v>50</v>
      </c>
      <c r="BA128" s="885">
        <v>8</v>
      </c>
      <c r="BB128" s="412"/>
      <c r="BC128" s="412">
        <v>1</v>
      </c>
      <c r="BD128" s="412">
        <v>14</v>
      </c>
      <c r="BE128" s="412">
        <v>127</v>
      </c>
      <c r="BF128" s="412">
        <v>1014127</v>
      </c>
      <c r="BG128" s="412">
        <v>384</v>
      </c>
      <c r="BH128" s="412"/>
      <c r="BI128" s="412"/>
      <c r="BJ128" s="412"/>
      <c r="BK128" s="412"/>
      <c r="BL128" s="412"/>
      <c r="BM128" s="412"/>
      <c r="BN128" s="412"/>
      <c r="BO128" s="412"/>
      <c r="BP128" s="412"/>
      <c r="BQ128" s="412"/>
    </row>
    <row r="129" spans="1:69" s="363" customFormat="1" ht="25" x14ac:dyDescent="0.25">
      <c r="A129" s="410" t="s">
        <v>46</v>
      </c>
      <c r="B129" s="454" t="s">
        <v>2737</v>
      </c>
      <c r="C129" s="621" t="s">
        <v>569</v>
      </c>
      <c r="D129" s="609" t="s">
        <v>642</v>
      </c>
      <c r="E129" s="622" t="s">
        <v>2373</v>
      </c>
      <c r="F129" s="623"/>
      <c r="G129" s="624" t="s">
        <v>118</v>
      </c>
      <c r="H129" s="624"/>
      <c r="I129" s="624"/>
      <c r="J129" s="412" t="s">
        <v>1332</v>
      </c>
      <c r="K129" s="364" t="s">
        <v>870</v>
      </c>
      <c r="L129" s="412"/>
      <c r="M129" s="364"/>
      <c r="N129" s="412" t="str">
        <f t="shared" si="6"/>
        <v/>
      </c>
      <c r="O129" s="412" t="str">
        <f t="shared" si="7"/>
        <v/>
      </c>
      <c r="P129" s="364"/>
      <c r="Q129" s="364"/>
      <c r="R129" s="362">
        <v>0</v>
      </c>
      <c r="S129" s="627"/>
      <c r="T129" s="413"/>
      <c r="U129" s="413"/>
      <c r="V129" s="413"/>
      <c r="W129" s="413"/>
      <c r="X129" s="413"/>
      <c r="Y129" s="413"/>
      <c r="Z129" s="413"/>
      <c r="AA129" s="413"/>
      <c r="AB129" s="413"/>
      <c r="AC129" s="413"/>
      <c r="AD129" s="413"/>
      <c r="AE129" s="413"/>
      <c r="AF129" s="413"/>
      <c r="AG129" s="413"/>
      <c r="AH129" s="413"/>
      <c r="AI129" s="413"/>
      <c r="AJ129" s="413"/>
      <c r="AK129" s="413"/>
      <c r="AL129" s="413"/>
      <c r="AM129" s="413"/>
      <c r="AN129" s="413"/>
      <c r="AO129" s="413"/>
      <c r="AP129" s="413"/>
      <c r="AQ129" s="364"/>
      <c r="AR129" s="364"/>
      <c r="AS129" s="412"/>
      <c r="AT129" s="412"/>
      <c r="AU129" s="412" t="s">
        <v>1657</v>
      </c>
      <c r="AV129" s="412"/>
      <c r="AW129" s="412" t="s">
        <v>767</v>
      </c>
      <c r="AX129" s="364"/>
      <c r="AY129" s="412"/>
      <c r="AZ129" s="885">
        <v>50</v>
      </c>
      <c r="BA129" s="885">
        <v>9</v>
      </c>
      <c r="BB129" s="412"/>
      <c r="BC129" s="412">
        <v>1</v>
      </c>
      <c r="BD129" s="412">
        <v>14</v>
      </c>
      <c r="BE129" s="412">
        <v>128</v>
      </c>
      <c r="BF129" s="412">
        <v>1014128</v>
      </c>
      <c r="BG129" s="412">
        <v>385</v>
      </c>
      <c r="BH129" s="412"/>
      <c r="BI129" s="412"/>
      <c r="BJ129" s="412"/>
      <c r="BK129" s="412"/>
      <c r="BL129" s="412"/>
      <c r="BM129" s="412"/>
      <c r="BN129" s="412"/>
      <c r="BO129" s="412"/>
      <c r="BP129" s="412"/>
      <c r="BQ129" s="412"/>
    </row>
    <row r="130" spans="1:69" s="363" customFormat="1" ht="25" x14ac:dyDescent="0.25">
      <c r="A130" s="410" t="s">
        <v>46</v>
      </c>
      <c r="B130" s="454" t="s">
        <v>2738</v>
      </c>
      <c r="C130" s="621" t="s">
        <v>569</v>
      </c>
      <c r="D130" s="609" t="s">
        <v>643</v>
      </c>
      <c r="E130" s="622" t="s">
        <v>2373</v>
      </c>
      <c r="F130" s="623"/>
      <c r="G130" s="624" t="s">
        <v>118</v>
      </c>
      <c r="H130" s="624"/>
      <c r="I130" s="624"/>
      <c r="J130" s="412" t="s">
        <v>1332</v>
      </c>
      <c r="K130" s="364" t="s">
        <v>870</v>
      </c>
      <c r="L130" s="412"/>
      <c r="M130" s="364"/>
      <c r="N130" s="412" t="str">
        <f t="shared" ref="N130:N137" si="8">IF(OR($A130&lt;&gt;"C",P130=""),"",HYPERLINK(P130,"Collection"))</f>
        <v/>
      </c>
      <c r="O130" s="412" t="str">
        <f t="shared" ref="O130:O137" si="9">IF(OR($A130&lt;&gt;"C",Q130=""),"",HYPERLINK(Q130,"Data"))</f>
        <v/>
      </c>
      <c r="P130" s="364"/>
      <c r="Q130" s="364"/>
      <c r="R130" s="362">
        <v>0</v>
      </c>
      <c r="S130" s="627"/>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364"/>
      <c r="AR130" s="364"/>
      <c r="AS130" s="412"/>
      <c r="AT130" s="412"/>
      <c r="AU130" s="412" t="s">
        <v>1657</v>
      </c>
      <c r="AV130" s="412"/>
      <c r="AW130" s="412" t="s">
        <v>767</v>
      </c>
      <c r="AX130" s="364"/>
      <c r="AY130" s="412"/>
      <c r="AZ130" s="885">
        <v>50</v>
      </c>
      <c r="BA130" s="885">
        <v>10</v>
      </c>
      <c r="BB130" s="412"/>
      <c r="BC130" s="412">
        <v>1</v>
      </c>
      <c r="BD130" s="412">
        <v>14</v>
      </c>
      <c r="BE130" s="412">
        <v>129</v>
      </c>
      <c r="BF130" s="412">
        <v>1014129</v>
      </c>
      <c r="BG130" s="412">
        <v>386</v>
      </c>
      <c r="BH130" s="412"/>
      <c r="BI130" s="412"/>
      <c r="BJ130" s="412"/>
      <c r="BK130" s="412"/>
      <c r="BL130" s="412"/>
      <c r="BM130" s="412"/>
      <c r="BN130" s="412"/>
      <c r="BO130" s="412"/>
      <c r="BP130" s="412"/>
      <c r="BQ130" s="412"/>
    </row>
    <row r="131" spans="1:69" s="417" customFormat="1" ht="20" x14ac:dyDescent="0.25">
      <c r="A131" s="415" t="s">
        <v>46</v>
      </c>
      <c r="B131" s="462" t="s">
        <v>2739</v>
      </c>
      <c r="C131" s="635" t="s">
        <v>569</v>
      </c>
      <c r="D131" s="636" t="s">
        <v>1508</v>
      </c>
      <c r="E131" s="637" t="s">
        <v>2373</v>
      </c>
      <c r="F131" s="638"/>
      <c r="G131" s="639" t="s">
        <v>118</v>
      </c>
      <c r="H131" s="639"/>
      <c r="I131" s="639"/>
      <c r="J131" s="418" t="s">
        <v>1332</v>
      </c>
      <c r="K131" s="419" t="s">
        <v>870</v>
      </c>
      <c r="L131" s="418"/>
      <c r="M131" s="419"/>
      <c r="N131" s="418" t="str">
        <f t="shared" si="8"/>
        <v/>
      </c>
      <c r="O131" s="418" t="str">
        <f t="shared" si="9"/>
        <v/>
      </c>
      <c r="P131" s="419"/>
      <c r="Q131" s="419"/>
      <c r="R131" s="420">
        <v>0</v>
      </c>
      <c r="S131" s="641"/>
      <c r="T131" s="421"/>
      <c r="U131" s="421"/>
      <c r="V131" s="421"/>
      <c r="W131" s="421"/>
      <c r="X131" s="421"/>
      <c r="Y131" s="421"/>
      <c r="Z131" s="421"/>
      <c r="AA131" s="421"/>
      <c r="AB131" s="421"/>
      <c r="AC131" s="421"/>
      <c r="AD131" s="421"/>
      <c r="AE131" s="421"/>
      <c r="AF131" s="421"/>
      <c r="AG131" s="421"/>
      <c r="AH131" s="421"/>
      <c r="AI131" s="421"/>
      <c r="AJ131" s="421"/>
      <c r="AK131" s="421"/>
      <c r="AL131" s="421"/>
      <c r="AM131" s="421"/>
      <c r="AN131" s="421"/>
      <c r="AO131" s="421"/>
      <c r="AP131" s="421"/>
      <c r="AQ131" s="419"/>
      <c r="AR131" s="419"/>
      <c r="AS131" s="418"/>
      <c r="AT131" s="418"/>
      <c r="AU131" s="418" t="s">
        <v>1657</v>
      </c>
      <c r="AV131" s="418"/>
      <c r="AW131" s="418" t="s">
        <v>767</v>
      </c>
      <c r="AX131" s="419"/>
      <c r="AY131" s="418"/>
      <c r="AZ131" s="887">
        <v>50</v>
      </c>
      <c r="BA131" s="887">
        <v>11</v>
      </c>
      <c r="BB131" s="418"/>
      <c r="BC131" s="418">
        <v>1</v>
      </c>
      <c r="BD131" s="418">
        <v>14</v>
      </c>
      <c r="BE131" s="418">
        <v>130</v>
      </c>
      <c r="BF131" s="418">
        <v>1014130</v>
      </c>
      <c r="BG131" s="418">
        <v>387</v>
      </c>
      <c r="BH131" s="418"/>
      <c r="BI131" s="418"/>
      <c r="BJ131" s="418"/>
      <c r="BK131" s="418"/>
      <c r="BL131" s="418"/>
      <c r="BM131" s="418"/>
      <c r="BN131" s="418"/>
      <c r="BO131" s="418"/>
      <c r="BP131" s="418"/>
      <c r="BQ131" s="418"/>
    </row>
    <row r="132" spans="1:69" s="400" customFormat="1" ht="50" x14ac:dyDescent="0.25">
      <c r="A132" s="398" t="s">
        <v>1000</v>
      </c>
      <c r="B132" s="399" t="s">
        <v>2740</v>
      </c>
      <c r="C132" s="583" t="s">
        <v>981</v>
      </c>
      <c r="D132" s="619"/>
      <c r="E132" s="583" t="s">
        <v>2373</v>
      </c>
      <c r="F132" s="620"/>
      <c r="G132" s="620" t="s">
        <v>118</v>
      </c>
      <c r="H132" s="620"/>
      <c r="I132" s="620" t="s">
        <v>1331</v>
      </c>
      <c r="J132" s="369" t="s">
        <v>1475</v>
      </c>
      <c r="K132" s="369" t="s">
        <v>133</v>
      </c>
      <c r="L132" s="369" t="s">
        <v>1717</v>
      </c>
      <c r="M132" s="369"/>
      <c r="N132" s="830" t="str">
        <f t="shared" si="8"/>
        <v>Collection</v>
      </c>
      <c r="O132" s="830" t="str">
        <f t="shared" si="9"/>
        <v>Data</v>
      </c>
      <c r="P132" s="831" t="s">
        <v>108</v>
      </c>
      <c r="Q132" s="831" t="s">
        <v>2119</v>
      </c>
      <c r="R132" s="368"/>
      <c r="S132" s="369"/>
      <c r="T132" s="407" t="s">
        <v>1331</v>
      </c>
      <c r="U132" s="407" t="s">
        <v>1331</v>
      </c>
      <c r="V132" s="407" t="s">
        <v>1331</v>
      </c>
      <c r="W132" s="407" t="s">
        <v>1331</v>
      </c>
      <c r="X132" s="407" t="s">
        <v>1331</v>
      </c>
      <c r="Y132" s="407" t="s">
        <v>1331</v>
      </c>
      <c r="Z132" s="407" t="s">
        <v>1331</v>
      </c>
      <c r="AA132" s="407" t="s">
        <v>1331</v>
      </c>
      <c r="AB132" s="407" t="s">
        <v>1331</v>
      </c>
      <c r="AC132" s="407" t="s">
        <v>1331</v>
      </c>
      <c r="AD132" s="407" t="s">
        <v>1331</v>
      </c>
      <c r="AE132" s="407" t="s">
        <v>1331</v>
      </c>
      <c r="AF132" s="407" t="s">
        <v>1331</v>
      </c>
      <c r="AG132" s="407" t="s">
        <v>1331</v>
      </c>
      <c r="AH132" s="407"/>
      <c r="AI132" s="407"/>
      <c r="AJ132" s="407"/>
      <c r="AK132" s="407"/>
      <c r="AL132" s="407"/>
      <c r="AM132" s="407"/>
      <c r="AN132" s="407"/>
      <c r="AO132" s="407"/>
      <c r="AP132" s="407"/>
      <c r="AQ132" s="369"/>
      <c r="AR132" s="369" t="s">
        <v>409</v>
      </c>
      <c r="AS132" s="369" t="s">
        <v>250</v>
      </c>
      <c r="AT132" s="369" t="s">
        <v>2169</v>
      </c>
      <c r="AU132" s="403">
        <v>2</v>
      </c>
      <c r="AV132" s="403"/>
      <c r="AW132" s="403" t="s">
        <v>767</v>
      </c>
      <c r="AX132" s="369" t="s">
        <v>2162</v>
      </c>
      <c r="AY132" s="403"/>
      <c r="AZ132" s="884">
        <v>51</v>
      </c>
      <c r="BA132" s="884">
        <v>0</v>
      </c>
      <c r="BB132" s="403"/>
      <c r="BC132" s="403">
        <v>0</v>
      </c>
      <c r="BD132" s="403">
        <v>14</v>
      </c>
      <c r="BE132" s="403">
        <v>131</v>
      </c>
      <c r="BF132" s="403">
        <v>14131</v>
      </c>
      <c r="BG132" s="403">
        <v>82</v>
      </c>
      <c r="BH132" s="403"/>
      <c r="BI132" s="403"/>
      <c r="BJ132" s="403"/>
      <c r="BK132" s="403"/>
      <c r="BL132" s="403"/>
      <c r="BM132" s="403"/>
      <c r="BN132" s="403"/>
      <c r="BO132" s="403"/>
      <c r="BP132" s="403"/>
      <c r="BQ132" s="403"/>
    </row>
    <row r="133" spans="1:69" s="363" customFormat="1" ht="38.25" customHeight="1" x14ac:dyDescent="0.25">
      <c r="A133" s="410" t="s">
        <v>46</v>
      </c>
      <c r="B133" s="454" t="s">
        <v>2741</v>
      </c>
      <c r="C133" s="621" t="s">
        <v>981</v>
      </c>
      <c r="D133" s="609" t="s">
        <v>1509</v>
      </c>
      <c r="E133" s="622" t="s">
        <v>2373</v>
      </c>
      <c r="F133" s="623"/>
      <c r="G133" s="624" t="s">
        <v>118</v>
      </c>
      <c r="H133" s="624"/>
      <c r="I133" s="624"/>
      <c r="J133" s="412" t="s">
        <v>1475</v>
      </c>
      <c r="K133" s="364" t="s">
        <v>133</v>
      </c>
      <c r="L133" s="412"/>
      <c r="M133" s="364"/>
      <c r="N133" s="412" t="str">
        <f t="shared" si="8"/>
        <v/>
      </c>
      <c r="O133" s="412" t="str">
        <f t="shared" si="9"/>
        <v/>
      </c>
      <c r="P133" s="364"/>
      <c r="Q133" s="364"/>
      <c r="R133" s="362">
        <v>0</v>
      </c>
      <c r="S133" s="627"/>
      <c r="T133" s="413"/>
      <c r="U133" s="413"/>
      <c r="V133" s="413"/>
      <c r="W133" s="413"/>
      <c r="X133" s="413"/>
      <c r="Y133" s="413"/>
      <c r="Z133" s="413"/>
      <c r="AA133" s="413"/>
      <c r="AB133" s="413"/>
      <c r="AC133" s="413"/>
      <c r="AD133" s="413"/>
      <c r="AE133" s="413"/>
      <c r="AF133" s="413"/>
      <c r="AG133" s="413"/>
      <c r="AH133" s="413"/>
      <c r="AI133" s="413"/>
      <c r="AJ133" s="413"/>
      <c r="AK133" s="413"/>
      <c r="AL133" s="413"/>
      <c r="AM133" s="413"/>
      <c r="AN133" s="413"/>
      <c r="AO133" s="413"/>
      <c r="AP133" s="413"/>
      <c r="AQ133" s="364"/>
      <c r="AR133" s="364"/>
      <c r="AS133" s="412"/>
      <c r="AT133" s="412"/>
      <c r="AU133" s="412" t="s">
        <v>1657</v>
      </c>
      <c r="AV133" s="412"/>
      <c r="AW133" s="412" t="s">
        <v>767</v>
      </c>
      <c r="AX133" s="364"/>
      <c r="AY133" s="412"/>
      <c r="AZ133" s="885">
        <v>51</v>
      </c>
      <c r="BA133" s="885">
        <v>1</v>
      </c>
      <c r="BB133" s="412"/>
      <c r="BC133" s="412">
        <v>1</v>
      </c>
      <c r="BD133" s="412">
        <v>14</v>
      </c>
      <c r="BE133" s="412">
        <v>132</v>
      </c>
      <c r="BF133" s="412">
        <v>1014132</v>
      </c>
      <c r="BG133" s="412">
        <v>388</v>
      </c>
      <c r="BH133" s="412"/>
      <c r="BI133" s="412"/>
      <c r="BJ133" s="412"/>
      <c r="BK133" s="412"/>
      <c r="BL133" s="412"/>
      <c r="BM133" s="412"/>
      <c r="BN133" s="412"/>
      <c r="BO133" s="412"/>
      <c r="BP133" s="412"/>
      <c r="BQ133" s="412"/>
    </row>
    <row r="134" spans="1:69" s="417" customFormat="1" ht="37.5" x14ac:dyDescent="0.25">
      <c r="A134" s="415" t="s">
        <v>46</v>
      </c>
      <c r="B134" s="462" t="s">
        <v>2742</v>
      </c>
      <c r="C134" s="635" t="s">
        <v>981</v>
      </c>
      <c r="D134" s="636" t="s">
        <v>1510</v>
      </c>
      <c r="E134" s="637" t="s">
        <v>2373</v>
      </c>
      <c r="F134" s="638"/>
      <c r="G134" s="639" t="s">
        <v>118</v>
      </c>
      <c r="H134" s="639"/>
      <c r="I134" s="639"/>
      <c r="J134" s="418" t="s">
        <v>1475</v>
      </c>
      <c r="K134" s="419" t="s">
        <v>133</v>
      </c>
      <c r="L134" s="418"/>
      <c r="M134" s="419"/>
      <c r="N134" s="418" t="str">
        <f t="shared" si="8"/>
        <v/>
      </c>
      <c r="O134" s="418" t="str">
        <f t="shared" si="9"/>
        <v/>
      </c>
      <c r="P134" s="419"/>
      <c r="Q134" s="419"/>
      <c r="R134" s="420">
        <v>0</v>
      </c>
      <c r="S134" s="641"/>
      <c r="T134" s="421"/>
      <c r="U134" s="421"/>
      <c r="V134" s="421"/>
      <c r="W134" s="421"/>
      <c r="X134" s="421"/>
      <c r="Y134" s="421"/>
      <c r="Z134" s="421"/>
      <c r="AA134" s="421"/>
      <c r="AB134" s="421"/>
      <c r="AC134" s="421"/>
      <c r="AD134" s="421"/>
      <c r="AE134" s="421"/>
      <c r="AF134" s="421"/>
      <c r="AG134" s="421"/>
      <c r="AH134" s="421"/>
      <c r="AI134" s="421"/>
      <c r="AJ134" s="421"/>
      <c r="AK134" s="421"/>
      <c r="AL134" s="421"/>
      <c r="AM134" s="421"/>
      <c r="AN134" s="421"/>
      <c r="AO134" s="421"/>
      <c r="AP134" s="421"/>
      <c r="AQ134" s="419"/>
      <c r="AR134" s="419"/>
      <c r="AS134" s="418"/>
      <c r="AT134" s="418"/>
      <c r="AU134" s="418" t="s">
        <v>1657</v>
      </c>
      <c r="AV134" s="418"/>
      <c r="AW134" s="418" t="s">
        <v>767</v>
      </c>
      <c r="AX134" s="419"/>
      <c r="AY134" s="418"/>
      <c r="AZ134" s="887">
        <v>51</v>
      </c>
      <c r="BA134" s="887">
        <v>2</v>
      </c>
      <c r="BB134" s="418"/>
      <c r="BC134" s="418">
        <v>1</v>
      </c>
      <c r="BD134" s="418">
        <v>14</v>
      </c>
      <c r="BE134" s="418">
        <v>133</v>
      </c>
      <c r="BF134" s="418">
        <v>1014133</v>
      </c>
      <c r="BG134" s="418">
        <v>389</v>
      </c>
      <c r="BH134" s="418"/>
      <c r="BI134" s="418"/>
      <c r="BJ134" s="418"/>
      <c r="BK134" s="418"/>
      <c r="BL134" s="418"/>
      <c r="BM134" s="418"/>
      <c r="BN134" s="418"/>
      <c r="BO134" s="418"/>
      <c r="BP134" s="418"/>
      <c r="BQ134" s="418"/>
    </row>
    <row r="135" spans="1:69" s="400" customFormat="1" ht="50" x14ac:dyDescent="0.25">
      <c r="A135" s="398" t="s">
        <v>1000</v>
      </c>
      <c r="B135" s="399" t="s">
        <v>2743</v>
      </c>
      <c r="C135" s="583" t="s">
        <v>1718</v>
      </c>
      <c r="D135" s="619"/>
      <c r="E135" s="583" t="s">
        <v>2373</v>
      </c>
      <c r="F135" s="620"/>
      <c r="G135" s="620" t="s">
        <v>118</v>
      </c>
      <c r="H135" s="620"/>
      <c r="I135" s="620" t="s">
        <v>1331</v>
      </c>
      <c r="J135" s="369" t="s">
        <v>1783</v>
      </c>
      <c r="K135" s="369" t="s">
        <v>769</v>
      </c>
      <c r="L135" s="369" t="s">
        <v>1719</v>
      </c>
      <c r="M135" s="369"/>
      <c r="N135" s="830" t="str">
        <f t="shared" si="8"/>
        <v>Collection</v>
      </c>
      <c r="O135" s="830" t="str">
        <f t="shared" si="9"/>
        <v>Data</v>
      </c>
      <c r="P135" s="831" t="s">
        <v>108</v>
      </c>
      <c r="Q135" s="831" t="s">
        <v>2119</v>
      </c>
      <c r="R135" s="368"/>
      <c r="S135" s="369"/>
      <c r="T135" s="407" t="s">
        <v>1331</v>
      </c>
      <c r="U135" s="407" t="s">
        <v>1331</v>
      </c>
      <c r="V135" s="407" t="s">
        <v>1331</v>
      </c>
      <c r="W135" s="407" t="s">
        <v>1331</v>
      </c>
      <c r="X135" s="407" t="s">
        <v>1331</v>
      </c>
      <c r="Y135" s="407" t="s">
        <v>1331</v>
      </c>
      <c r="Z135" s="407" t="s">
        <v>1331</v>
      </c>
      <c r="AA135" s="407" t="s">
        <v>1331</v>
      </c>
      <c r="AB135" s="407" t="s">
        <v>1331</v>
      </c>
      <c r="AC135" s="407" t="s">
        <v>1331</v>
      </c>
      <c r="AD135" s="407" t="s">
        <v>1331</v>
      </c>
      <c r="AE135" s="407" t="s">
        <v>1331</v>
      </c>
      <c r="AF135" s="407" t="s">
        <v>1331</v>
      </c>
      <c r="AG135" s="407" t="s">
        <v>1331</v>
      </c>
      <c r="AH135" s="407"/>
      <c r="AI135" s="407"/>
      <c r="AJ135" s="407"/>
      <c r="AK135" s="407"/>
      <c r="AL135" s="407"/>
      <c r="AM135" s="407"/>
      <c r="AN135" s="407"/>
      <c r="AO135" s="407"/>
      <c r="AP135" s="407"/>
      <c r="AQ135" s="369"/>
      <c r="AR135" s="369" t="s">
        <v>409</v>
      </c>
      <c r="AS135" s="369" t="s">
        <v>250</v>
      </c>
      <c r="AT135" s="369" t="s">
        <v>2169</v>
      </c>
      <c r="AU135" s="403">
        <v>2</v>
      </c>
      <c r="AV135" s="403"/>
      <c r="AW135" s="403" t="s">
        <v>767</v>
      </c>
      <c r="AX135" s="369" t="s">
        <v>2162</v>
      </c>
      <c r="AY135" s="403"/>
      <c r="AZ135" s="884">
        <v>52</v>
      </c>
      <c r="BA135" s="884">
        <v>0</v>
      </c>
      <c r="BB135" s="403"/>
      <c r="BC135" s="403">
        <v>0</v>
      </c>
      <c r="BD135" s="403">
        <v>14</v>
      </c>
      <c r="BE135" s="403">
        <v>134</v>
      </c>
      <c r="BF135" s="403">
        <v>14134</v>
      </c>
      <c r="BG135" s="403">
        <v>83</v>
      </c>
      <c r="BH135" s="403"/>
      <c r="BI135" s="403"/>
      <c r="BJ135" s="403"/>
      <c r="BK135" s="403"/>
      <c r="BL135" s="403"/>
      <c r="BM135" s="403"/>
      <c r="BN135" s="403"/>
      <c r="BO135" s="403"/>
      <c r="BP135" s="403"/>
      <c r="BQ135" s="403"/>
    </row>
    <row r="136" spans="1:69" s="363" customFormat="1" ht="38.25" customHeight="1" x14ac:dyDescent="0.25">
      <c r="A136" s="410" t="s">
        <v>46</v>
      </c>
      <c r="B136" s="454" t="s">
        <v>2744</v>
      </c>
      <c r="C136" s="621" t="s">
        <v>1718</v>
      </c>
      <c r="D136" s="609" t="s">
        <v>1509</v>
      </c>
      <c r="E136" s="622" t="s">
        <v>2373</v>
      </c>
      <c r="F136" s="623"/>
      <c r="G136" s="624" t="s">
        <v>118</v>
      </c>
      <c r="H136" s="624"/>
      <c r="I136" s="624"/>
      <c r="J136" s="412" t="s">
        <v>1783</v>
      </c>
      <c r="K136" s="364" t="s">
        <v>769</v>
      </c>
      <c r="L136" s="412"/>
      <c r="M136" s="364"/>
      <c r="N136" s="412" t="str">
        <f t="shared" si="8"/>
        <v/>
      </c>
      <c r="O136" s="412" t="str">
        <f t="shared" si="9"/>
        <v/>
      </c>
      <c r="P136" s="364"/>
      <c r="Q136" s="364"/>
      <c r="R136" s="362">
        <v>0</v>
      </c>
      <c r="S136" s="627"/>
      <c r="T136" s="413"/>
      <c r="U136" s="413"/>
      <c r="V136" s="413"/>
      <c r="W136" s="413"/>
      <c r="X136" s="413"/>
      <c r="Y136" s="413"/>
      <c r="Z136" s="413"/>
      <c r="AA136" s="413"/>
      <c r="AB136" s="413"/>
      <c r="AC136" s="413"/>
      <c r="AD136" s="413"/>
      <c r="AE136" s="413"/>
      <c r="AF136" s="413"/>
      <c r="AG136" s="413"/>
      <c r="AH136" s="413"/>
      <c r="AI136" s="413"/>
      <c r="AJ136" s="413"/>
      <c r="AK136" s="413"/>
      <c r="AL136" s="413"/>
      <c r="AM136" s="413"/>
      <c r="AN136" s="413"/>
      <c r="AO136" s="413"/>
      <c r="AP136" s="413"/>
      <c r="AQ136" s="364"/>
      <c r="AR136" s="364"/>
      <c r="AS136" s="412"/>
      <c r="AT136" s="412"/>
      <c r="AU136" s="412" t="s">
        <v>1657</v>
      </c>
      <c r="AV136" s="412"/>
      <c r="AW136" s="412" t="s">
        <v>767</v>
      </c>
      <c r="AX136" s="364"/>
      <c r="AY136" s="412"/>
      <c r="AZ136" s="885">
        <v>52</v>
      </c>
      <c r="BA136" s="885">
        <v>1</v>
      </c>
      <c r="BB136" s="412"/>
      <c r="BC136" s="412">
        <v>1</v>
      </c>
      <c r="BD136" s="412">
        <v>14</v>
      </c>
      <c r="BE136" s="412">
        <v>135</v>
      </c>
      <c r="BF136" s="412">
        <v>1014135</v>
      </c>
      <c r="BG136" s="412">
        <v>390</v>
      </c>
      <c r="BH136" s="412"/>
      <c r="BI136" s="412"/>
      <c r="BJ136" s="412"/>
      <c r="BK136" s="412"/>
      <c r="BL136" s="412"/>
      <c r="BM136" s="412"/>
      <c r="BN136" s="412"/>
      <c r="BO136" s="412"/>
      <c r="BP136" s="412"/>
      <c r="BQ136" s="412"/>
    </row>
    <row r="137" spans="1:69" s="417" customFormat="1" ht="37.5" x14ac:dyDescent="0.25">
      <c r="A137" s="415" t="s">
        <v>46</v>
      </c>
      <c r="B137" s="462" t="s">
        <v>2745</v>
      </c>
      <c r="C137" s="635" t="s">
        <v>1718</v>
      </c>
      <c r="D137" s="636" t="s">
        <v>1510</v>
      </c>
      <c r="E137" s="637" t="s">
        <v>2373</v>
      </c>
      <c r="F137" s="638"/>
      <c r="G137" s="639" t="s">
        <v>118</v>
      </c>
      <c r="H137" s="639"/>
      <c r="I137" s="639"/>
      <c r="J137" s="418" t="s">
        <v>1783</v>
      </c>
      <c r="K137" s="419" t="s">
        <v>769</v>
      </c>
      <c r="L137" s="418"/>
      <c r="M137" s="419"/>
      <c r="N137" s="418" t="str">
        <f t="shared" si="8"/>
        <v/>
      </c>
      <c r="O137" s="418" t="str">
        <f t="shared" si="9"/>
        <v/>
      </c>
      <c r="P137" s="419"/>
      <c r="Q137" s="419"/>
      <c r="R137" s="420">
        <v>0</v>
      </c>
      <c r="S137" s="641"/>
      <c r="T137" s="421"/>
      <c r="U137" s="421"/>
      <c r="V137" s="421"/>
      <c r="W137" s="421"/>
      <c r="X137" s="421"/>
      <c r="Y137" s="421"/>
      <c r="Z137" s="421"/>
      <c r="AA137" s="421"/>
      <c r="AB137" s="421"/>
      <c r="AC137" s="421"/>
      <c r="AD137" s="421"/>
      <c r="AE137" s="421"/>
      <c r="AF137" s="421"/>
      <c r="AG137" s="421"/>
      <c r="AH137" s="421"/>
      <c r="AI137" s="421"/>
      <c r="AJ137" s="421"/>
      <c r="AK137" s="421"/>
      <c r="AL137" s="421"/>
      <c r="AM137" s="421"/>
      <c r="AN137" s="421"/>
      <c r="AO137" s="421"/>
      <c r="AP137" s="421"/>
      <c r="AQ137" s="419"/>
      <c r="AR137" s="419"/>
      <c r="AS137" s="418"/>
      <c r="AT137" s="418"/>
      <c r="AU137" s="418" t="s">
        <v>1657</v>
      </c>
      <c r="AV137" s="418"/>
      <c r="AW137" s="418" t="s">
        <v>767</v>
      </c>
      <c r="AX137" s="419"/>
      <c r="AY137" s="418"/>
      <c r="AZ137" s="887">
        <v>52</v>
      </c>
      <c r="BA137" s="887">
        <v>2</v>
      </c>
      <c r="BB137" s="418"/>
      <c r="BC137" s="418">
        <v>1</v>
      </c>
      <c r="BD137" s="418">
        <v>14</v>
      </c>
      <c r="BE137" s="418">
        <v>136</v>
      </c>
      <c r="BF137" s="418">
        <v>1014136</v>
      </c>
      <c r="BG137" s="418">
        <v>391</v>
      </c>
      <c r="BH137" s="418"/>
      <c r="BI137" s="418"/>
      <c r="BJ137" s="418"/>
      <c r="BK137" s="418"/>
      <c r="BL137" s="418"/>
      <c r="BM137" s="418"/>
      <c r="BN137" s="418"/>
      <c r="BO137" s="418"/>
      <c r="BP137" s="418"/>
      <c r="BQ137" s="418"/>
    </row>
    <row r="138" spans="1:69" s="400" customFormat="1" ht="40" x14ac:dyDescent="0.25">
      <c r="A138" s="398" t="s">
        <v>1000</v>
      </c>
      <c r="B138" s="399" t="s">
        <v>2746</v>
      </c>
      <c r="C138" s="652" t="s">
        <v>2184</v>
      </c>
      <c r="D138" s="653"/>
      <c r="E138" s="583" t="s">
        <v>2373</v>
      </c>
      <c r="F138" s="654"/>
      <c r="G138" s="655" t="s">
        <v>118</v>
      </c>
      <c r="H138" s="655"/>
      <c r="I138" s="655"/>
      <c r="J138" s="403" t="s">
        <v>1332</v>
      </c>
      <c r="K138" s="369" t="s">
        <v>212</v>
      </c>
      <c r="L138" s="369" t="s">
        <v>2186</v>
      </c>
      <c r="M138" s="369" t="s">
        <v>2187</v>
      </c>
      <c r="N138" s="403"/>
      <c r="O138" s="403"/>
      <c r="P138" s="403"/>
      <c r="Q138" s="766" t="s">
        <v>2439</v>
      </c>
      <c r="R138" s="368"/>
      <c r="S138" s="583"/>
      <c r="T138" s="407"/>
      <c r="U138" s="407" t="s">
        <v>1331</v>
      </c>
      <c r="V138" s="407" t="s">
        <v>1331</v>
      </c>
      <c r="W138" s="407" t="s">
        <v>1331</v>
      </c>
      <c r="X138" s="407" t="s">
        <v>1331</v>
      </c>
      <c r="Y138" s="407" t="s">
        <v>1331</v>
      </c>
      <c r="Z138" s="407" t="s">
        <v>1331</v>
      </c>
      <c r="AA138" s="407"/>
      <c r="AB138" s="407"/>
      <c r="AC138" s="407"/>
      <c r="AD138" s="407"/>
      <c r="AE138" s="407" t="s">
        <v>1331</v>
      </c>
      <c r="AF138" s="407"/>
      <c r="AG138" s="407"/>
      <c r="AH138" s="407"/>
      <c r="AI138" s="407"/>
      <c r="AJ138" s="407"/>
      <c r="AK138" s="407"/>
      <c r="AL138" s="407" t="s">
        <v>1331</v>
      </c>
      <c r="AM138" s="407"/>
      <c r="AN138" s="407"/>
      <c r="AO138" s="407"/>
      <c r="AP138" s="407"/>
      <c r="AQ138" s="369"/>
      <c r="AR138" s="369" t="s">
        <v>2188</v>
      </c>
      <c r="AS138" s="369" t="s">
        <v>250</v>
      </c>
      <c r="AT138" s="369" t="s">
        <v>2169</v>
      </c>
      <c r="AU138" s="403">
        <v>1</v>
      </c>
      <c r="AV138" s="403"/>
      <c r="AW138" s="403" t="s">
        <v>122</v>
      </c>
      <c r="AX138" s="369" t="s">
        <v>2232</v>
      </c>
      <c r="AY138" s="403"/>
      <c r="AZ138" s="884">
        <v>265</v>
      </c>
      <c r="BA138" s="884">
        <v>0</v>
      </c>
      <c r="BB138" s="403"/>
      <c r="BC138" s="403">
        <v>0</v>
      </c>
      <c r="BD138" s="403">
        <v>14</v>
      </c>
      <c r="BE138" s="403">
        <v>137</v>
      </c>
      <c r="BF138" s="403">
        <v>14137</v>
      </c>
      <c r="BG138" s="403">
        <v>84</v>
      </c>
      <c r="BH138" s="403"/>
      <c r="BI138" s="403"/>
      <c r="BJ138" s="403"/>
      <c r="BK138" s="403"/>
      <c r="BL138" s="403"/>
      <c r="BM138" s="403"/>
      <c r="BN138" s="403"/>
      <c r="BO138" s="403"/>
      <c r="BP138" s="403"/>
      <c r="BQ138" s="403"/>
    </row>
    <row r="139" spans="1:69" s="417" customFormat="1" ht="25" x14ac:dyDescent="0.25">
      <c r="A139" s="415" t="s">
        <v>46</v>
      </c>
      <c r="B139" s="462" t="s">
        <v>2747</v>
      </c>
      <c r="C139" s="635" t="s">
        <v>2184</v>
      </c>
      <c r="D139" s="636" t="s">
        <v>2185</v>
      </c>
      <c r="E139" s="637" t="s">
        <v>2373</v>
      </c>
      <c r="F139" s="638"/>
      <c r="G139" s="639"/>
      <c r="H139" s="639"/>
      <c r="I139" s="639"/>
      <c r="J139" s="418"/>
      <c r="K139" s="419"/>
      <c r="L139" s="418"/>
      <c r="M139" s="419"/>
      <c r="N139" s="418"/>
      <c r="O139" s="418"/>
      <c r="P139" s="418"/>
      <c r="Q139" s="419"/>
      <c r="R139" s="420">
        <v>0</v>
      </c>
      <c r="S139" s="641"/>
      <c r="T139" s="421"/>
      <c r="U139" s="421"/>
      <c r="V139" s="421"/>
      <c r="W139" s="421"/>
      <c r="X139" s="421"/>
      <c r="Y139" s="421"/>
      <c r="Z139" s="421"/>
      <c r="AA139" s="421"/>
      <c r="AB139" s="421"/>
      <c r="AC139" s="421"/>
      <c r="AD139" s="421"/>
      <c r="AE139" s="421"/>
      <c r="AF139" s="421"/>
      <c r="AG139" s="421"/>
      <c r="AH139" s="421"/>
      <c r="AI139" s="421"/>
      <c r="AJ139" s="421"/>
      <c r="AK139" s="421"/>
      <c r="AL139" s="421"/>
      <c r="AM139" s="421"/>
      <c r="AN139" s="421"/>
      <c r="AO139" s="421"/>
      <c r="AP139" s="421"/>
      <c r="AQ139" s="419"/>
      <c r="AR139" s="419"/>
      <c r="AS139" s="418"/>
      <c r="AT139" s="418"/>
      <c r="AU139" s="418"/>
      <c r="AV139" s="418"/>
      <c r="AW139" s="418"/>
      <c r="AX139" s="419"/>
      <c r="AY139" s="418"/>
      <c r="AZ139" s="887">
        <v>265</v>
      </c>
      <c r="BA139" s="887">
        <v>1</v>
      </c>
      <c r="BB139" s="418"/>
      <c r="BC139" s="418">
        <v>1</v>
      </c>
      <c r="BD139" s="418">
        <v>14</v>
      </c>
      <c r="BE139" s="418">
        <v>138</v>
      </c>
      <c r="BF139" s="418">
        <v>1014138</v>
      </c>
      <c r="BG139" s="418">
        <v>392</v>
      </c>
      <c r="BH139" s="418"/>
      <c r="BI139" s="418"/>
      <c r="BJ139" s="418"/>
      <c r="BK139" s="418"/>
      <c r="BL139" s="418"/>
      <c r="BM139" s="418"/>
      <c r="BN139" s="418"/>
      <c r="BO139" s="418"/>
      <c r="BP139" s="418"/>
      <c r="BQ139" s="418"/>
    </row>
    <row r="140" spans="1:69" s="479" customFormat="1" ht="50" x14ac:dyDescent="0.25">
      <c r="A140" s="476" t="s">
        <v>1000</v>
      </c>
      <c r="B140" s="399" t="s">
        <v>2748</v>
      </c>
      <c r="C140" s="656" t="s">
        <v>2203</v>
      </c>
      <c r="D140" s="657"/>
      <c r="E140" s="583" t="s">
        <v>2373</v>
      </c>
      <c r="F140" s="658"/>
      <c r="G140" s="659" t="s">
        <v>118</v>
      </c>
      <c r="H140" s="659"/>
      <c r="I140" s="659"/>
      <c r="J140" s="412" t="s">
        <v>1332</v>
      </c>
      <c r="K140" s="364" t="s">
        <v>212</v>
      </c>
      <c r="L140" s="364" t="s">
        <v>2482</v>
      </c>
      <c r="M140" s="369" t="s">
        <v>2483</v>
      </c>
      <c r="N140" s="477"/>
      <c r="O140" s="477"/>
      <c r="P140" s="477"/>
      <c r="Q140" s="839" t="s">
        <v>2484</v>
      </c>
      <c r="R140" s="480">
        <v>0</v>
      </c>
      <c r="S140" s="660"/>
      <c r="T140" s="481"/>
      <c r="U140" s="481" t="s">
        <v>1331</v>
      </c>
      <c r="V140" s="481" t="s">
        <v>1331</v>
      </c>
      <c r="W140" s="481" t="s">
        <v>1331</v>
      </c>
      <c r="X140" s="481" t="s">
        <v>1331</v>
      </c>
      <c r="Y140" s="481" t="s">
        <v>1331</v>
      </c>
      <c r="Z140" s="481" t="s">
        <v>1331</v>
      </c>
      <c r="AA140" s="481"/>
      <c r="AB140" s="481"/>
      <c r="AC140" s="481"/>
      <c r="AD140" s="481"/>
      <c r="AE140" s="481"/>
      <c r="AF140" s="481"/>
      <c r="AG140" s="481"/>
      <c r="AH140" s="481"/>
      <c r="AI140" s="481"/>
      <c r="AJ140" s="481"/>
      <c r="AK140" s="481"/>
      <c r="AL140" s="481"/>
      <c r="AM140" s="481"/>
      <c r="AN140" s="481"/>
      <c r="AO140" s="481"/>
      <c r="AP140" s="481"/>
      <c r="AQ140" s="775" t="s">
        <v>2610</v>
      </c>
      <c r="AR140" s="369" t="s">
        <v>2205</v>
      </c>
      <c r="AS140" s="369" t="s">
        <v>250</v>
      </c>
      <c r="AT140" s="364" t="s">
        <v>2169</v>
      </c>
      <c r="AU140" s="403">
        <v>1</v>
      </c>
      <c r="AV140" s="477"/>
      <c r="AW140" s="477" t="s">
        <v>168</v>
      </c>
      <c r="AX140" s="478" t="s">
        <v>2330</v>
      </c>
      <c r="AY140" s="477"/>
      <c r="AZ140" s="889">
        <v>267</v>
      </c>
      <c r="BA140" s="889">
        <v>0</v>
      </c>
      <c r="BB140" s="477"/>
      <c r="BC140" s="477">
        <v>0</v>
      </c>
      <c r="BD140" s="418">
        <v>14</v>
      </c>
      <c r="BE140" s="418">
        <v>139</v>
      </c>
      <c r="BF140" s="418">
        <v>14139</v>
      </c>
      <c r="BG140" s="418">
        <v>85</v>
      </c>
      <c r="BH140" s="477"/>
      <c r="BI140" s="477"/>
      <c r="BJ140" s="477"/>
      <c r="BK140" s="477"/>
      <c r="BL140" s="477"/>
      <c r="BM140" s="477"/>
      <c r="BN140" s="477"/>
      <c r="BO140" s="477"/>
      <c r="BP140" s="477"/>
      <c r="BQ140" s="477"/>
    </row>
    <row r="141" spans="1:69" s="363" customFormat="1" ht="25" x14ac:dyDescent="0.25">
      <c r="A141" s="410" t="s">
        <v>46</v>
      </c>
      <c r="B141" s="454" t="s">
        <v>2749</v>
      </c>
      <c r="C141" s="621" t="s">
        <v>2203</v>
      </c>
      <c r="D141" s="609" t="s">
        <v>2204</v>
      </c>
      <c r="E141" s="637" t="s">
        <v>2373</v>
      </c>
      <c r="F141" s="623"/>
      <c r="G141" s="624" t="s">
        <v>118</v>
      </c>
      <c r="H141" s="624"/>
      <c r="I141" s="624"/>
      <c r="J141" s="412" t="s">
        <v>1332</v>
      </c>
      <c r="K141" s="364" t="s">
        <v>212</v>
      </c>
      <c r="L141" s="364"/>
      <c r="M141" s="369"/>
      <c r="N141" s="412"/>
      <c r="O141" s="412"/>
      <c r="P141" s="412"/>
      <c r="Q141" s="364"/>
      <c r="R141" s="362"/>
      <c r="S141" s="627"/>
      <c r="T141" s="413"/>
      <c r="U141" s="413"/>
      <c r="V141" s="413"/>
      <c r="W141" s="413"/>
      <c r="X141" s="413"/>
      <c r="Y141" s="413"/>
      <c r="Z141" s="413"/>
      <c r="AA141" s="413"/>
      <c r="AB141" s="413"/>
      <c r="AC141" s="413"/>
      <c r="AD141" s="413"/>
      <c r="AE141" s="413"/>
      <c r="AF141" s="413"/>
      <c r="AG141" s="413"/>
      <c r="AH141" s="413"/>
      <c r="AI141" s="413"/>
      <c r="AJ141" s="413"/>
      <c r="AK141" s="413"/>
      <c r="AL141" s="413"/>
      <c r="AM141" s="413"/>
      <c r="AN141" s="413"/>
      <c r="AO141" s="413"/>
      <c r="AP141" s="413"/>
      <c r="AQ141" s="364"/>
      <c r="AR141" s="364"/>
      <c r="AS141" s="412"/>
      <c r="AT141" s="412"/>
      <c r="AU141" s="412"/>
      <c r="AV141" s="412"/>
      <c r="AW141" s="412"/>
      <c r="AX141" s="364"/>
      <c r="AY141" s="412"/>
      <c r="AZ141" s="889">
        <v>267</v>
      </c>
      <c r="BA141" s="885">
        <v>1</v>
      </c>
      <c r="BB141" s="412"/>
      <c r="BC141" s="412">
        <v>1</v>
      </c>
      <c r="BD141" s="418">
        <v>14</v>
      </c>
      <c r="BE141" s="418">
        <v>140</v>
      </c>
      <c r="BF141" s="418">
        <v>1014140</v>
      </c>
      <c r="BG141" s="418">
        <v>393</v>
      </c>
      <c r="BH141" s="412"/>
      <c r="BI141" s="412"/>
      <c r="BJ141" s="412"/>
      <c r="BK141" s="412"/>
      <c r="BL141" s="412"/>
      <c r="BM141" s="412"/>
      <c r="BN141" s="412"/>
      <c r="BO141" s="412"/>
      <c r="BP141" s="412"/>
      <c r="BQ141" s="412"/>
    </row>
    <row r="142" spans="1:69" s="400" customFormat="1" ht="20" x14ac:dyDescent="0.25">
      <c r="A142" s="398" t="s">
        <v>1000</v>
      </c>
      <c r="B142" s="399" t="s">
        <v>2750</v>
      </c>
      <c r="C142" s="652" t="s">
        <v>1592</v>
      </c>
      <c r="D142" s="653"/>
      <c r="E142" s="583" t="s">
        <v>2373</v>
      </c>
      <c r="F142" s="654"/>
      <c r="G142" s="620" t="s">
        <v>1331</v>
      </c>
      <c r="H142" s="620"/>
      <c r="I142" s="655"/>
      <c r="J142" s="369" t="s">
        <v>1876</v>
      </c>
      <c r="K142" s="369" t="s">
        <v>212</v>
      </c>
      <c r="L142" s="369" t="s">
        <v>1877</v>
      </c>
      <c r="M142" s="369" t="s">
        <v>2191</v>
      </c>
      <c r="N142" s="406" t="s">
        <v>1626</v>
      </c>
      <c r="O142" s="406" t="s">
        <v>651</v>
      </c>
      <c r="P142" s="831" t="s">
        <v>2364</v>
      </c>
      <c r="Q142" s="831" t="s">
        <v>2056</v>
      </c>
      <c r="R142" s="368"/>
      <c r="S142" s="583"/>
      <c r="T142" s="583"/>
      <c r="U142" s="407" t="s">
        <v>1331</v>
      </c>
      <c r="V142" s="407" t="s">
        <v>1331</v>
      </c>
      <c r="W142" s="407" t="s">
        <v>1331</v>
      </c>
      <c r="X142" s="407" t="s">
        <v>1331</v>
      </c>
      <c r="Y142" s="407" t="s">
        <v>1331</v>
      </c>
      <c r="Z142" s="407" t="s">
        <v>1331</v>
      </c>
      <c r="AA142" s="583"/>
      <c r="AB142" s="583"/>
      <c r="AC142" s="583"/>
      <c r="AD142" s="583"/>
      <c r="AE142" s="583"/>
      <c r="AF142" s="583"/>
      <c r="AG142" s="583"/>
      <c r="AH142" s="583"/>
      <c r="AI142" s="583"/>
      <c r="AJ142" s="583"/>
      <c r="AK142" s="583"/>
      <c r="AL142" s="583"/>
      <c r="AM142" s="583"/>
      <c r="AN142" s="583"/>
      <c r="AO142" s="583"/>
      <c r="AP142" s="583"/>
      <c r="AQ142" s="403"/>
      <c r="AR142" s="369" t="s">
        <v>1878</v>
      </c>
      <c r="AS142" s="369" t="s">
        <v>250</v>
      </c>
      <c r="AT142" s="369" t="s">
        <v>2225</v>
      </c>
      <c r="AU142" s="403">
        <v>1</v>
      </c>
      <c r="AV142" s="403"/>
      <c r="AW142" s="403" t="s">
        <v>122</v>
      </c>
      <c r="AX142" s="369" t="s">
        <v>2255</v>
      </c>
      <c r="AY142" s="403"/>
      <c r="AZ142" s="884">
        <v>252</v>
      </c>
      <c r="BA142" s="884">
        <v>0</v>
      </c>
      <c r="BB142" s="403"/>
      <c r="BC142" s="403">
        <v>0</v>
      </c>
      <c r="BD142" s="403">
        <v>14</v>
      </c>
      <c r="BE142" s="403">
        <v>141</v>
      </c>
      <c r="BF142" s="403">
        <v>14141</v>
      </c>
      <c r="BG142" s="403">
        <v>86</v>
      </c>
      <c r="BH142" s="403"/>
      <c r="BI142" s="403"/>
      <c r="BJ142" s="403"/>
      <c r="BK142" s="403"/>
      <c r="BL142" s="403"/>
      <c r="BM142" s="403"/>
      <c r="BN142" s="403"/>
      <c r="BO142" s="403"/>
      <c r="BP142" s="403"/>
      <c r="BQ142" s="403"/>
    </row>
    <row r="143" spans="1:69" s="417" customFormat="1" ht="20" x14ac:dyDescent="0.25">
      <c r="A143" s="415" t="s">
        <v>46</v>
      </c>
      <c r="B143" s="462" t="s">
        <v>2751</v>
      </c>
      <c r="C143" s="635" t="s">
        <v>1592</v>
      </c>
      <c r="D143" s="635" t="s">
        <v>1592</v>
      </c>
      <c r="E143" s="637" t="s">
        <v>2373</v>
      </c>
      <c r="F143" s="638"/>
      <c r="G143" s="649"/>
      <c r="H143" s="649"/>
      <c r="I143" s="639"/>
      <c r="J143" s="369" t="s">
        <v>1876</v>
      </c>
      <c r="K143" s="364" t="s">
        <v>212</v>
      </c>
      <c r="L143" s="418"/>
      <c r="M143" s="419"/>
      <c r="N143" s="418" t="str">
        <f>IF(OR($A143&lt;&gt;"C",P143=""),"",HYPERLINK(P143,"Collection"))</f>
        <v/>
      </c>
      <c r="O143" s="418" t="str">
        <f>IF(OR($A143&lt;&gt;"C",Q143=""),"",HYPERLINK(Q143,"Data"))</f>
        <v/>
      </c>
      <c r="P143" s="419"/>
      <c r="Q143" s="419"/>
      <c r="R143" s="420">
        <v>0</v>
      </c>
      <c r="S143" s="641"/>
      <c r="T143" s="641"/>
      <c r="U143" s="641"/>
      <c r="V143" s="641"/>
      <c r="W143" s="641"/>
      <c r="X143" s="641"/>
      <c r="Y143" s="641"/>
      <c r="Z143" s="641"/>
      <c r="AA143" s="641"/>
      <c r="AB143" s="641"/>
      <c r="AC143" s="641"/>
      <c r="AD143" s="641"/>
      <c r="AE143" s="641"/>
      <c r="AF143" s="641"/>
      <c r="AG143" s="641"/>
      <c r="AH143" s="641"/>
      <c r="AI143" s="641"/>
      <c r="AJ143" s="641"/>
      <c r="AK143" s="641"/>
      <c r="AL143" s="641"/>
      <c r="AM143" s="641"/>
      <c r="AN143" s="641"/>
      <c r="AO143" s="641"/>
      <c r="AP143" s="641"/>
      <c r="AQ143" s="418"/>
      <c r="AR143" s="419"/>
      <c r="AS143" s="418"/>
      <c r="AT143" s="418"/>
      <c r="AU143" s="418"/>
      <c r="AV143" s="418"/>
      <c r="AW143" s="418" t="s">
        <v>122</v>
      </c>
      <c r="AX143" s="419"/>
      <c r="AY143" s="418"/>
      <c r="AZ143" s="887">
        <v>252</v>
      </c>
      <c r="BA143" s="887">
        <v>1</v>
      </c>
      <c r="BB143" s="418"/>
      <c r="BC143" s="418">
        <v>1</v>
      </c>
      <c r="BD143" s="418">
        <v>14</v>
      </c>
      <c r="BE143" s="418">
        <v>142</v>
      </c>
      <c r="BF143" s="418">
        <v>1014142</v>
      </c>
      <c r="BG143" s="418">
        <v>394</v>
      </c>
      <c r="BH143" s="418"/>
      <c r="BI143" s="418"/>
      <c r="BJ143" s="418"/>
      <c r="BK143" s="418"/>
      <c r="BL143" s="418"/>
      <c r="BM143" s="418"/>
      <c r="BN143" s="418"/>
      <c r="BO143" s="418"/>
      <c r="BP143" s="418"/>
      <c r="BQ143" s="418"/>
    </row>
    <row r="144" spans="1:69" s="437" customFormat="1" ht="60" x14ac:dyDescent="0.25">
      <c r="A144" s="441" t="s">
        <v>1000</v>
      </c>
      <c r="B144" s="532" t="s">
        <v>2752</v>
      </c>
      <c r="C144" s="661" t="s">
        <v>2208</v>
      </c>
      <c r="D144" s="661"/>
      <c r="E144" s="583" t="s">
        <v>2373</v>
      </c>
      <c r="F144" s="662"/>
      <c r="G144" s="663"/>
      <c r="H144" s="663"/>
      <c r="I144" s="664" t="s">
        <v>1331</v>
      </c>
      <c r="J144" s="438" t="s">
        <v>2218</v>
      </c>
      <c r="K144" s="438" t="s">
        <v>212</v>
      </c>
      <c r="L144" s="438" t="s">
        <v>2220</v>
      </c>
      <c r="M144" s="438"/>
      <c r="N144" s="412" t="str">
        <f>IF(OR($A144&lt;&gt;"C",P144=""),"",HYPERLINK(P144,"Collection"))</f>
        <v>Collection</v>
      </c>
      <c r="O144" s="412" t="str">
        <f>IF(OR($A144&lt;&gt;"C",Q144=""),"",HYPERLINK(Q144,"Data"))</f>
        <v>Data</v>
      </c>
      <c r="P144" s="840" t="s">
        <v>2346</v>
      </c>
      <c r="Q144" s="840" t="s">
        <v>2348</v>
      </c>
      <c r="R144" s="362"/>
      <c r="S144" s="665"/>
      <c r="T144" s="665"/>
      <c r="U144" s="439" t="s">
        <v>1331</v>
      </c>
      <c r="V144" s="439" t="s">
        <v>1331</v>
      </c>
      <c r="W144" s="439" t="s">
        <v>1331</v>
      </c>
      <c r="X144" s="439" t="s">
        <v>1331</v>
      </c>
      <c r="Y144" s="439" t="s">
        <v>1331</v>
      </c>
      <c r="Z144" s="439" t="s">
        <v>1331</v>
      </c>
      <c r="AA144" s="665"/>
      <c r="AB144" s="665"/>
      <c r="AC144" s="665"/>
      <c r="AD144" s="665"/>
      <c r="AE144" s="665"/>
      <c r="AF144" s="665"/>
      <c r="AG144" s="665"/>
      <c r="AH144" s="665"/>
      <c r="AI144" s="665"/>
      <c r="AJ144" s="665"/>
      <c r="AK144" s="665"/>
      <c r="AL144" s="665"/>
      <c r="AM144" s="665"/>
      <c r="AN144" s="665"/>
      <c r="AO144" s="665"/>
      <c r="AP144" s="665"/>
      <c r="AQ144" s="439"/>
      <c r="AR144" s="369" t="s">
        <v>1878</v>
      </c>
      <c r="AS144" s="439" t="s">
        <v>2221</v>
      </c>
      <c r="AT144" s="438" t="s">
        <v>2219</v>
      </c>
      <c r="AU144" s="403">
        <v>1</v>
      </c>
      <c r="AV144" s="439"/>
      <c r="AW144" s="439" t="s">
        <v>767</v>
      </c>
      <c r="AX144" s="438" t="s">
        <v>2222</v>
      </c>
      <c r="AY144" s="439"/>
      <c r="AZ144" s="890">
        <v>268</v>
      </c>
      <c r="BA144" s="890">
        <v>0</v>
      </c>
      <c r="BB144" s="439"/>
      <c r="BC144" s="439">
        <v>0</v>
      </c>
      <c r="BD144" s="418">
        <v>14</v>
      </c>
      <c r="BE144" s="418">
        <v>143</v>
      </c>
      <c r="BF144" s="418">
        <v>14143</v>
      </c>
      <c r="BG144" s="418">
        <v>87</v>
      </c>
      <c r="BH144" s="439"/>
      <c r="BI144" s="439"/>
      <c r="BJ144" s="439"/>
      <c r="BK144" s="439"/>
      <c r="BL144" s="439"/>
      <c r="BM144" s="439"/>
      <c r="BN144" s="439"/>
      <c r="BO144" s="439"/>
      <c r="BP144" s="439"/>
      <c r="BQ144" s="439"/>
    </row>
    <row r="145" spans="1:69" s="534" customFormat="1" ht="25" x14ac:dyDescent="0.25">
      <c r="A145" s="533" t="s">
        <v>46</v>
      </c>
      <c r="B145" s="454" t="s">
        <v>2753</v>
      </c>
      <c r="C145" s="621" t="s">
        <v>2208</v>
      </c>
      <c r="D145" s="666" t="s">
        <v>2217</v>
      </c>
      <c r="E145" s="622" t="s">
        <v>2373</v>
      </c>
      <c r="F145" s="645"/>
      <c r="G145" s="667"/>
      <c r="H145" s="667"/>
      <c r="I145" s="646"/>
      <c r="J145" s="412" t="s">
        <v>2218</v>
      </c>
      <c r="K145" s="364" t="s">
        <v>212</v>
      </c>
      <c r="L145" s="553"/>
      <c r="M145" s="820"/>
      <c r="N145" s="412" t="str">
        <f>IF(OR($A145&lt;&gt;"C",P145=""),"",HYPERLINK(P145,"Collection"))</f>
        <v/>
      </c>
      <c r="O145" s="841"/>
      <c r="P145" s="412"/>
      <c r="Q145" s="842"/>
      <c r="R145" s="362">
        <v>0</v>
      </c>
      <c r="S145" s="668"/>
      <c r="T145" s="421"/>
      <c r="U145" s="421"/>
      <c r="V145" s="421"/>
      <c r="W145" s="421"/>
      <c r="X145" s="421"/>
      <c r="Y145" s="421"/>
      <c r="Z145" s="421"/>
      <c r="AA145" s="421"/>
      <c r="AB145" s="421"/>
      <c r="AC145" s="421"/>
      <c r="AD145" s="421"/>
      <c r="AE145" s="421"/>
      <c r="AF145" s="421"/>
      <c r="AG145" s="421"/>
      <c r="AH145" s="421"/>
      <c r="AI145" s="421"/>
      <c r="AJ145" s="421"/>
      <c r="AK145" s="421"/>
      <c r="AL145" s="421"/>
      <c r="AM145" s="421"/>
      <c r="AN145" s="421"/>
      <c r="AO145" s="421"/>
      <c r="AP145" s="421"/>
      <c r="AQ145" s="419"/>
      <c r="AR145" s="883"/>
      <c r="AS145" s="418"/>
      <c r="AT145" s="418"/>
      <c r="AU145" s="418" t="s">
        <v>1657</v>
      </c>
      <c r="AV145" s="418"/>
      <c r="AW145" s="498" t="s">
        <v>767</v>
      </c>
      <c r="AX145" s="554"/>
      <c r="AY145" s="891"/>
      <c r="AZ145" s="892">
        <v>268</v>
      </c>
      <c r="BA145" s="885">
        <v>1</v>
      </c>
      <c r="BB145" s="891"/>
      <c r="BC145" s="841">
        <v>1</v>
      </c>
      <c r="BD145" s="418">
        <v>14</v>
      </c>
      <c r="BE145" s="418">
        <v>144</v>
      </c>
      <c r="BF145" s="418">
        <v>1014144</v>
      </c>
      <c r="BG145" s="418">
        <v>395</v>
      </c>
      <c r="BH145" s="841"/>
      <c r="BI145" s="841"/>
      <c r="BJ145" s="841"/>
      <c r="BK145" s="841"/>
      <c r="BL145" s="841"/>
      <c r="BM145" s="841"/>
      <c r="BN145" s="841"/>
      <c r="BO145" s="841"/>
      <c r="BP145" s="841"/>
      <c r="BQ145" s="841"/>
    </row>
    <row r="146" spans="1:69" s="541" customFormat="1" ht="50" x14ac:dyDescent="0.25">
      <c r="A146" s="539" t="s">
        <v>1000</v>
      </c>
      <c r="B146" s="540" t="s">
        <v>2754</v>
      </c>
      <c r="C146" s="617" t="s">
        <v>2291</v>
      </c>
      <c r="D146" s="670"/>
      <c r="E146" s="583" t="s">
        <v>2373</v>
      </c>
      <c r="F146" s="645"/>
      <c r="G146" s="667" t="s">
        <v>1331</v>
      </c>
      <c r="H146" s="667"/>
      <c r="I146" s="671"/>
      <c r="J146" s="419" t="s">
        <v>1332</v>
      </c>
      <c r="K146" s="419" t="s">
        <v>769</v>
      </c>
      <c r="L146" s="374" t="s">
        <v>2293</v>
      </c>
      <c r="M146" s="374" t="s">
        <v>2294</v>
      </c>
      <c r="N146" s="477"/>
      <c r="O146" s="843"/>
      <c r="P146" s="844"/>
      <c r="Q146" s="542"/>
      <c r="R146" s="485"/>
      <c r="S146" s="672"/>
      <c r="T146" s="481" t="s">
        <v>1331</v>
      </c>
      <c r="U146" s="481" t="s">
        <v>1331</v>
      </c>
      <c r="V146" s="481" t="s">
        <v>1331</v>
      </c>
      <c r="W146" s="481" t="s">
        <v>1331</v>
      </c>
      <c r="X146" s="481" t="s">
        <v>1331</v>
      </c>
      <c r="Y146" s="481" t="s">
        <v>1331</v>
      </c>
      <c r="Z146" s="481" t="s">
        <v>1331</v>
      </c>
      <c r="AA146" s="481" t="s">
        <v>1331</v>
      </c>
      <c r="AB146" s="481" t="s">
        <v>1331</v>
      </c>
      <c r="AC146" s="481" t="s">
        <v>1331</v>
      </c>
      <c r="AD146" s="481" t="s">
        <v>1331</v>
      </c>
      <c r="AE146" s="481" t="s">
        <v>1331</v>
      </c>
      <c r="AF146" s="481" t="s">
        <v>1331</v>
      </c>
      <c r="AG146" s="481" t="s">
        <v>1331</v>
      </c>
      <c r="AH146" s="481"/>
      <c r="AI146" s="481"/>
      <c r="AJ146" s="481"/>
      <c r="AK146" s="481"/>
      <c r="AL146" s="481"/>
      <c r="AM146" s="481"/>
      <c r="AN146" s="481"/>
      <c r="AO146" s="481"/>
      <c r="AP146" s="481"/>
      <c r="AQ146" s="483"/>
      <c r="AR146" s="369" t="s">
        <v>409</v>
      </c>
      <c r="AS146" s="498"/>
      <c r="AT146" s="498"/>
      <c r="AU146" s="403">
        <v>1</v>
      </c>
      <c r="AV146" s="844"/>
      <c r="AW146" s="412"/>
      <c r="AX146" s="369" t="s">
        <v>2162</v>
      </c>
      <c r="AY146" s="403"/>
      <c r="AZ146" s="893">
        <v>271</v>
      </c>
      <c r="BA146" s="894">
        <v>0</v>
      </c>
      <c r="BB146" s="403"/>
      <c r="BC146" s="843">
        <v>0</v>
      </c>
      <c r="BD146" s="412">
        <v>14</v>
      </c>
      <c r="BE146" s="412">
        <v>145</v>
      </c>
      <c r="BF146" s="412">
        <v>14145</v>
      </c>
      <c r="BG146" s="412">
        <v>88</v>
      </c>
      <c r="BH146" s="843"/>
      <c r="BI146" s="843"/>
      <c r="BJ146" s="843"/>
      <c r="BK146" s="843"/>
      <c r="BL146" s="843"/>
      <c r="BM146" s="843"/>
      <c r="BN146" s="843"/>
      <c r="BO146" s="843"/>
      <c r="BP146" s="843"/>
      <c r="BQ146" s="843"/>
    </row>
    <row r="147" spans="1:69" s="541" customFormat="1" ht="25" x14ac:dyDescent="0.25">
      <c r="A147" s="539" t="s">
        <v>46</v>
      </c>
      <c r="B147" s="454" t="s">
        <v>2755</v>
      </c>
      <c r="C147" s="621" t="s">
        <v>2291</v>
      </c>
      <c r="D147" s="670" t="s">
        <v>2292</v>
      </c>
      <c r="E147" s="622" t="s">
        <v>2373</v>
      </c>
      <c r="F147" s="673"/>
      <c r="G147" s="674" t="s">
        <v>1331</v>
      </c>
      <c r="H147" s="674"/>
      <c r="I147" s="675"/>
      <c r="J147" s="375" t="s">
        <v>1332</v>
      </c>
      <c r="K147" s="374" t="s">
        <v>769</v>
      </c>
      <c r="L147" s="375"/>
      <c r="M147" s="821"/>
      <c r="N147" s="375"/>
      <c r="O147" s="845"/>
      <c r="P147" s="396"/>
      <c r="Q147" s="846"/>
      <c r="R147" s="420">
        <v>0</v>
      </c>
      <c r="S147" s="765"/>
      <c r="T147" s="384"/>
      <c r="U147" s="384"/>
      <c r="V147" s="384"/>
      <c r="W147" s="384"/>
      <c r="X147" s="384"/>
      <c r="Y147" s="384"/>
      <c r="Z147" s="384"/>
      <c r="AA147" s="384"/>
      <c r="AB147" s="384"/>
      <c r="AC147" s="384"/>
      <c r="AD147" s="384"/>
      <c r="AE147" s="384"/>
      <c r="AF147" s="384"/>
      <c r="AG147" s="384"/>
      <c r="AH147" s="384"/>
      <c r="AI147" s="384"/>
      <c r="AJ147" s="384"/>
      <c r="AK147" s="384"/>
      <c r="AL147" s="384"/>
      <c r="AM147" s="384"/>
      <c r="AN147" s="384"/>
      <c r="AO147" s="384"/>
      <c r="AP147" s="384"/>
      <c r="AQ147" s="419"/>
      <c r="AR147" s="774"/>
      <c r="AS147" s="418"/>
      <c r="AT147" s="418"/>
      <c r="AU147" s="396"/>
      <c r="AV147" s="396"/>
      <c r="AW147" s="396"/>
      <c r="AX147" s="555"/>
      <c r="AY147" s="396"/>
      <c r="AZ147" s="886">
        <v>271</v>
      </c>
      <c r="BA147" s="886">
        <v>1</v>
      </c>
      <c r="BB147" s="396"/>
      <c r="BC147" s="845">
        <v>1</v>
      </c>
      <c r="BD147" s="396">
        <v>14</v>
      </c>
      <c r="BE147" s="396">
        <v>146</v>
      </c>
      <c r="BF147" s="396">
        <v>1014146</v>
      </c>
      <c r="BG147" s="396">
        <v>396</v>
      </c>
      <c r="BH147" s="843"/>
      <c r="BI147" s="843"/>
      <c r="BJ147" s="843"/>
      <c r="BK147" s="843"/>
      <c r="BL147" s="843"/>
      <c r="BM147" s="843"/>
      <c r="BN147" s="843"/>
      <c r="BO147" s="843"/>
      <c r="BP147" s="843"/>
      <c r="BQ147" s="843"/>
    </row>
    <row r="148" spans="1:69" s="763" customFormat="1" ht="60" x14ac:dyDescent="0.25">
      <c r="A148" s="760" t="s">
        <v>1000</v>
      </c>
      <c r="B148" s="761" t="s">
        <v>2756</v>
      </c>
      <c r="C148" s="617" t="s">
        <v>2422</v>
      </c>
      <c r="D148" s="670"/>
      <c r="E148" s="619" t="s">
        <v>2373</v>
      </c>
      <c r="F148" s="769"/>
      <c r="G148" s="770"/>
      <c r="H148" s="770"/>
      <c r="I148" s="769"/>
      <c r="J148" s="483" t="s">
        <v>1332</v>
      </c>
      <c r="K148" s="369" t="s">
        <v>2431</v>
      </c>
      <c r="L148" s="369" t="s">
        <v>2437</v>
      </c>
      <c r="M148" s="817" t="s">
        <v>2545</v>
      </c>
      <c r="N148" s="483"/>
      <c r="O148" s="542"/>
      <c r="P148" s="772" t="s">
        <v>2432</v>
      </c>
      <c r="Q148" s="773" t="s">
        <v>2433</v>
      </c>
      <c r="R148" s="485"/>
      <c r="S148" s="542"/>
      <c r="T148" s="368" t="s">
        <v>1331</v>
      </c>
      <c r="U148" s="368" t="s">
        <v>1331</v>
      </c>
      <c r="V148" s="368" t="s">
        <v>1331</v>
      </c>
      <c r="W148" s="368" t="s">
        <v>1331</v>
      </c>
      <c r="X148" s="368" t="s">
        <v>1331</v>
      </c>
      <c r="Y148" s="368" t="s">
        <v>1331</v>
      </c>
      <c r="Z148" s="368" t="s">
        <v>1331</v>
      </c>
      <c r="AA148" s="368"/>
      <c r="AB148" s="368"/>
      <c r="AC148" s="368"/>
      <c r="AD148" s="368"/>
      <c r="AE148" s="368"/>
      <c r="AF148" s="368"/>
      <c r="AG148" s="485" t="s">
        <v>1331</v>
      </c>
      <c r="AH148" s="368"/>
      <c r="AI148" s="368"/>
      <c r="AJ148" s="368"/>
      <c r="AK148" s="368"/>
      <c r="AL148" s="368"/>
      <c r="AM148" s="368"/>
      <c r="AN148" s="485" t="s">
        <v>1331</v>
      </c>
      <c r="AO148" s="368"/>
      <c r="AP148" s="368"/>
      <c r="AQ148" s="369"/>
      <c r="AR148" s="552" t="s">
        <v>2434</v>
      </c>
      <c r="AS148" s="369" t="s">
        <v>250</v>
      </c>
      <c r="AT148" s="369" t="s">
        <v>2435</v>
      </c>
      <c r="AU148" s="369">
        <v>1</v>
      </c>
      <c r="AV148" s="483"/>
      <c r="AW148" s="483" t="s">
        <v>2436</v>
      </c>
      <c r="AX148" s="542"/>
      <c r="AY148" s="483"/>
      <c r="AZ148" s="895">
        <v>272</v>
      </c>
      <c r="BA148" s="896">
        <v>0</v>
      </c>
      <c r="BB148" s="483"/>
      <c r="BC148" s="542">
        <v>0</v>
      </c>
      <c r="BD148" s="483">
        <v>14</v>
      </c>
      <c r="BE148" s="483">
        <v>147</v>
      </c>
      <c r="BF148" s="483">
        <v>14147</v>
      </c>
      <c r="BG148" s="483">
        <v>89</v>
      </c>
      <c r="BH148" s="542"/>
      <c r="BI148" s="542"/>
      <c r="BJ148" s="542"/>
      <c r="BK148" s="542"/>
      <c r="BL148" s="542"/>
      <c r="BM148" s="542"/>
      <c r="BN148" s="542"/>
      <c r="BO148" s="542"/>
      <c r="BP148" s="542"/>
      <c r="BQ148" s="542"/>
    </row>
    <row r="149" spans="1:69" s="763" customFormat="1" x14ac:dyDescent="0.25">
      <c r="A149" s="760" t="s">
        <v>46</v>
      </c>
      <c r="B149" s="454" t="s">
        <v>2757</v>
      </c>
      <c r="C149" s="621" t="s">
        <v>2422</v>
      </c>
      <c r="D149" s="670"/>
      <c r="E149" s="693" t="s">
        <v>2373</v>
      </c>
      <c r="F149" s="618"/>
      <c r="G149" s="762"/>
      <c r="H149" s="762"/>
      <c r="I149" s="618"/>
      <c r="J149" s="478"/>
      <c r="K149" s="478"/>
      <c r="L149" s="478"/>
      <c r="M149" s="822"/>
      <c r="N149" s="395"/>
      <c r="O149" s="555"/>
      <c r="P149" s="395"/>
      <c r="Q149" s="778"/>
      <c r="R149" s="372"/>
      <c r="S149" s="764"/>
      <c r="T149" s="480"/>
      <c r="U149" s="480"/>
      <c r="V149" s="480"/>
      <c r="W149" s="480"/>
      <c r="X149" s="480"/>
      <c r="Y149" s="480"/>
      <c r="Z149" s="480"/>
      <c r="AA149" s="480"/>
      <c r="AB149" s="480"/>
      <c r="AC149" s="480"/>
      <c r="AD149" s="480"/>
      <c r="AE149" s="480"/>
      <c r="AF149" s="480"/>
      <c r="AG149" s="480"/>
      <c r="AH149" s="480"/>
      <c r="AI149" s="480"/>
      <c r="AJ149" s="480"/>
      <c r="AK149" s="480"/>
      <c r="AL149" s="480"/>
      <c r="AM149" s="480"/>
      <c r="AN149" s="480"/>
      <c r="AO149" s="480"/>
      <c r="AP149" s="480"/>
      <c r="AQ149" s="395"/>
      <c r="AR149" s="778"/>
      <c r="AS149" s="395"/>
      <c r="AT149" s="395"/>
      <c r="AU149" s="419"/>
      <c r="AV149" s="419"/>
      <c r="AW149" s="419"/>
      <c r="AX149" s="774"/>
      <c r="AY149" s="419"/>
      <c r="AZ149" s="897">
        <v>272</v>
      </c>
      <c r="BA149" s="898">
        <v>1</v>
      </c>
      <c r="BB149" s="419"/>
      <c r="BC149" s="774">
        <v>1</v>
      </c>
      <c r="BD149" s="419">
        <v>14</v>
      </c>
      <c r="BE149" s="419">
        <v>148</v>
      </c>
      <c r="BF149" s="419">
        <v>1014148</v>
      </c>
      <c r="BG149" s="419">
        <v>397</v>
      </c>
      <c r="BH149" s="542"/>
      <c r="BI149" s="542"/>
      <c r="BJ149" s="542"/>
      <c r="BK149" s="542"/>
      <c r="BL149" s="542"/>
      <c r="BM149" s="542"/>
      <c r="BN149" s="542"/>
      <c r="BO149" s="542"/>
      <c r="BP149" s="542"/>
      <c r="BQ149" s="542"/>
    </row>
    <row r="150" spans="1:69" s="763" customFormat="1" ht="50" x14ac:dyDescent="0.25">
      <c r="A150" s="760" t="s">
        <v>1000</v>
      </c>
      <c r="B150" s="761" t="s">
        <v>2758</v>
      </c>
      <c r="C150" s="617" t="s">
        <v>2479</v>
      </c>
      <c r="D150" s="670"/>
      <c r="E150" s="619" t="s">
        <v>2373</v>
      </c>
      <c r="F150" s="769" t="s">
        <v>1331</v>
      </c>
      <c r="G150" s="770" t="s">
        <v>1331</v>
      </c>
      <c r="H150" s="770" t="s">
        <v>1331</v>
      </c>
      <c r="I150" s="769"/>
      <c r="J150" s="483" t="s">
        <v>1332</v>
      </c>
      <c r="K150" s="369" t="s">
        <v>769</v>
      </c>
      <c r="L150" s="369" t="s">
        <v>2481</v>
      </c>
      <c r="M150" s="817"/>
      <c r="N150" s="369"/>
      <c r="O150" s="552"/>
      <c r="P150" s="369"/>
      <c r="Q150" s="552"/>
      <c r="R150" s="368"/>
      <c r="S150" s="680"/>
      <c r="T150" s="368" t="s">
        <v>1331</v>
      </c>
      <c r="U150" s="368" t="s">
        <v>1331</v>
      </c>
      <c r="V150" s="368" t="s">
        <v>1331</v>
      </c>
      <c r="W150" s="368" t="s">
        <v>1331</v>
      </c>
      <c r="X150" s="368" t="s">
        <v>1331</v>
      </c>
      <c r="Y150" s="368" t="s">
        <v>1331</v>
      </c>
      <c r="Z150" s="368" t="s">
        <v>1331</v>
      </c>
      <c r="AA150" s="368" t="s">
        <v>1331</v>
      </c>
      <c r="AB150" s="368" t="s">
        <v>1331</v>
      </c>
      <c r="AC150" s="368" t="s">
        <v>1331</v>
      </c>
      <c r="AD150" s="368" t="s">
        <v>1331</v>
      </c>
      <c r="AE150" s="368" t="s">
        <v>1331</v>
      </c>
      <c r="AF150" s="368" t="s">
        <v>1331</v>
      </c>
      <c r="AG150" s="368" t="s">
        <v>1331</v>
      </c>
      <c r="AH150" s="368"/>
      <c r="AI150" s="368"/>
      <c r="AJ150" s="368"/>
      <c r="AK150" s="368"/>
      <c r="AL150" s="368"/>
      <c r="AM150" s="368"/>
      <c r="AN150" s="368"/>
      <c r="AO150" s="368"/>
      <c r="AP150" s="368"/>
      <c r="AQ150" s="483"/>
      <c r="AR150" s="542" t="s">
        <v>409</v>
      </c>
      <c r="AS150" s="483"/>
      <c r="AT150" s="483"/>
      <c r="AU150" s="483"/>
      <c r="AV150" s="483"/>
      <c r="AW150" s="483" t="s">
        <v>767</v>
      </c>
      <c r="AX150" s="542"/>
      <c r="AY150" s="483"/>
      <c r="AZ150" s="895">
        <v>273</v>
      </c>
      <c r="BA150" s="896">
        <v>0</v>
      </c>
      <c r="BB150" s="483"/>
      <c r="BC150" s="542">
        <v>0</v>
      </c>
      <c r="BD150" s="395">
        <v>14</v>
      </c>
      <c r="BE150" s="395">
        <v>149</v>
      </c>
      <c r="BF150" s="395">
        <v>14149</v>
      </c>
      <c r="BG150" s="395">
        <v>90</v>
      </c>
      <c r="BH150" s="542"/>
      <c r="BI150" s="542"/>
      <c r="BJ150" s="542"/>
      <c r="BK150" s="542"/>
      <c r="BL150" s="542"/>
      <c r="BM150" s="542"/>
      <c r="BN150" s="542"/>
      <c r="BO150" s="542"/>
      <c r="BP150" s="542"/>
      <c r="BQ150" s="542"/>
    </row>
    <row r="151" spans="1:69" s="763" customFormat="1" ht="25" x14ac:dyDescent="0.25">
      <c r="A151" s="760" t="s">
        <v>46</v>
      </c>
      <c r="B151" s="454" t="s">
        <v>2759</v>
      </c>
      <c r="C151" s="617" t="s">
        <v>2479</v>
      </c>
      <c r="D151" s="670" t="s">
        <v>2480</v>
      </c>
      <c r="E151" s="693" t="s">
        <v>2373</v>
      </c>
      <c r="F151" s="631"/>
      <c r="G151" s="777"/>
      <c r="H151" s="777"/>
      <c r="I151" s="631"/>
      <c r="J151" s="395"/>
      <c r="K151" s="395"/>
      <c r="L151" s="395"/>
      <c r="M151" s="555"/>
      <c r="N151" s="395"/>
      <c r="O151" s="778"/>
      <c r="P151" s="395"/>
      <c r="Q151" s="778"/>
      <c r="R151" s="372"/>
      <c r="S151" s="771"/>
      <c r="T151" s="372"/>
      <c r="U151" s="372"/>
      <c r="V151" s="372"/>
      <c r="W151" s="372"/>
      <c r="X151" s="372"/>
      <c r="Y151" s="372"/>
      <c r="Z151" s="372"/>
      <c r="AA151" s="372"/>
      <c r="AB151" s="372"/>
      <c r="AC151" s="372"/>
      <c r="AD151" s="372"/>
      <c r="AE151" s="372"/>
      <c r="AF151" s="372"/>
      <c r="AG151" s="372"/>
      <c r="AH151" s="372"/>
      <c r="AI151" s="372"/>
      <c r="AJ151" s="372"/>
      <c r="AK151" s="372"/>
      <c r="AL151" s="372"/>
      <c r="AM151" s="372"/>
      <c r="AN151" s="372"/>
      <c r="AO151" s="372"/>
      <c r="AP151" s="372"/>
      <c r="AQ151" s="395"/>
      <c r="AR151" s="778"/>
      <c r="AS151" s="395"/>
      <c r="AT151" s="395"/>
      <c r="AU151" s="395"/>
      <c r="AV151" s="419"/>
      <c r="AW151" s="419" t="s">
        <v>2490</v>
      </c>
      <c r="AX151" s="778"/>
      <c r="AY151" s="395"/>
      <c r="AZ151" s="899">
        <v>273</v>
      </c>
      <c r="BA151" s="900">
        <v>1</v>
      </c>
      <c r="BB151" s="395"/>
      <c r="BC151" s="778">
        <v>1</v>
      </c>
      <c r="BD151" s="419">
        <v>14</v>
      </c>
      <c r="BE151" s="419">
        <v>150</v>
      </c>
      <c r="BF151" s="395">
        <v>1014150</v>
      </c>
      <c r="BG151" s="419">
        <v>398</v>
      </c>
      <c r="BH151" s="542"/>
      <c r="BI151" s="542"/>
      <c r="BJ151" s="542"/>
      <c r="BK151" s="542"/>
      <c r="BL151" s="542"/>
      <c r="BM151" s="542"/>
      <c r="BN151" s="542"/>
      <c r="BO151" s="542"/>
      <c r="BP151" s="542"/>
      <c r="BQ151" s="542"/>
    </row>
    <row r="152" spans="1:69" s="763" customFormat="1" ht="30" x14ac:dyDescent="0.25">
      <c r="A152" s="760" t="s">
        <v>1000</v>
      </c>
      <c r="B152" s="540" t="s">
        <v>2760</v>
      </c>
      <c r="C152" s="617" t="s">
        <v>2488</v>
      </c>
      <c r="D152" s="670"/>
      <c r="E152" s="619" t="s">
        <v>2373</v>
      </c>
      <c r="F152" s="673" t="s">
        <v>1331</v>
      </c>
      <c r="G152" s="779"/>
      <c r="H152" s="779"/>
      <c r="I152" s="673"/>
      <c r="J152" s="369" t="s">
        <v>1332</v>
      </c>
      <c r="K152" s="369" t="s">
        <v>2531</v>
      </c>
      <c r="L152" s="369" t="s">
        <v>2532</v>
      </c>
      <c r="M152" s="817" t="s">
        <v>2533</v>
      </c>
      <c r="N152" s="369"/>
      <c r="O152" s="552"/>
      <c r="P152" s="369"/>
      <c r="Q152" s="552"/>
      <c r="R152" s="368"/>
      <c r="S152" s="680"/>
      <c r="T152" s="368" t="s">
        <v>1331</v>
      </c>
      <c r="U152" s="368"/>
      <c r="V152" s="368" t="s">
        <v>1331</v>
      </c>
      <c r="W152" s="368" t="s">
        <v>1331</v>
      </c>
      <c r="X152" s="368"/>
      <c r="Y152" s="368"/>
      <c r="Z152" s="368" t="s">
        <v>1331</v>
      </c>
      <c r="AA152" s="368"/>
      <c r="AB152" s="368"/>
      <c r="AC152" s="368"/>
      <c r="AD152" s="368"/>
      <c r="AE152" s="368"/>
      <c r="AF152" s="368" t="s">
        <v>1331</v>
      </c>
      <c r="AG152" s="368"/>
      <c r="AH152" s="368"/>
      <c r="AI152" s="368"/>
      <c r="AJ152" s="368"/>
      <c r="AK152" s="368"/>
      <c r="AL152" s="368"/>
      <c r="AM152" s="368"/>
      <c r="AN152" s="368"/>
      <c r="AO152" s="368"/>
      <c r="AP152" s="368"/>
      <c r="AQ152" s="369"/>
      <c r="AR152" s="552" t="s">
        <v>2534</v>
      </c>
      <c r="AS152" s="369" t="s">
        <v>2535</v>
      </c>
      <c r="AT152" s="369" t="s">
        <v>2435</v>
      </c>
      <c r="AU152" s="369"/>
      <c r="AV152" s="369"/>
      <c r="AW152" s="369" t="s">
        <v>2536</v>
      </c>
      <c r="AX152" s="552"/>
      <c r="AY152" s="369"/>
      <c r="AZ152" s="901">
        <v>274</v>
      </c>
      <c r="BA152" s="443">
        <v>0</v>
      </c>
      <c r="BB152" s="369"/>
      <c r="BC152" s="552">
        <v>0</v>
      </c>
      <c r="BD152" s="419">
        <v>14</v>
      </c>
      <c r="BE152" s="395">
        <v>151</v>
      </c>
      <c r="BF152" s="395">
        <v>14151</v>
      </c>
      <c r="BG152" s="395">
        <v>91</v>
      </c>
      <c r="BH152" s="542"/>
      <c r="BI152" s="542"/>
      <c r="BJ152" s="542"/>
      <c r="BK152" s="542"/>
      <c r="BL152" s="542"/>
      <c r="BM152" s="542"/>
      <c r="BN152" s="542"/>
      <c r="BO152" s="542"/>
      <c r="BP152" s="542"/>
      <c r="BQ152" s="542"/>
    </row>
    <row r="153" spans="1:69" s="763" customFormat="1" x14ac:dyDescent="0.25">
      <c r="A153" s="760" t="s">
        <v>46</v>
      </c>
      <c r="B153" s="540" t="s">
        <v>2761</v>
      </c>
      <c r="C153" s="617" t="s">
        <v>2488</v>
      </c>
      <c r="D153" s="670" t="s">
        <v>2489</v>
      </c>
      <c r="E153" s="768" t="s">
        <v>2373</v>
      </c>
      <c r="F153" s="618" t="s">
        <v>1331</v>
      </c>
      <c r="G153" s="762"/>
      <c r="H153" s="762"/>
      <c r="I153" s="618"/>
      <c r="J153" s="478"/>
      <c r="K153" s="478"/>
      <c r="L153" s="478"/>
      <c r="M153" s="822"/>
      <c r="N153" s="478"/>
      <c r="O153" s="847"/>
      <c r="P153" s="478"/>
      <c r="Q153" s="847"/>
      <c r="R153" s="480"/>
      <c r="S153" s="676"/>
      <c r="T153" s="480"/>
      <c r="U153" s="480"/>
      <c r="V153" s="480"/>
      <c r="W153" s="480"/>
      <c r="X153" s="480"/>
      <c r="Y153" s="480"/>
      <c r="Z153" s="480"/>
      <c r="AA153" s="480"/>
      <c r="AB153" s="480"/>
      <c r="AC153" s="480"/>
      <c r="AD153" s="480"/>
      <c r="AE153" s="480"/>
      <c r="AF153" s="480"/>
      <c r="AG153" s="480"/>
      <c r="AH153" s="480"/>
      <c r="AI153" s="480"/>
      <c r="AJ153" s="480"/>
      <c r="AK153" s="480"/>
      <c r="AL153" s="480"/>
      <c r="AM153" s="480"/>
      <c r="AN153" s="480"/>
      <c r="AO153" s="480"/>
      <c r="AP153" s="480"/>
      <c r="AQ153" s="478"/>
      <c r="AR153" s="847"/>
      <c r="AS153" s="478"/>
      <c r="AT153" s="478"/>
      <c r="AU153" s="395"/>
      <c r="AV153" s="395"/>
      <c r="AW153" s="395"/>
      <c r="AX153" s="778"/>
      <c r="AY153" s="395"/>
      <c r="AZ153" s="902">
        <v>274</v>
      </c>
      <c r="BA153" s="903">
        <v>1</v>
      </c>
      <c r="BB153" s="478"/>
      <c r="BC153" s="847">
        <v>1</v>
      </c>
      <c r="BD153" s="419">
        <v>14</v>
      </c>
      <c r="BE153" s="419">
        <v>152</v>
      </c>
      <c r="BF153" s="395">
        <v>1014152</v>
      </c>
      <c r="BG153" s="419">
        <v>399</v>
      </c>
      <c r="BH153" s="542"/>
      <c r="BI153" s="542"/>
      <c r="BJ153" s="542"/>
      <c r="BK153" s="542"/>
      <c r="BL153" s="542"/>
      <c r="BM153" s="542"/>
      <c r="BN153" s="542"/>
      <c r="BO153" s="542"/>
      <c r="BP153" s="542"/>
      <c r="BQ153" s="542"/>
    </row>
    <row r="154" spans="1:69" s="541" customFormat="1" ht="40" x14ac:dyDescent="0.25">
      <c r="A154" s="539" t="s">
        <v>1000</v>
      </c>
      <c r="B154" s="540" t="s">
        <v>2762</v>
      </c>
      <c r="C154" s="617" t="s">
        <v>2266</v>
      </c>
      <c r="D154" s="670"/>
      <c r="E154" s="583" t="s">
        <v>2375</v>
      </c>
      <c r="F154" s="631"/>
      <c r="G154" s="633" t="s">
        <v>1331</v>
      </c>
      <c r="H154" s="633"/>
      <c r="I154" s="632"/>
      <c r="J154" s="403" t="s">
        <v>1332</v>
      </c>
      <c r="K154" s="369" t="s">
        <v>2277</v>
      </c>
      <c r="L154" s="369" t="s">
        <v>2278</v>
      </c>
      <c r="M154" s="369" t="s">
        <v>2279</v>
      </c>
      <c r="N154" s="830" t="str">
        <f>IF(OR($A154&lt;&gt;"C",P154=""),"",HYPERLINK(P154,"Collection"))</f>
        <v>Collection</v>
      </c>
      <c r="O154" s="848"/>
      <c r="P154" s="428" t="s">
        <v>2280</v>
      </c>
      <c r="Q154" s="552"/>
      <c r="R154" s="368"/>
      <c r="S154" s="679"/>
      <c r="T154" s="407" t="s">
        <v>1331</v>
      </c>
      <c r="U154" s="407" t="s">
        <v>1331</v>
      </c>
      <c r="V154" s="407" t="s">
        <v>1331</v>
      </c>
      <c r="W154" s="407" t="s">
        <v>1331</v>
      </c>
      <c r="X154" s="407" t="s">
        <v>1331</v>
      </c>
      <c r="Y154" s="407" t="s">
        <v>1331</v>
      </c>
      <c r="Z154" s="407" t="s">
        <v>1331</v>
      </c>
      <c r="AA154" s="407"/>
      <c r="AB154" s="407"/>
      <c r="AC154" s="407"/>
      <c r="AD154" s="407"/>
      <c r="AE154" s="407"/>
      <c r="AF154" s="407"/>
      <c r="AG154" s="407"/>
      <c r="AH154" s="407"/>
      <c r="AI154" s="407"/>
      <c r="AJ154" s="407"/>
      <c r="AK154" s="407"/>
      <c r="AL154" s="407"/>
      <c r="AM154" s="407"/>
      <c r="AN154" s="407"/>
      <c r="AO154" s="407"/>
      <c r="AP154" s="407"/>
      <c r="AQ154" s="369" t="s">
        <v>2281</v>
      </c>
      <c r="AR154" s="552" t="s">
        <v>2282</v>
      </c>
      <c r="AS154" s="369" t="s">
        <v>250</v>
      </c>
      <c r="AT154" s="369" t="s">
        <v>2283</v>
      </c>
      <c r="AU154" s="844">
        <v>1</v>
      </c>
      <c r="AV154" s="844"/>
      <c r="AW154" s="844" t="s">
        <v>122</v>
      </c>
      <c r="AX154" s="776" t="s">
        <v>2285</v>
      </c>
      <c r="AY154" s="844"/>
      <c r="AZ154" s="893">
        <v>270</v>
      </c>
      <c r="BA154" s="884">
        <v>0</v>
      </c>
      <c r="BB154" s="403"/>
      <c r="BC154" s="904">
        <v>0</v>
      </c>
      <c r="BD154" s="418">
        <v>41</v>
      </c>
      <c r="BE154" s="418">
        <v>153</v>
      </c>
      <c r="BF154" s="418">
        <v>41153</v>
      </c>
      <c r="BG154" s="418">
        <v>122</v>
      </c>
      <c r="BH154" s="843"/>
      <c r="BI154" s="843"/>
      <c r="BJ154" s="843"/>
      <c r="BK154" s="843"/>
      <c r="BL154" s="843"/>
      <c r="BM154" s="843"/>
      <c r="BN154" s="843"/>
      <c r="BO154" s="843"/>
      <c r="BP154" s="843"/>
      <c r="BQ154" s="843"/>
    </row>
    <row r="155" spans="1:69" s="541" customFormat="1" ht="51" customHeight="1" x14ac:dyDescent="0.25">
      <c r="A155" s="415" t="s">
        <v>46</v>
      </c>
      <c r="B155" s="462" t="s">
        <v>2763</v>
      </c>
      <c r="C155" s="621" t="s">
        <v>2266</v>
      </c>
      <c r="D155" s="670" t="s">
        <v>2284</v>
      </c>
      <c r="E155" s="622" t="s">
        <v>2375</v>
      </c>
      <c r="F155" s="631"/>
      <c r="G155" s="633" t="s">
        <v>1331</v>
      </c>
      <c r="H155" s="633"/>
      <c r="I155" s="681"/>
      <c r="J155" s="418" t="s">
        <v>1332</v>
      </c>
      <c r="K155" s="419" t="s">
        <v>2277</v>
      </c>
      <c r="L155" s="547"/>
      <c r="M155" s="542"/>
      <c r="N155" s="844"/>
      <c r="O155" s="843"/>
      <c r="P155" s="844"/>
      <c r="Q155" s="542"/>
      <c r="R155" s="420">
        <v>0</v>
      </c>
      <c r="S155" s="672"/>
      <c r="T155" s="545"/>
      <c r="U155" s="546"/>
      <c r="V155" s="545"/>
      <c r="W155" s="545"/>
      <c r="X155" s="545"/>
      <c r="Y155" s="545"/>
      <c r="Z155" s="545"/>
      <c r="AA155" s="545"/>
      <c r="AB155" s="545"/>
      <c r="AC155" s="545"/>
      <c r="AD155" s="545"/>
      <c r="AE155" s="545"/>
      <c r="AF155" s="545"/>
      <c r="AG155" s="545"/>
      <c r="AH155" s="545"/>
      <c r="AI155" s="545"/>
      <c r="AJ155" s="545"/>
      <c r="AK155" s="545"/>
      <c r="AL155" s="545"/>
      <c r="AM155" s="545"/>
      <c r="AN155" s="545"/>
      <c r="AO155" s="545"/>
      <c r="AP155" s="545"/>
      <c r="AQ155" s="419"/>
      <c r="AR155" s="774"/>
      <c r="AS155" s="418"/>
      <c r="AT155" s="418"/>
      <c r="AU155" s="905"/>
      <c r="AV155" s="412"/>
      <c r="AW155" s="906" t="s">
        <v>122</v>
      </c>
      <c r="AX155" s="542"/>
      <c r="AY155" s="396"/>
      <c r="AZ155" s="907">
        <v>270</v>
      </c>
      <c r="BA155" s="894">
        <v>1</v>
      </c>
      <c r="BB155" s="396"/>
      <c r="BC155" s="418">
        <v>1</v>
      </c>
      <c r="BD155" s="418">
        <v>41</v>
      </c>
      <c r="BE155" s="418">
        <v>154</v>
      </c>
      <c r="BF155" s="418">
        <v>1041154</v>
      </c>
      <c r="BG155" s="418">
        <v>484</v>
      </c>
      <c r="BH155" s="843"/>
      <c r="BI155" s="843"/>
      <c r="BJ155" s="843"/>
      <c r="BK155" s="843"/>
      <c r="BL155" s="843"/>
      <c r="BM155" s="843"/>
      <c r="BN155" s="843"/>
      <c r="BO155" s="843"/>
      <c r="BP155" s="843"/>
      <c r="BQ155" s="843"/>
    </row>
    <row r="156" spans="1:69" s="541" customFormat="1" ht="51" customHeight="1" x14ac:dyDescent="0.25">
      <c r="A156" s="476" t="s">
        <v>1000</v>
      </c>
      <c r="B156" s="487" t="s">
        <v>2764</v>
      </c>
      <c r="C156" s="617" t="s">
        <v>2537</v>
      </c>
      <c r="D156" s="670"/>
      <c r="E156" s="809" t="s">
        <v>2375</v>
      </c>
      <c r="F156" s="618" t="s">
        <v>1331</v>
      </c>
      <c r="G156" s="677"/>
      <c r="H156" s="677"/>
      <c r="I156" s="810"/>
      <c r="J156" s="477" t="s">
        <v>1332</v>
      </c>
      <c r="K156" s="369" t="s">
        <v>2277</v>
      </c>
      <c r="L156" s="369" t="s">
        <v>2539</v>
      </c>
      <c r="M156" s="542" t="s">
        <v>2540</v>
      </c>
      <c r="N156" s="844"/>
      <c r="O156" s="843"/>
      <c r="P156" s="844"/>
      <c r="Q156" s="542"/>
      <c r="R156" s="368" t="s">
        <v>1331</v>
      </c>
      <c r="S156" s="672"/>
      <c r="T156" s="811" t="s">
        <v>1331</v>
      </c>
      <c r="U156" s="812" t="s">
        <v>1331</v>
      </c>
      <c r="V156" s="811" t="s">
        <v>1331</v>
      </c>
      <c r="W156" s="811" t="s">
        <v>1331</v>
      </c>
      <c r="X156" s="811" t="s">
        <v>1331</v>
      </c>
      <c r="Y156" s="811" t="s">
        <v>1331</v>
      </c>
      <c r="Z156" s="811" t="s">
        <v>1331</v>
      </c>
      <c r="AA156" s="811"/>
      <c r="AB156" s="811"/>
      <c r="AC156" s="811"/>
      <c r="AD156" s="811"/>
      <c r="AE156" s="811"/>
      <c r="AF156" s="811"/>
      <c r="AG156" s="811"/>
      <c r="AH156" s="811"/>
      <c r="AI156" s="811"/>
      <c r="AJ156" s="811"/>
      <c r="AK156" s="811"/>
      <c r="AL156" s="811"/>
      <c r="AM156" s="811"/>
      <c r="AN156" s="811"/>
      <c r="AO156" s="811"/>
      <c r="AP156" s="811"/>
      <c r="AQ156" s="483" t="s">
        <v>2281</v>
      </c>
      <c r="AR156" s="813" t="s">
        <v>2282</v>
      </c>
      <c r="AS156" s="369" t="s">
        <v>250</v>
      </c>
      <c r="AT156" s="369" t="s">
        <v>2283</v>
      </c>
      <c r="AU156" s="908"/>
      <c r="AV156" s="844"/>
      <c r="AW156" s="843" t="s">
        <v>122</v>
      </c>
      <c r="AX156" s="542"/>
      <c r="AY156" s="477"/>
      <c r="AZ156" s="907">
        <v>276</v>
      </c>
      <c r="BA156" s="894">
        <v>0</v>
      </c>
      <c r="BB156" s="477"/>
      <c r="BC156" s="477">
        <v>0</v>
      </c>
      <c r="BD156" s="418">
        <v>41</v>
      </c>
      <c r="BE156" s="418">
        <v>155</v>
      </c>
      <c r="BF156" s="418">
        <v>41155</v>
      </c>
      <c r="BG156" s="418">
        <v>123</v>
      </c>
      <c r="BH156" s="843"/>
      <c r="BI156" s="843"/>
      <c r="BJ156" s="843"/>
      <c r="BK156" s="843"/>
      <c r="BL156" s="843"/>
      <c r="BM156" s="843"/>
      <c r="BN156" s="843"/>
      <c r="BO156" s="843"/>
      <c r="BP156" s="843"/>
      <c r="BQ156" s="843"/>
    </row>
    <row r="157" spans="1:69" s="541" customFormat="1" ht="51" customHeight="1" x14ac:dyDescent="0.25">
      <c r="A157" s="476" t="s">
        <v>46</v>
      </c>
      <c r="B157" s="487" t="s">
        <v>2765</v>
      </c>
      <c r="C157" s="621" t="s">
        <v>2537</v>
      </c>
      <c r="D157" s="670" t="s">
        <v>2538</v>
      </c>
      <c r="E157" s="622" t="s">
        <v>2375</v>
      </c>
      <c r="F157" s="618"/>
      <c r="G157" s="677"/>
      <c r="H157" s="677"/>
      <c r="I157" s="810"/>
      <c r="J157" s="418" t="s">
        <v>1332</v>
      </c>
      <c r="K157" s="419" t="s">
        <v>2277</v>
      </c>
      <c r="L157" s="396"/>
      <c r="M157" s="542"/>
      <c r="N157" s="844"/>
      <c r="O157" s="843"/>
      <c r="P157" s="844"/>
      <c r="Q157" s="542"/>
      <c r="R157" s="480"/>
      <c r="S157" s="672"/>
      <c r="T157" s="811"/>
      <c r="U157" s="812"/>
      <c r="V157" s="811"/>
      <c r="W157" s="811"/>
      <c r="X157" s="811"/>
      <c r="Y157" s="811"/>
      <c r="Z157" s="811"/>
      <c r="AA157" s="811"/>
      <c r="AB157" s="811"/>
      <c r="AC157" s="811"/>
      <c r="AD157" s="811"/>
      <c r="AE157" s="811"/>
      <c r="AF157" s="811"/>
      <c r="AG157" s="811"/>
      <c r="AH157" s="811"/>
      <c r="AI157" s="811"/>
      <c r="AJ157" s="811"/>
      <c r="AK157" s="811"/>
      <c r="AL157" s="811"/>
      <c r="AM157" s="811"/>
      <c r="AN157" s="811"/>
      <c r="AO157" s="811"/>
      <c r="AP157" s="811"/>
      <c r="AQ157" s="483"/>
      <c r="AR157" s="542"/>
      <c r="AS157" s="477"/>
      <c r="AT157" s="418"/>
      <c r="AU157" s="909"/>
      <c r="AV157" s="844"/>
      <c r="AW157" s="843" t="s">
        <v>122</v>
      </c>
      <c r="AX157" s="542"/>
      <c r="AY157" s="477"/>
      <c r="AZ157" s="907">
        <v>276</v>
      </c>
      <c r="BA157" s="894">
        <v>1</v>
      </c>
      <c r="BB157" s="477"/>
      <c r="BC157" s="477">
        <v>1</v>
      </c>
      <c r="BD157" s="418">
        <v>41</v>
      </c>
      <c r="BE157" s="418">
        <v>156</v>
      </c>
      <c r="BF157" s="418">
        <v>1041156</v>
      </c>
      <c r="BG157" s="418">
        <v>485</v>
      </c>
      <c r="BH157" s="843"/>
      <c r="BI157" s="843"/>
      <c r="BJ157" s="843"/>
      <c r="BK157" s="843"/>
      <c r="BL157" s="843"/>
      <c r="BM157" s="843"/>
      <c r="BN157" s="843"/>
      <c r="BO157" s="843"/>
      <c r="BP157" s="843"/>
      <c r="BQ157" s="843"/>
    </row>
    <row r="158" spans="1:69" s="400" customFormat="1" ht="50" x14ac:dyDescent="0.25">
      <c r="A158" s="398" t="s">
        <v>1000</v>
      </c>
      <c r="B158" s="399" t="s">
        <v>2766</v>
      </c>
      <c r="C158" s="583" t="s">
        <v>75</v>
      </c>
      <c r="D158" s="619"/>
      <c r="E158" s="682" t="s">
        <v>2374</v>
      </c>
      <c r="F158" s="620"/>
      <c r="G158" s="620"/>
      <c r="H158" s="620"/>
      <c r="I158" s="620" t="s">
        <v>1331</v>
      </c>
      <c r="J158" s="369" t="s">
        <v>1332</v>
      </c>
      <c r="K158" s="369" t="s">
        <v>769</v>
      </c>
      <c r="L158" s="369" t="s">
        <v>1585</v>
      </c>
      <c r="M158" s="369" t="s">
        <v>742</v>
      </c>
      <c r="N158" s="830"/>
      <c r="O158" s="830" t="str">
        <f t="shared" ref="O158:O168" si="10">IF(OR($A158&lt;&gt;"C",Q158=""),"",HYPERLINK(Q158,"Data"))</f>
        <v/>
      </c>
      <c r="P158" s="832"/>
      <c r="Q158" s="832"/>
      <c r="R158" s="368"/>
      <c r="S158" s="369"/>
      <c r="T158" s="486" t="s">
        <v>1331</v>
      </c>
      <c r="U158" s="486" t="s">
        <v>1331</v>
      </c>
      <c r="V158" s="486" t="s">
        <v>1331</v>
      </c>
      <c r="W158" s="486" t="s">
        <v>1331</v>
      </c>
      <c r="X158" s="486" t="s">
        <v>1331</v>
      </c>
      <c r="Y158" s="486" t="s">
        <v>1331</v>
      </c>
      <c r="Z158" s="486" t="s">
        <v>1331</v>
      </c>
      <c r="AA158" s="486" t="s">
        <v>1331</v>
      </c>
      <c r="AB158" s="486" t="s">
        <v>1331</v>
      </c>
      <c r="AC158" s="486" t="s">
        <v>1331</v>
      </c>
      <c r="AD158" s="486" t="s">
        <v>1331</v>
      </c>
      <c r="AE158" s="486" t="s">
        <v>1331</v>
      </c>
      <c r="AF158" s="486" t="s">
        <v>1331</v>
      </c>
      <c r="AG158" s="486" t="s">
        <v>1331</v>
      </c>
      <c r="AH158" s="486" t="s">
        <v>1331</v>
      </c>
      <c r="AI158" s="486" t="s">
        <v>1331</v>
      </c>
      <c r="AJ158" s="486" t="s">
        <v>1331</v>
      </c>
      <c r="AK158" s="486" t="s">
        <v>1331</v>
      </c>
      <c r="AL158" s="486" t="s">
        <v>1331</v>
      </c>
      <c r="AM158" s="486" t="s">
        <v>1331</v>
      </c>
      <c r="AN158" s="486" t="s">
        <v>1331</v>
      </c>
      <c r="AO158" s="486"/>
      <c r="AP158" s="486"/>
      <c r="AQ158" s="483"/>
      <c r="AR158" s="369" t="s">
        <v>409</v>
      </c>
      <c r="AS158" s="369" t="s">
        <v>250</v>
      </c>
      <c r="AT158" s="369" t="s">
        <v>2275</v>
      </c>
      <c r="AU158" s="403">
        <v>2</v>
      </c>
      <c r="AV158" s="844"/>
      <c r="AW158" s="844" t="s">
        <v>767</v>
      </c>
      <c r="AX158" s="428" t="s">
        <v>2338</v>
      </c>
      <c r="AY158" s="844"/>
      <c r="AZ158" s="884">
        <v>183</v>
      </c>
      <c r="BA158" s="884">
        <v>0</v>
      </c>
      <c r="BB158" s="403"/>
      <c r="BC158" s="403">
        <v>0</v>
      </c>
      <c r="BD158" s="403">
        <v>19</v>
      </c>
      <c r="BE158" s="403">
        <v>157</v>
      </c>
      <c r="BF158" s="403">
        <v>19157</v>
      </c>
      <c r="BG158" s="403">
        <v>97</v>
      </c>
      <c r="BH158" s="403"/>
      <c r="BI158" s="403"/>
      <c r="BJ158" s="403"/>
      <c r="BK158" s="403"/>
      <c r="BL158" s="403"/>
      <c r="BM158" s="403"/>
      <c r="BN158" s="403"/>
      <c r="BO158" s="403"/>
      <c r="BP158" s="403"/>
      <c r="BQ158" s="403"/>
    </row>
    <row r="159" spans="1:69" s="363" customFormat="1" ht="25" x14ac:dyDescent="0.25">
      <c r="A159" s="410" t="s">
        <v>46</v>
      </c>
      <c r="B159" s="454" t="s">
        <v>2767</v>
      </c>
      <c r="C159" s="621" t="s">
        <v>75</v>
      </c>
      <c r="D159" s="609" t="s">
        <v>1586</v>
      </c>
      <c r="E159" s="622" t="s">
        <v>2374</v>
      </c>
      <c r="F159" s="623"/>
      <c r="G159" s="624"/>
      <c r="H159" s="624"/>
      <c r="I159" s="624" t="s">
        <v>1331</v>
      </c>
      <c r="J159" s="412" t="s">
        <v>1332</v>
      </c>
      <c r="K159" s="364" t="s">
        <v>769</v>
      </c>
      <c r="L159" s="412"/>
      <c r="M159" s="364"/>
      <c r="N159" s="412" t="str">
        <f t="shared" ref="N159:N168" si="11">IF(OR($A159&lt;&gt;"C",P159=""),"",HYPERLINK(P159,"Collection"))</f>
        <v/>
      </c>
      <c r="O159" s="412" t="str">
        <f t="shared" si="10"/>
        <v/>
      </c>
      <c r="P159" s="412"/>
      <c r="Q159" s="364"/>
      <c r="R159" s="362">
        <v>0</v>
      </c>
      <c r="S159" s="627"/>
      <c r="T159" s="413"/>
      <c r="U159" s="413"/>
      <c r="V159" s="413"/>
      <c r="W159" s="413"/>
      <c r="X159" s="413"/>
      <c r="Y159" s="413"/>
      <c r="Z159" s="413"/>
      <c r="AA159" s="413"/>
      <c r="AB159" s="413"/>
      <c r="AC159" s="413"/>
      <c r="AD159" s="413"/>
      <c r="AE159" s="413"/>
      <c r="AF159" s="413"/>
      <c r="AG159" s="413"/>
      <c r="AH159" s="413"/>
      <c r="AI159" s="413"/>
      <c r="AJ159" s="413"/>
      <c r="AK159" s="413"/>
      <c r="AL159" s="413"/>
      <c r="AM159" s="413"/>
      <c r="AN159" s="413"/>
      <c r="AO159" s="413"/>
      <c r="AP159" s="413"/>
      <c r="AQ159" s="364"/>
      <c r="AR159" s="364"/>
      <c r="AS159" s="412"/>
      <c r="AT159" s="412"/>
      <c r="AU159" s="412" t="s">
        <v>1657</v>
      </c>
      <c r="AV159" s="412"/>
      <c r="AW159" s="412" t="s">
        <v>767</v>
      </c>
      <c r="AX159" s="364"/>
      <c r="AY159" s="412"/>
      <c r="AZ159" s="885">
        <v>183</v>
      </c>
      <c r="BA159" s="885">
        <v>1</v>
      </c>
      <c r="BB159" s="412"/>
      <c r="BC159" s="412">
        <v>1</v>
      </c>
      <c r="BD159" s="412">
        <v>19</v>
      </c>
      <c r="BE159" s="412">
        <v>158</v>
      </c>
      <c r="BF159" s="412">
        <v>1019158</v>
      </c>
      <c r="BG159" s="412">
        <v>420</v>
      </c>
      <c r="BH159" s="412"/>
      <c r="BI159" s="412"/>
      <c r="BJ159" s="412"/>
      <c r="BK159" s="412"/>
      <c r="BL159" s="412"/>
      <c r="BM159" s="412"/>
      <c r="BN159" s="412"/>
      <c r="BO159" s="412"/>
      <c r="BP159" s="412"/>
      <c r="BQ159" s="412"/>
    </row>
    <row r="160" spans="1:69" s="417" customFormat="1" ht="25" x14ac:dyDescent="0.25">
      <c r="A160" s="415" t="s">
        <v>46</v>
      </c>
      <c r="B160" s="462" t="s">
        <v>2768</v>
      </c>
      <c r="C160" s="635" t="s">
        <v>75</v>
      </c>
      <c r="D160" s="636" t="s">
        <v>966</v>
      </c>
      <c r="E160" s="637" t="s">
        <v>2374</v>
      </c>
      <c r="F160" s="638"/>
      <c r="G160" s="639"/>
      <c r="H160" s="639"/>
      <c r="I160" s="639" t="s">
        <v>1331</v>
      </c>
      <c r="J160" s="418" t="s">
        <v>1332</v>
      </c>
      <c r="K160" s="419" t="s">
        <v>769</v>
      </c>
      <c r="L160" s="418"/>
      <c r="M160" s="419"/>
      <c r="N160" s="418" t="str">
        <f t="shared" si="11"/>
        <v/>
      </c>
      <c r="O160" s="418" t="str">
        <f t="shared" si="10"/>
        <v/>
      </c>
      <c r="P160" s="418"/>
      <c r="Q160" s="419"/>
      <c r="R160" s="420">
        <v>0</v>
      </c>
      <c r="S160" s="641"/>
      <c r="T160" s="421"/>
      <c r="U160" s="421"/>
      <c r="V160" s="421"/>
      <c r="W160" s="421"/>
      <c r="X160" s="421"/>
      <c r="Y160" s="421"/>
      <c r="Z160" s="421"/>
      <c r="AA160" s="421"/>
      <c r="AB160" s="421"/>
      <c r="AC160" s="421"/>
      <c r="AD160" s="421"/>
      <c r="AE160" s="421"/>
      <c r="AF160" s="421"/>
      <c r="AG160" s="421"/>
      <c r="AH160" s="421"/>
      <c r="AI160" s="421"/>
      <c r="AJ160" s="421"/>
      <c r="AK160" s="421"/>
      <c r="AL160" s="421"/>
      <c r="AM160" s="421"/>
      <c r="AN160" s="421"/>
      <c r="AO160" s="421"/>
      <c r="AP160" s="421"/>
      <c r="AQ160" s="419"/>
      <c r="AR160" s="419"/>
      <c r="AS160" s="418"/>
      <c r="AT160" s="418"/>
      <c r="AU160" s="418" t="s">
        <v>1657</v>
      </c>
      <c r="AV160" s="418"/>
      <c r="AW160" s="418" t="s">
        <v>767</v>
      </c>
      <c r="AX160" s="419"/>
      <c r="AY160" s="418"/>
      <c r="AZ160" s="887">
        <v>183</v>
      </c>
      <c r="BA160" s="887">
        <v>2</v>
      </c>
      <c r="BB160" s="418"/>
      <c r="BC160" s="418">
        <v>1</v>
      </c>
      <c r="BD160" s="418">
        <v>19</v>
      </c>
      <c r="BE160" s="418">
        <v>159</v>
      </c>
      <c r="BF160" s="418">
        <v>1019159</v>
      </c>
      <c r="BG160" s="418">
        <v>421</v>
      </c>
      <c r="BH160" s="418"/>
      <c r="BI160" s="418"/>
      <c r="BJ160" s="418"/>
      <c r="BK160" s="418"/>
      <c r="BL160" s="418"/>
      <c r="BM160" s="418"/>
      <c r="BN160" s="418"/>
      <c r="BO160" s="418"/>
      <c r="BP160" s="418"/>
      <c r="BQ160" s="418"/>
    </row>
    <row r="161" spans="1:69" s="400" customFormat="1" ht="60" x14ac:dyDescent="0.25">
      <c r="A161" s="398" t="s">
        <v>1000</v>
      </c>
      <c r="B161" s="399" t="s">
        <v>2769</v>
      </c>
      <c r="C161" s="583" t="s">
        <v>1599</v>
      </c>
      <c r="D161" s="619"/>
      <c r="E161" s="583" t="s">
        <v>1642</v>
      </c>
      <c r="F161" s="620"/>
      <c r="G161" s="620" t="s">
        <v>1331</v>
      </c>
      <c r="H161" s="620"/>
      <c r="I161" s="620"/>
      <c r="J161" s="369" t="s">
        <v>611</v>
      </c>
      <c r="K161" s="369" t="s">
        <v>1555</v>
      </c>
      <c r="L161" s="369" t="s">
        <v>188</v>
      </c>
      <c r="M161" s="369" t="s">
        <v>2127</v>
      </c>
      <c r="N161" s="830" t="str">
        <f t="shared" si="11"/>
        <v>Collection</v>
      </c>
      <c r="O161" s="830" t="str">
        <f t="shared" si="10"/>
        <v>Data</v>
      </c>
      <c r="P161" s="834" t="s">
        <v>1234</v>
      </c>
      <c r="Q161" s="831" t="s">
        <v>2128</v>
      </c>
      <c r="R161" s="368"/>
      <c r="S161" s="369"/>
      <c r="T161" s="407" t="s">
        <v>1331</v>
      </c>
      <c r="U161" s="407"/>
      <c r="V161" s="407"/>
      <c r="W161" s="407"/>
      <c r="X161" s="407"/>
      <c r="Y161" s="407"/>
      <c r="Z161" s="407" t="s">
        <v>1331</v>
      </c>
      <c r="AA161" s="407" t="s">
        <v>1331</v>
      </c>
      <c r="AB161" s="407"/>
      <c r="AC161" s="407"/>
      <c r="AD161" s="407"/>
      <c r="AE161" s="407"/>
      <c r="AF161" s="407"/>
      <c r="AG161" s="407"/>
      <c r="AH161" s="407"/>
      <c r="AI161" s="407"/>
      <c r="AJ161" s="407" t="s">
        <v>1331</v>
      </c>
      <c r="AK161" s="407"/>
      <c r="AL161" s="407"/>
      <c r="AM161" s="407"/>
      <c r="AN161" s="407" t="s">
        <v>1331</v>
      </c>
      <c r="AO161" s="407"/>
      <c r="AP161" s="407"/>
      <c r="AQ161" s="369"/>
      <c r="AR161" s="369" t="s">
        <v>943</v>
      </c>
      <c r="AS161" s="369" t="s">
        <v>305</v>
      </c>
      <c r="AT161" s="369"/>
      <c r="AU161" s="403">
        <v>1</v>
      </c>
      <c r="AV161" s="403"/>
      <c r="AW161" s="403" t="s">
        <v>393</v>
      </c>
      <c r="AX161" s="369" t="s">
        <v>2244</v>
      </c>
      <c r="AY161" s="403"/>
      <c r="AZ161" s="884">
        <v>60</v>
      </c>
      <c r="BA161" s="884">
        <v>0</v>
      </c>
      <c r="BB161" s="403"/>
      <c r="BC161" s="403">
        <v>0</v>
      </c>
      <c r="BD161" s="403">
        <v>20</v>
      </c>
      <c r="BE161" s="403">
        <v>160</v>
      </c>
      <c r="BF161" s="403">
        <v>20160</v>
      </c>
      <c r="BG161" s="403">
        <v>98</v>
      </c>
      <c r="BH161" s="403"/>
      <c r="BI161" s="403"/>
      <c r="BJ161" s="403"/>
      <c r="BK161" s="403"/>
      <c r="BL161" s="403"/>
      <c r="BM161" s="403"/>
      <c r="BN161" s="403"/>
      <c r="BO161" s="403"/>
      <c r="BP161" s="403"/>
      <c r="BQ161" s="403"/>
    </row>
    <row r="162" spans="1:69" s="417" customFormat="1" ht="37.5" x14ac:dyDescent="0.25">
      <c r="A162" s="415" t="s">
        <v>46</v>
      </c>
      <c r="B162" s="462" t="s">
        <v>2770</v>
      </c>
      <c r="C162" s="635" t="s">
        <v>1599</v>
      </c>
      <c r="D162" s="636" t="s">
        <v>1598</v>
      </c>
      <c r="E162" s="637" t="s">
        <v>1642</v>
      </c>
      <c r="F162" s="638"/>
      <c r="G162" s="639" t="s">
        <v>1331</v>
      </c>
      <c r="H162" s="639"/>
      <c r="I162" s="639"/>
      <c r="J162" s="418" t="s">
        <v>611</v>
      </c>
      <c r="K162" s="419" t="s">
        <v>1555</v>
      </c>
      <c r="L162" s="418"/>
      <c r="M162" s="419"/>
      <c r="N162" s="418" t="str">
        <f t="shared" si="11"/>
        <v/>
      </c>
      <c r="O162" s="418" t="str">
        <f t="shared" si="10"/>
        <v/>
      </c>
      <c r="P162" s="419"/>
      <c r="Q162" s="419"/>
      <c r="R162" s="420">
        <v>0</v>
      </c>
      <c r="S162" s="641"/>
      <c r="T162" s="421"/>
      <c r="U162" s="421"/>
      <c r="V162" s="421"/>
      <c r="W162" s="421"/>
      <c r="X162" s="421"/>
      <c r="Y162" s="421"/>
      <c r="Z162" s="421"/>
      <c r="AA162" s="421"/>
      <c r="AB162" s="421"/>
      <c r="AC162" s="421"/>
      <c r="AD162" s="421"/>
      <c r="AE162" s="421"/>
      <c r="AF162" s="421"/>
      <c r="AG162" s="421"/>
      <c r="AH162" s="421"/>
      <c r="AI162" s="421"/>
      <c r="AJ162" s="421"/>
      <c r="AK162" s="421"/>
      <c r="AL162" s="421"/>
      <c r="AM162" s="421"/>
      <c r="AN162" s="421"/>
      <c r="AO162" s="421"/>
      <c r="AP162" s="421"/>
      <c r="AQ162" s="419"/>
      <c r="AR162" s="419"/>
      <c r="AS162" s="418"/>
      <c r="AT162" s="418"/>
      <c r="AU162" s="418" t="s">
        <v>1657</v>
      </c>
      <c r="AV162" s="418"/>
      <c r="AW162" s="418" t="s">
        <v>393</v>
      </c>
      <c r="AX162" s="419"/>
      <c r="AY162" s="418"/>
      <c r="AZ162" s="887">
        <v>60</v>
      </c>
      <c r="BA162" s="887">
        <v>1</v>
      </c>
      <c r="BB162" s="418"/>
      <c r="BC162" s="418">
        <v>1</v>
      </c>
      <c r="BD162" s="418">
        <v>20</v>
      </c>
      <c r="BE162" s="418">
        <v>161</v>
      </c>
      <c r="BF162" s="418">
        <v>1020161</v>
      </c>
      <c r="BG162" s="418">
        <v>422</v>
      </c>
      <c r="BH162" s="418"/>
      <c r="BI162" s="418"/>
      <c r="BJ162" s="418"/>
      <c r="BK162" s="418"/>
      <c r="BL162" s="418"/>
      <c r="BM162" s="418"/>
      <c r="BN162" s="418"/>
      <c r="BO162" s="418"/>
      <c r="BP162" s="418"/>
      <c r="BQ162" s="418"/>
    </row>
    <row r="163" spans="1:69" s="400" customFormat="1" ht="60" x14ac:dyDescent="0.25">
      <c r="A163" s="398" t="s">
        <v>1000</v>
      </c>
      <c r="B163" s="399" t="s">
        <v>2771</v>
      </c>
      <c r="C163" s="583" t="s">
        <v>380</v>
      </c>
      <c r="D163" s="619"/>
      <c r="E163" s="583" t="s">
        <v>1642</v>
      </c>
      <c r="F163" s="620"/>
      <c r="G163" s="620" t="s">
        <v>118</v>
      </c>
      <c r="H163" s="620"/>
      <c r="I163" s="620" t="s">
        <v>1331</v>
      </c>
      <c r="J163" s="369" t="s">
        <v>1332</v>
      </c>
      <c r="K163" s="369" t="s">
        <v>1555</v>
      </c>
      <c r="L163" s="369" t="s">
        <v>394</v>
      </c>
      <c r="M163" s="369" t="s">
        <v>2356</v>
      </c>
      <c r="N163" s="849" t="str">
        <f t="shared" si="11"/>
        <v>Collection</v>
      </c>
      <c r="O163" s="830" t="str">
        <f t="shared" si="10"/>
        <v>Data</v>
      </c>
      <c r="P163" s="831" t="s">
        <v>2128</v>
      </c>
      <c r="Q163" s="831" t="s">
        <v>2128</v>
      </c>
      <c r="R163" s="368"/>
      <c r="S163" s="369"/>
      <c r="T163" s="407" t="s">
        <v>1331</v>
      </c>
      <c r="U163" s="407"/>
      <c r="V163" s="407"/>
      <c r="W163" s="407"/>
      <c r="X163" s="407"/>
      <c r="Y163" s="407"/>
      <c r="Z163" s="407" t="s">
        <v>1331</v>
      </c>
      <c r="AA163" s="407" t="s">
        <v>1331</v>
      </c>
      <c r="AB163" s="407"/>
      <c r="AC163" s="407"/>
      <c r="AD163" s="407"/>
      <c r="AE163" s="407"/>
      <c r="AF163" s="407"/>
      <c r="AG163" s="407"/>
      <c r="AH163" s="407"/>
      <c r="AI163" s="407"/>
      <c r="AJ163" s="407" t="s">
        <v>1331</v>
      </c>
      <c r="AK163" s="407"/>
      <c r="AL163" s="407"/>
      <c r="AM163" s="407"/>
      <c r="AN163" s="407" t="s">
        <v>1331</v>
      </c>
      <c r="AO163" s="407"/>
      <c r="AP163" s="407"/>
      <c r="AQ163" s="369"/>
      <c r="AR163" s="369" t="s">
        <v>943</v>
      </c>
      <c r="AS163" s="369" t="s">
        <v>250</v>
      </c>
      <c r="AT163" s="369"/>
      <c r="AU163" s="403">
        <v>5</v>
      </c>
      <c r="AV163" s="403"/>
      <c r="AW163" s="403" t="s">
        <v>393</v>
      </c>
      <c r="AX163" s="369" t="s">
        <v>2244</v>
      </c>
      <c r="AY163" s="403"/>
      <c r="AZ163" s="884">
        <v>61</v>
      </c>
      <c r="BA163" s="884">
        <v>0</v>
      </c>
      <c r="BB163" s="403"/>
      <c r="BC163" s="403">
        <v>0</v>
      </c>
      <c r="BD163" s="403">
        <v>20</v>
      </c>
      <c r="BE163" s="403">
        <v>162</v>
      </c>
      <c r="BF163" s="403">
        <v>20162</v>
      </c>
      <c r="BG163" s="403">
        <v>99</v>
      </c>
      <c r="BH163" s="403"/>
      <c r="BI163" s="403"/>
      <c r="BJ163" s="403"/>
      <c r="BK163" s="403"/>
      <c r="BL163" s="403"/>
      <c r="BM163" s="403"/>
      <c r="BN163" s="403"/>
      <c r="BO163" s="403"/>
      <c r="BP163" s="403"/>
      <c r="BQ163" s="403"/>
    </row>
    <row r="164" spans="1:69" s="363" customFormat="1" ht="20" x14ac:dyDescent="0.25">
      <c r="A164" s="410" t="s">
        <v>46</v>
      </c>
      <c r="B164" s="454" t="s">
        <v>2772</v>
      </c>
      <c r="C164" s="621" t="s">
        <v>380</v>
      </c>
      <c r="D164" s="609" t="s">
        <v>601</v>
      </c>
      <c r="E164" s="622" t="s">
        <v>1642</v>
      </c>
      <c r="F164" s="623"/>
      <c r="G164" s="625" t="s">
        <v>118</v>
      </c>
      <c r="H164" s="625"/>
      <c r="I164" s="625" t="s">
        <v>1331</v>
      </c>
      <c r="J164" s="412" t="s">
        <v>1332</v>
      </c>
      <c r="K164" s="364" t="s">
        <v>1555</v>
      </c>
      <c r="L164" s="412"/>
      <c r="M164" s="483"/>
      <c r="N164" s="412" t="str">
        <f t="shared" si="11"/>
        <v/>
      </c>
      <c r="O164" s="412" t="str">
        <f t="shared" si="10"/>
        <v/>
      </c>
      <c r="P164" s="364"/>
      <c r="Q164" s="364"/>
      <c r="R164" s="362">
        <v>0</v>
      </c>
      <c r="S164" s="627"/>
      <c r="T164" s="413"/>
      <c r="U164" s="413"/>
      <c r="V164" s="413"/>
      <c r="W164" s="413"/>
      <c r="X164" s="413"/>
      <c r="Y164" s="413"/>
      <c r="Z164" s="413"/>
      <c r="AA164" s="413"/>
      <c r="AB164" s="413"/>
      <c r="AC164" s="413"/>
      <c r="AD164" s="413"/>
      <c r="AE164" s="413"/>
      <c r="AF164" s="413"/>
      <c r="AG164" s="413"/>
      <c r="AH164" s="413"/>
      <c r="AI164" s="413"/>
      <c r="AJ164" s="413"/>
      <c r="AK164" s="413"/>
      <c r="AL164" s="413"/>
      <c r="AM164" s="413"/>
      <c r="AN164" s="413"/>
      <c r="AO164" s="413"/>
      <c r="AP164" s="413"/>
      <c r="AQ164" s="364"/>
      <c r="AR164" s="364"/>
      <c r="AS164" s="412"/>
      <c r="AT164" s="412"/>
      <c r="AU164" s="412" t="s">
        <v>1657</v>
      </c>
      <c r="AV164" s="412"/>
      <c r="AW164" s="412" t="s">
        <v>393</v>
      </c>
      <c r="AX164" s="364"/>
      <c r="AY164" s="412"/>
      <c r="AZ164" s="885">
        <v>61</v>
      </c>
      <c r="BA164" s="885">
        <v>1</v>
      </c>
      <c r="BB164" s="412"/>
      <c r="BC164" s="412">
        <v>1</v>
      </c>
      <c r="BD164" s="412">
        <v>20</v>
      </c>
      <c r="BE164" s="412">
        <v>163</v>
      </c>
      <c r="BF164" s="412">
        <v>1020163</v>
      </c>
      <c r="BG164" s="412">
        <v>423</v>
      </c>
      <c r="BH164" s="412"/>
      <c r="BI164" s="412"/>
      <c r="BJ164" s="412"/>
      <c r="BK164" s="412"/>
      <c r="BL164" s="412"/>
      <c r="BM164" s="412"/>
      <c r="BN164" s="412"/>
      <c r="BO164" s="412"/>
      <c r="BP164" s="412"/>
      <c r="BQ164" s="412"/>
    </row>
    <row r="165" spans="1:69" s="363" customFormat="1" ht="20" x14ac:dyDescent="0.25">
      <c r="A165" s="410" t="s">
        <v>46</v>
      </c>
      <c r="B165" s="454" t="s">
        <v>2773</v>
      </c>
      <c r="C165" s="621" t="s">
        <v>380</v>
      </c>
      <c r="D165" s="609" t="s">
        <v>2129</v>
      </c>
      <c r="E165" s="622" t="s">
        <v>1642</v>
      </c>
      <c r="F165" s="623"/>
      <c r="G165" s="625" t="s">
        <v>118</v>
      </c>
      <c r="H165" s="625"/>
      <c r="I165" s="625"/>
      <c r="J165" s="412" t="s">
        <v>1332</v>
      </c>
      <c r="K165" s="364" t="s">
        <v>1555</v>
      </c>
      <c r="L165" s="412"/>
      <c r="M165" s="364" t="s">
        <v>2353</v>
      </c>
      <c r="N165" s="412" t="str">
        <f t="shared" si="11"/>
        <v/>
      </c>
      <c r="O165" s="412" t="str">
        <f t="shared" si="10"/>
        <v/>
      </c>
      <c r="P165" s="364"/>
      <c r="Q165" s="364"/>
      <c r="R165" s="362">
        <v>0</v>
      </c>
      <c r="S165" s="627"/>
      <c r="T165" s="413"/>
      <c r="U165" s="413"/>
      <c r="V165" s="413"/>
      <c r="W165" s="413"/>
      <c r="X165" s="413"/>
      <c r="Y165" s="413"/>
      <c r="Z165" s="413"/>
      <c r="AA165" s="413"/>
      <c r="AB165" s="413"/>
      <c r="AC165" s="413"/>
      <c r="AD165" s="413"/>
      <c r="AE165" s="413"/>
      <c r="AF165" s="413"/>
      <c r="AG165" s="413"/>
      <c r="AH165" s="413"/>
      <c r="AI165" s="413"/>
      <c r="AJ165" s="413"/>
      <c r="AK165" s="413"/>
      <c r="AL165" s="413"/>
      <c r="AM165" s="413"/>
      <c r="AN165" s="413"/>
      <c r="AO165" s="413"/>
      <c r="AP165" s="413"/>
      <c r="AQ165" s="364"/>
      <c r="AR165" s="364"/>
      <c r="AS165" s="412"/>
      <c r="AT165" s="412"/>
      <c r="AU165" s="412" t="s">
        <v>1657</v>
      </c>
      <c r="AV165" s="412"/>
      <c r="AW165" s="412" t="s">
        <v>393</v>
      </c>
      <c r="AX165" s="364"/>
      <c r="AY165" s="412"/>
      <c r="AZ165" s="885">
        <v>61</v>
      </c>
      <c r="BA165" s="885">
        <v>2</v>
      </c>
      <c r="BB165" s="412"/>
      <c r="BC165" s="412">
        <v>1</v>
      </c>
      <c r="BD165" s="412">
        <v>20</v>
      </c>
      <c r="BE165" s="412">
        <v>164</v>
      </c>
      <c r="BF165" s="412">
        <v>1020164</v>
      </c>
      <c r="BG165" s="412">
        <v>424</v>
      </c>
      <c r="BH165" s="412"/>
      <c r="BI165" s="412"/>
      <c r="BJ165" s="412"/>
      <c r="BK165" s="412"/>
      <c r="BL165" s="412"/>
      <c r="BM165" s="412"/>
      <c r="BN165" s="412"/>
      <c r="BO165" s="412"/>
      <c r="BP165" s="412"/>
      <c r="BQ165" s="412"/>
    </row>
    <row r="166" spans="1:69" s="363" customFormat="1" ht="20" x14ac:dyDescent="0.25">
      <c r="A166" s="410" t="s">
        <v>46</v>
      </c>
      <c r="B166" s="454" t="s">
        <v>2774</v>
      </c>
      <c r="C166" s="621" t="s">
        <v>380</v>
      </c>
      <c r="D166" s="609" t="s">
        <v>2130</v>
      </c>
      <c r="E166" s="622" t="s">
        <v>1642</v>
      </c>
      <c r="F166" s="623"/>
      <c r="G166" s="625" t="s">
        <v>118</v>
      </c>
      <c r="H166" s="625"/>
      <c r="I166" s="625"/>
      <c r="J166" s="412" t="s">
        <v>1332</v>
      </c>
      <c r="K166" s="364" t="s">
        <v>1555</v>
      </c>
      <c r="L166" s="412"/>
      <c r="M166" s="364"/>
      <c r="N166" s="412" t="str">
        <f t="shared" si="11"/>
        <v/>
      </c>
      <c r="O166" s="412" t="str">
        <f t="shared" si="10"/>
        <v/>
      </c>
      <c r="P166" s="364"/>
      <c r="Q166" s="364"/>
      <c r="R166" s="362">
        <v>0</v>
      </c>
      <c r="S166" s="627"/>
      <c r="T166" s="413"/>
      <c r="U166" s="413"/>
      <c r="V166" s="413"/>
      <c r="W166" s="413"/>
      <c r="X166" s="413"/>
      <c r="Y166" s="413"/>
      <c r="Z166" s="413"/>
      <c r="AA166" s="413"/>
      <c r="AB166" s="413"/>
      <c r="AC166" s="413"/>
      <c r="AD166" s="413"/>
      <c r="AE166" s="413"/>
      <c r="AF166" s="413"/>
      <c r="AG166" s="413"/>
      <c r="AH166" s="413"/>
      <c r="AI166" s="413"/>
      <c r="AJ166" s="413"/>
      <c r="AK166" s="413"/>
      <c r="AL166" s="413"/>
      <c r="AM166" s="413"/>
      <c r="AN166" s="413"/>
      <c r="AO166" s="413"/>
      <c r="AP166" s="413"/>
      <c r="AQ166" s="364"/>
      <c r="AR166" s="364"/>
      <c r="AS166" s="412"/>
      <c r="AT166" s="412"/>
      <c r="AU166" s="412" t="s">
        <v>1657</v>
      </c>
      <c r="AV166" s="412"/>
      <c r="AW166" s="412" t="s">
        <v>393</v>
      </c>
      <c r="AX166" s="364"/>
      <c r="AY166" s="412"/>
      <c r="AZ166" s="885">
        <v>61</v>
      </c>
      <c r="BA166" s="885">
        <v>3</v>
      </c>
      <c r="BB166" s="412"/>
      <c r="BC166" s="412">
        <v>1</v>
      </c>
      <c r="BD166" s="412">
        <v>20</v>
      </c>
      <c r="BE166" s="412">
        <v>165</v>
      </c>
      <c r="BF166" s="412">
        <v>1020165</v>
      </c>
      <c r="BG166" s="412">
        <v>425</v>
      </c>
      <c r="BH166" s="412"/>
      <c r="BI166" s="412"/>
      <c r="BJ166" s="412"/>
      <c r="BK166" s="412"/>
      <c r="BL166" s="412"/>
      <c r="BM166" s="412"/>
      <c r="BN166" s="412"/>
      <c r="BO166" s="412"/>
      <c r="BP166" s="412"/>
      <c r="BQ166" s="412"/>
    </row>
    <row r="167" spans="1:69" s="363" customFormat="1" ht="25" x14ac:dyDescent="0.25">
      <c r="A167" s="410" t="s">
        <v>46</v>
      </c>
      <c r="B167" s="454" t="s">
        <v>2775</v>
      </c>
      <c r="C167" s="621" t="s">
        <v>380</v>
      </c>
      <c r="D167" s="609" t="s">
        <v>2131</v>
      </c>
      <c r="E167" s="622" t="s">
        <v>1642</v>
      </c>
      <c r="F167" s="623"/>
      <c r="G167" s="625" t="s">
        <v>118</v>
      </c>
      <c r="H167" s="625"/>
      <c r="I167" s="625"/>
      <c r="J167" s="412" t="s">
        <v>1332</v>
      </c>
      <c r="K167" s="364" t="s">
        <v>1555</v>
      </c>
      <c r="L167" s="412"/>
      <c r="M167" s="364" t="s">
        <v>2354</v>
      </c>
      <c r="N167" s="412" t="str">
        <f t="shared" si="11"/>
        <v/>
      </c>
      <c r="O167" s="412" t="str">
        <f t="shared" si="10"/>
        <v/>
      </c>
      <c r="P167" s="364"/>
      <c r="Q167" s="364"/>
      <c r="R167" s="362">
        <v>0</v>
      </c>
      <c r="S167" s="627"/>
      <c r="T167" s="413"/>
      <c r="U167" s="413"/>
      <c r="V167" s="413"/>
      <c r="W167" s="413"/>
      <c r="X167" s="413"/>
      <c r="Y167" s="413"/>
      <c r="Z167" s="413"/>
      <c r="AA167" s="413"/>
      <c r="AB167" s="413"/>
      <c r="AC167" s="413"/>
      <c r="AD167" s="413"/>
      <c r="AE167" s="413"/>
      <c r="AF167" s="413"/>
      <c r="AG167" s="413"/>
      <c r="AH167" s="413"/>
      <c r="AI167" s="413"/>
      <c r="AJ167" s="413"/>
      <c r="AK167" s="413"/>
      <c r="AL167" s="413"/>
      <c r="AM167" s="413"/>
      <c r="AN167" s="413"/>
      <c r="AO167" s="413"/>
      <c r="AP167" s="413"/>
      <c r="AQ167" s="364"/>
      <c r="AR167" s="364"/>
      <c r="AS167" s="412"/>
      <c r="AT167" s="412"/>
      <c r="AU167" s="412" t="s">
        <v>1657</v>
      </c>
      <c r="AV167" s="412"/>
      <c r="AW167" s="412" t="s">
        <v>393</v>
      </c>
      <c r="AX167" s="364"/>
      <c r="AY167" s="412"/>
      <c r="AZ167" s="885">
        <v>61</v>
      </c>
      <c r="BA167" s="885">
        <v>4</v>
      </c>
      <c r="BB167" s="412"/>
      <c r="BC167" s="412">
        <v>1</v>
      </c>
      <c r="BD167" s="412">
        <v>20</v>
      </c>
      <c r="BE167" s="412">
        <v>166</v>
      </c>
      <c r="BF167" s="412">
        <v>1020166</v>
      </c>
      <c r="BG167" s="412">
        <v>426</v>
      </c>
      <c r="BH167" s="412"/>
      <c r="BI167" s="412"/>
      <c r="BJ167" s="412"/>
      <c r="BK167" s="412"/>
      <c r="BL167" s="412"/>
      <c r="BM167" s="412"/>
      <c r="BN167" s="412"/>
      <c r="BO167" s="412"/>
      <c r="BP167" s="412"/>
      <c r="BQ167" s="412"/>
    </row>
    <row r="168" spans="1:69" s="530" customFormat="1" ht="30" x14ac:dyDescent="0.25">
      <c r="A168" s="526" t="s">
        <v>46</v>
      </c>
      <c r="B168" s="527" t="s">
        <v>2776</v>
      </c>
      <c r="C168" s="683" t="s">
        <v>380</v>
      </c>
      <c r="D168" s="684" t="s">
        <v>2132</v>
      </c>
      <c r="E168" s="685" t="s">
        <v>1642</v>
      </c>
      <c r="F168" s="686"/>
      <c r="G168" s="687" t="s">
        <v>118</v>
      </c>
      <c r="H168" s="687"/>
      <c r="I168" s="687"/>
      <c r="J168" s="529" t="s">
        <v>1332</v>
      </c>
      <c r="K168" s="528" t="s">
        <v>1555</v>
      </c>
      <c r="L168" s="529"/>
      <c r="M168" s="528" t="s">
        <v>2355</v>
      </c>
      <c r="N168" s="529" t="str">
        <f t="shared" si="11"/>
        <v/>
      </c>
      <c r="O168" s="529" t="str">
        <f t="shared" si="10"/>
        <v/>
      </c>
      <c r="P168" s="528"/>
      <c r="Q168" s="528"/>
      <c r="R168" s="531">
        <v>0</v>
      </c>
      <c r="S168" s="688"/>
      <c r="T168" s="535"/>
      <c r="U168" s="535"/>
      <c r="V168" s="535"/>
      <c r="W168" s="535"/>
      <c r="X168" s="535"/>
      <c r="Y168" s="535"/>
      <c r="Z168" s="535"/>
      <c r="AA168" s="535"/>
      <c r="AB168" s="535"/>
      <c r="AC168" s="535"/>
      <c r="AD168" s="535"/>
      <c r="AE168" s="535"/>
      <c r="AF168" s="535"/>
      <c r="AG168" s="535"/>
      <c r="AH168" s="535"/>
      <c r="AI168" s="535"/>
      <c r="AJ168" s="535"/>
      <c r="AK168" s="535"/>
      <c r="AL168" s="535"/>
      <c r="AM168" s="535"/>
      <c r="AN168" s="535"/>
      <c r="AO168" s="535"/>
      <c r="AP168" s="535"/>
      <c r="AQ168" s="528"/>
      <c r="AR168" s="528"/>
      <c r="AS168" s="529"/>
      <c r="AT168" s="529"/>
      <c r="AU168" s="529" t="s">
        <v>1657</v>
      </c>
      <c r="AV168" s="529"/>
      <c r="AW168" s="529" t="s">
        <v>393</v>
      </c>
      <c r="AX168" s="528"/>
      <c r="AY168" s="529"/>
      <c r="AZ168" s="910">
        <v>61</v>
      </c>
      <c r="BA168" s="910">
        <v>5</v>
      </c>
      <c r="BB168" s="529"/>
      <c r="BC168" s="529">
        <v>1</v>
      </c>
      <c r="BD168" s="529">
        <v>20</v>
      </c>
      <c r="BE168" s="529">
        <v>167</v>
      </c>
      <c r="BF168" s="529">
        <v>1020167</v>
      </c>
      <c r="BG168" s="529">
        <v>427</v>
      </c>
      <c r="BH168" s="529"/>
      <c r="BI168" s="529"/>
      <c r="BJ168" s="529"/>
      <c r="BK168" s="529"/>
      <c r="BL168" s="529"/>
      <c r="BM168" s="529"/>
      <c r="BN168" s="529"/>
      <c r="BO168" s="529"/>
      <c r="BP168" s="529"/>
      <c r="BQ168" s="529"/>
    </row>
    <row r="169" spans="1:69" s="401" customFormat="1" ht="30" x14ac:dyDescent="0.25">
      <c r="A169" s="367" t="s">
        <v>1000</v>
      </c>
      <c r="B169" s="427" t="s">
        <v>2777</v>
      </c>
      <c r="C169" s="619" t="s">
        <v>170</v>
      </c>
      <c r="D169" s="619"/>
      <c r="E169" s="619" t="s">
        <v>1642</v>
      </c>
      <c r="F169" s="689"/>
      <c r="G169" s="689" t="s">
        <v>118</v>
      </c>
      <c r="H169" s="689"/>
      <c r="I169" s="689"/>
      <c r="J169" s="369" t="s">
        <v>1332</v>
      </c>
      <c r="K169" s="369" t="s">
        <v>1555</v>
      </c>
      <c r="L169" s="369" t="s">
        <v>2498</v>
      </c>
      <c r="M169" s="369" t="s">
        <v>2500</v>
      </c>
      <c r="N169" s="850"/>
      <c r="O169" s="850" t="s">
        <v>651</v>
      </c>
      <c r="P169" s="369"/>
      <c r="Q169" s="831" t="s">
        <v>2502</v>
      </c>
      <c r="R169" s="368"/>
      <c r="S169" s="369"/>
      <c r="T169" s="368" t="s">
        <v>1331</v>
      </c>
      <c r="U169" s="368"/>
      <c r="V169" s="368"/>
      <c r="W169" s="368"/>
      <c r="X169" s="368"/>
      <c r="Y169" s="368"/>
      <c r="Z169" s="368"/>
      <c r="AA169" s="368" t="s">
        <v>1331</v>
      </c>
      <c r="AB169" s="368"/>
      <c r="AC169" s="368"/>
      <c r="AD169" s="368"/>
      <c r="AE169" s="368"/>
      <c r="AF169" s="368"/>
      <c r="AG169" s="368"/>
      <c r="AH169" s="368"/>
      <c r="AI169" s="368"/>
      <c r="AJ169" s="368" t="s">
        <v>1331</v>
      </c>
      <c r="AK169" s="368"/>
      <c r="AL169" s="368"/>
      <c r="AM169" s="368"/>
      <c r="AN169" s="368" t="s">
        <v>1331</v>
      </c>
      <c r="AO169" s="368"/>
      <c r="AP169" s="368"/>
      <c r="AQ169" s="369"/>
      <c r="AR169" s="369" t="s">
        <v>944</v>
      </c>
      <c r="AS169" s="369" t="s">
        <v>250</v>
      </c>
      <c r="AT169" s="369"/>
      <c r="AU169" s="403">
        <v>1</v>
      </c>
      <c r="AV169" s="369"/>
      <c r="AW169" s="369" t="s">
        <v>393</v>
      </c>
      <c r="AX169" s="428" t="s">
        <v>2133</v>
      </c>
      <c r="AY169" s="369"/>
      <c r="AZ169" s="443">
        <v>172</v>
      </c>
      <c r="BA169" s="443">
        <v>0</v>
      </c>
      <c r="BB169" s="369"/>
      <c r="BC169" s="369">
        <v>0</v>
      </c>
      <c r="BD169" s="369">
        <v>20</v>
      </c>
      <c r="BE169" s="369">
        <v>168</v>
      </c>
      <c r="BF169" s="369">
        <v>20168</v>
      </c>
      <c r="BG169" s="369">
        <v>100</v>
      </c>
      <c r="BH169" s="369"/>
      <c r="BI169" s="369"/>
      <c r="BJ169" s="369"/>
      <c r="BK169" s="369"/>
      <c r="BL169" s="369"/>
      <c r="BM169" s="369"/>
      <c r="BN169" s="369"/>
      <c r="BO169" s="369"/>
      <c r="BP169" s="369"/>
      <c r="BQ169" s="369"/>
    </row>
    <row r="170" spans="1:69" s="431" customFormat="1" ht="20" x14ac:dyDescent="0.25">
      <c r="A170" s="430" t="s">
        <v>46</v>
      </c>
      <c r="B170" s="471" t="s">
        <v>2778</v>
      </c>
      <c r="C170" s="635" t="s">
        <v>170</v>
      </c>
      <c r="D170" s="636" t="s">
        <v>185</v>
      </c>
      <c r="E170" s="690" t="s">
        <v>1642</v>
      </c>
      <c r="F170" s="638"/>
      <c r="G170" s="638"/>
      <c r="H170" s="638"/>
      <c r="I170" s="638"/>
      <c r="J170" s="419" t="s">
        <v>1332</v>
      </c>
      <c r="K170" s="419" t="s">
        <v>1555</v>
      </c>
      <c r="L170" s="419"/>
      <c r="M170" s="419"/>
      <c r="N170" s="419"/>
      <c r="O170" s="419"/>
      <c r="P170" s="419"/>
      <c r="Q170" s="419"/>
      <c r="R170" s="420">
        <v>0</v>
      </c>
      <c r="S170" s="640"/>
      <c r="T170" s="420"/>
      <c r="U170" s="420"/>
      <c r="V170" s="420"/>
      <c r="W170" s="420"/>
      <c r="X170" s="420"/>
      <c r="Y170" s="420"/>
      <c r="Z170" s="420"/>
      <c r="AA170" s="420"/>
      <c r="AB170" s="420"/>
      <c r="AC170" s="420"/>
      <c r="AD170" s="420"/>
      <c r="AE170" s="420"/>
      <c r="AF170" s="420"/>
      <c r="AG170" s="420"/>
      <c r="AH170" s="420"/>
      <c r="AI170" s="420"/>
      <c r="AJ170" s="420"/>
      <c r="AK170" s="420"/>
      <c r="AL170" s="420"/>
      <c r="AM170" s="420"/>
      <c r="AN170" s="420"/>
      <c r="AO170" s="420"/>
      <c r="AP170" s="420"/>
      <c r="AQ170" s="419"/>
      <c r="AR170" s="419"/>
      <c r="AS170" s="419"/>
      <c r="AT170" s="419"/>
      <c r="AU170" s="419"/>
      <c r="AV170" s="419"/>
      <c r="AW170" s="419" t="s">
        <v>393</v>
      </c>
      <c r="AX170" s="419"/>
      <c r="AY170" s="419"/>
      <c r="AZ170" s="898">
        <v>172</v>
      </c>
      <c r="BA170" s="898">
        <v>1</v>
      </c>
      <c r="BB170" s="419"/>
      <c r="BC170" s="419">
        <v>1</v>
      </c>
      <c r="BD170" s="419">
        <v>20</v>
      </c>
      <c r="BE170" s="419">
        <v>169</v>
      </c>
      <c r="BF170" s="419">
        <v>1020169</v>
      </c>
      <c r="BG170" s="419">
        <v>428</v>
      </c>
      <c r="BH170" s="419"/>
      <c r="BI170" s="419"/>
      <c r="BJ170" s="419"/>
      <c r="BK170" s="419"/>
      <c r="BL170" s="419"/>
      <c r="BM170" s="419"/>
      <c r="BN170" s="419"/>
      <c r="BO170" s="419"/>
      <c r="BP170" s="419"/>
      <c r="BQ170" s="419"/>
    </row>
    <row r="171" spans="1:69" s="401" customFormat="1" ht="30" x14ac:dyDescent="0.25">
      <c r="A171" s="367" t="s">
        <v>1000</v>
      </c>
      <c r="B171" s="427" t="s">
        <v>2779</v>
      </c>
      <c r="C171" s="619" t="s">
        <v>184</v>
      </c>
      <c r="D171" s="619"/>
      <c r="E171" s="619" t="s">
        <v>1642</v>
      </c>
      <c r="F171" s="689"/>
      <c r="G171" s="689" t="s">
        <v>118</v>
      </c>
      <c r="H171" s="689"/>
      <c r="I171" s="689" t="s">
        <v>1331</v>
      </c>
      <c r="J171" s="369" t="s">
        <v>785</v>
      </c>
      <c r="K171" s="369" t="s">
        <v>1555</v>
      </c>
      <c r="L171" s="369" t="s">
        <v>2499</v>
      </c>
      <c r="M171" s="369" t="s">
        <v>2501</v>
      </c>
      <c r="N171" s="850"/>
      <c r="O171" s="850" t="s">
        <v>651</v>
      </c>
      <c r="P171" s="369"/>
      <c r="Q171" s="831" t="s">
        <v>2502</v>
      </c>
      <c r="R171" s="368"/>
      <c r="S171" s="369"/>
      <c r="T171" s="368" t="s">
        <v>1331</v>
      </c>
      <c r="U171" s="368"/>
      <c r="V171" s="368"/>
      <c r="W171" s="368"/>
      <c r="X171" s="368"/>
      <c r="Y171" s="368"/>
      <c r="Z171" s="368"/>
      <c r="AA171" s="368" t="s">
        <v>1331</v>
      </c>
      <c r="AB171" s="368"/>
      <c r="AC171" s="368"/>
      <c r="AD171" s="368"/>
      <c r="AE171" s="368"/>
      <c r="AF171" s="368"/>
      <c r="AG171" s="368"/>
      <c r="AH171" s="368"/>
      <c r="AI171" s="368"/>
      <c r="AJ171" s="368" t="s">
        <v>1331</v>
      </c>
      <c r="AK171" s="368"/>
      <c r="AL171" s="368"/>
      <c r="AM171" s="368"/>
      <c r="AN171" s="368" t="s">
        <v>1331</v>
      </c>
      <c r="AO171" s="368"/>
      <c r="AP171" s="368"/>
      <c r="AQ171" s="369"/>
      <c r="AR171" s="369" t="s">
        <v>944</v>
      </c>
      <c r="AS171" s="369" t="s">
        <v>250</v>
      </c>
      <c r="AT171" s="369"/>
      <c r="AU171" s="403">
        <v>1</v>
      </c>
      <c r="AV171" s="369"/>
      <c r="AW171" s="369" t="s">
        <v>393</v>
      </c>
      <c r="AX171" s="428" t="s">
        <v>2133</v>
      </c>
      <c r="AY171" s="369"/>
      <c r="AZ171" s="443">
        <v>173</v>
      </c>
      <c r="BA171" s="443">
        <v>0</v>
      </c>
      <c r="BB171" s="369"/>
      <c r="BC171" s="369">
        <v>0</v>
      </c>
      <c r="BD171" s="369">
        <v>20</v>
      </c>
      <c r="BE171" s="369">
        <v>170</v>
      </c>
      <c r="BF171" s="369">
        <v>20170</v>
      </c>
      <c r="BG171" s="369">
        <v>101</v>
      </c>
      <c r="BH171" s="369"/>
      <c r="BI171" s="369"/>
      <c r="BJ171" s="369"/>
      <c r="BK171" s="369"/>
      <c r="BL171" s="369"/>
      <c r="BM171" s="369"/>
      <c r="BN171" s="369"/>
      <c r="BO171" s="369"/>
      <c r="BP171" s="369"/>
      <c r="BQ171" s="369"/>
    </row>
    <row r="172" spans="1:69" s="431" customFormat="1" ht="20" x14ac:dyDescent="0.25">
      <c r="A172" s="430" t="s">
        <v>46</v>
      </c>
      <c r="B172" s="471" t="s">
        <v>2780</v>
      </c>
      <c r="C172" s="635" t="s">
        <v>184</v>
      </c>
      <c r="D172" s="636" t="s">
        <v>186</v>
      </c>
      <c r="E172" s="690" t="s">
        <v>1642</v>
      </c>
      <c r="F172" s="638"/>
      <c r="G172" s="638"/>
      <c r="H172" s="638"/>
      <c r="I172" s="638"/>
      <c r="J172" s="419" t="s">
        <v>785</v>
      </c>
      <c r="K172" s="419" t="s">
        <v>1555</v>
      </c>
      <c r="L172" s="419"/>
      <c r="M172" s="419"/>
      <c r="N172" s="419"/>
      <c r="O172" s="419"/>
      <c r="P172" s="419"/>
      <c r="Q172" s="419"/>
      <c r="R172" s="420">
        <v>0</v>
      </c>
      <c r="S172" s="640"/>
      <c r="T172" s="420"/>
      <c r="U172" s="420"/>
      <c r="V172" s="420"/>
      <c r="W172" s="420"/>
      <c r="X172" s="420"/>
      <c r="Y172" s="420"/>
      <c r="Z172" s="420"/>
      <c r="AA172" s="420"/>
      <c r="AB172" s="420"/>
      <c r="AC172" s="420"/>
      <c r="AD172" s="420"/>
      <c r="AE172" s="420"/>
      <c r="AF172" s="420"/>
      <c r="AG172" s="420"/>
      <c r="AH172" s="420"/>
      <c r="AI172" s="420"/>
      <c r="AJ172" s="420"/>
      <c r="AK172" s="420"/>
      <c r="AL172" s="420"/>
      <c r="AM172" s="420"/>
      <c r="AN172" s="420"/>
      <c r="AO172" s="420"/>
      <c r="AP172" s="420"/>
      <c r="AQ172" s="419"/>
      <c r="AR172" s="419"/>
      <c r="AS172" s="419"/>
      <c r="AT172" s="419"/>
      <c r="AU172" s="419"/>
      <c r="AV172" s="419"/>
      <c r="AW172" s="419" t="s">
        <v>393</v>
      </c>
      <c r="AX172" s="419"/>
      <c r="AY172" s="419"/>
      <c r="AZ172" s="898">
        <v>173</v>
      </c>
      <c r="BA172" s="898">
        <v>1</v>
      </c>
      <c r="BB172" s="419"/>
      <c r="BC172" s="419">
        <v>1</v>
      </c>
      <c r="BD172" s="419">
        <v>20</v>
      </c>
      <c r="BE172" s="419">
        <v>171</v>
      </c>
      <c r="BF172" s="419">
        <v>1020171</v>
      </c>
      <c r="BG172" s="419">
        <v>429</v>
      </c>
      <c r="BH172" s="419"/>
      <c r="BI172" s="419"/>
      <c r="BJ172" s="419"/>
      <c r="BK172" s="419"/>
      <c r="BL172" s="419"/>
      <c r="BM172" s="419"/>
      <c r="BN172" s="419"/>
      <c r="BO172" s="419"/>
      <c r="BP172" s="419"/>
      <c r="BQ172" s="419"/>
    </row>
    <row r="173" spans="1:69" s="400" customFormat="1" ht="77.25" customHeight="1" x14ac:dyDescent="0.25">
      <c r="A173" s="398" t="s">
        <v>1000</v>
      </c>
      <c r="B173" s="399" t="s">
        <v>2781</v>
      </c>
      <c r="C173" s="583" t="s">
        <v>333</v>
      </c>
      <c r="D173" s="619"/>
      <c r="E173" s="583" t="s">
        <v>51</v>
      </c>
      <c r="F173" s="620"/>
      <c r="G173" s="620" t="s">
        <v>118</v>
      </c>
      <c r="H173" s="620"/>
      <c r="I173" s="620" t="s">
        <v>1331</v>
      </c>
      <c r="J173" s="369" t="s">
        <v>2270</v>
      </c>
      <c r="K173" s="369" t="s">
        <v>769</v>
      </c>
      <c r="L173" s="369" t="s">
        <v>334</v>
      </c>
      <c r="M173" s="369" t="s">
        <v>2445</v>
      </c>
      <c r="N173" s="830" t="str">
        <f t="shared" ref="N173:N180" si="12">IF(OR($A173&lt;&gt;"C",P173=""),"",HYPERLINK(P173,"Collection"))</f>
        <v/>
      </c>
      <c r="O173" s="830" t="str">
        <f t="shared" ref="O173:O180" si="13">IF(OR($A173&lt;&gt;"C",Q173=""),"",HYPERLINK(Q173,"Data"))</f>
        <v>Data</v>
      </c>
      <c r="P173" s="832"/>
      <c r="Q173" s="766" t="s">
        <v>2446</v>
      </c>
      <c r="R173" s="368"/>
      <c r="S173" s="369"/>
      <c r="T173" s="407" t="s">
        <v>1331</v>
      </c>
      <c r="U173" s="407" t="s">
        <v>1331</v>
      </c>
      <c r="V173" s="407" t="s">
        <v>1331</v>
      </c>
      <c r="W173" s="407" t="s">
        <v>1331</v>
      </c>
      <c r="X173" s="407" t="s">
        <v>1331</v>
      </c>
      <c r="Y173" s="407" t="s">
        <v>1331</v>
      </c>
      <c r="Z173" s="407"/>
      <c r="AA173" s="407" t="s">
        <v>1331</v>
      </c>
      <c r="AB173" s="407" t="s">
        <v>1331</v>
      </c>
      <c r="AC173" s="407" t="s">
        <v>1331</v>
      </c>
      <c r="AD173" s="407" t="s">
        <v>1331</v>
      </c>
      <c r="AE173" s="543"/>
      <c r="AF173" s="407" t="s">
        <v>1331</v>
      </c>
      <c r="AG173" s="407" t="s">
        <v>1331</v>
      </c>
      <c r="AH173" s="407" t="s">
        <v>1331</v>
      </c>
      <c r="AI173" s="543"/>
      <c r="AJ173" s="407" t="s">
        <v>1331</v>
      </c>
      <c r="AK173" s="407" t="s">
        <v>1331</v>
      </c>
      <c r="AL173" s="543"/>
      <c r="AM173" s="543"/>
      <c r="AN173" s="407" t="s">
        <v>1331</v>
      </c>
      <c r="AO173" s="407"/>
      <c r="AP173" s="407"/>
      <c r="AQ173" s="369"/>
      <c r="AR173" s="369" t="s">
        <v>823</v>
      </c>
      <c r="AS173" s="369" t="s">
        <v>956</v>
      </c>
      <c r="AT173" s="369"/>
      <c r="AU173" s="403">
        <v>1</v>
      </c>
      <c r="AV173" s="403"/>
      <c r="AW173" s="403" t="s">
        <v>767</v>
      </c>
      <c r="AX173" s="428" t="s">
        <v>2315</v>
      </c>
      <c r="AY173" s="403"/>
      <c r="AZ173" s="884">
        <v>170</v>
      </c>
      <c r="BA173" s="884">
        <v>0</v>
      </c>
      <c r="BB173" s="403"/>
      <c r="BC173" s="403">
        <v>0</v>
      </c>
      <c r="BD173" s="403">
        <v>3</v>
      </c>
      <c r="BE173" s="403">
        <v>172</v>
      </c>
      <c r="BF173" s="403">
        <v>3172</v>
      </c>
      <c r="BG173" s="403">
        <v>2</v>
      </c>
      <c r="BH173" s="403"/>
      <c r="BI173" s="403"/>
      <c r="BJ173" s="403"/>
      <c r="BK173" s="403"/>
      <c r="BL173" s="403"/>
      <c r="BM173" s="403"/>
      <c r="BN173" s="403"/>
      <c r="BO173" s="403"/>
      <c r="BP173" s="403"/>
      <c r="BQ173" s="403"/>
    </row>
    <row r="174" spans="1:69" s="417" customFormat="1" ht="25" x14ac:dyDescent="0.25">
      <c r="A174" s="415" t="s">
        <v>46</v>
      </c>
      <c r="B174" s="462" t="s">
        <v>2782</v>
      </c>
      <c r="C174" s="635" t="s">
        <v>333</v>
      </c>
      <c r="D174" s="636" t="s">
        <v>1602</v>
      </c>
      <c r="E174" s="637" t="s">
        <v>51</v>
      </c>
      <c r="F174" s="638"/>
      <c r="G174" s="639" t="s">
        <v>118</v>
      </c>
      <c r="H174" s="639"/>
      <c r="I174" s="639"/>
      <c r="J174" s="418" t="s">
        <v>2270</v>
      </c>
      <c r="K174" s="419" t="s">
        <v>769</v>
      </c>
      <c r="L174" s="418"/>
      <c r="M174" s="419"/>
      <c r="N174" s="418" t="str">
        <f t="shared" si="12"/>
        <v/>
      </c>
      <c r="O174" s="418" t="str">
        <f t="shared" si="13"/>
        <v/>
      </c>
      <c r="P174" s="418"/>
      <c r="Q174" s="418"/>
      <c r="R174" s="420">
        <v>0</v>
      </c>
      <c r="S174" s="641"/>
      <c r="T174" s="421"/>
      <c r="U174" s="421"/>
      <c r="V174" s="421"/>
      <c r="W174" s="421"/>
      <c r="X174" s="421"/>
      <c r="Y174" s="421"/>
      <c r="Z174" s="421"/>
      <c r="AA174" s="421"/>
      <c r="AB174" s="421"/>
      <c r="AC174" s="421"/>
      <c r="AD174" s="421"/>
      <c r="AE174" s="421"/>
      <c r="AF174" s="421"/>
      <c r="AG174" s="421"/>
      <c r="AH174" s="421"/>
      <c r="AI174" s="421"/>
      <c r="AJ174" s="421"/>
      <c r="AK174" s="421"/>
      <c r="AL174" s="421"/>
      <c r="AM174" s="421"/>
      <c r="AN174" s="421"/>
      <c r="AO174" s="421"/>
      <c r="AP174" s="421"/>
      <c r="AQ174" s="419"/>
      <c r="AR174" s="419"/>
      <c r="AS174" s="418"/>
      <c r="AT174" s="418"/>
      <c r="AU174" s="418" t="s">
        <v>1657</v>
      </c>
      <c r="AV174" s="418"/>
      <c r="AW174" s="418" t="s">
        <v>767</v>
      </c>
      <c r="AX174" s="419"/>
      <c r="AY174" s="418"/>
      <c r="AZ174" s="887">
        <v>170</v>
      </c>
      <c r="BA174" s="887">
        <v>1</v>
      </c>
      <c r="BB174" s="418"/>
      <c r="BC174" s="418">
        <v>1</v>
      </c>
      <c r="BD174" s="418">
        <v>3</v>
      </c>
      <c r="BE174" s="418">
        <v>173</v>
      </c>
      <c r="BF174" s="418">
        <v>1003173</v>
      </c>
      <c r="BG174" s="418">
        <v>146</v>
      </c>
      <c r="BH174" s="418"/>
      <c r="BI174" s="418"/>
      <c r="BJ174" s="418"/>
      <c r="BK174" s="418"/>
      <c r="BL174" s="418"/>
      <c r="BM174" s="418"/>
      <c r="BN174" s="418"/>
      <c r="BO174" s="418"/>
      <c r="BP174" s="418"/>
      <c r="BQ174" s="418"/>
    </row>
    <row r="175" spans="1:69" s="400" customFormat="1" ht="40" x14ac:dyDescent="0.25">
      <c r="A175" s="367" t="s">
        <v>1000</v>
      </c>
      <c r="B175" s="399" t="s">
        <v>2783</v>
      </c>
      <c r="C175" s="583" t="s">
        <v>879</v>
      </c>
      <c r="D175" s="619"/>
      <c r="E175" s="583" t="s">
        <v>1421</v>
      </c>
      <c r="F175" s="620"/>
      <c r="G175" s="620" t="s">
        <v>1331</v>
      </c>
      <c r="H175" s="620"/>
      <c r="I175" s="620" t="s">
        <v>1331</v>
      </c>
      <c r="J175" s="369" t="s">
        <v>1332</v>
      </c>
      <c r="K175" s="369" t="s">
        <v>212</v>
      </c>
      <c r="L175" s="369" t="s">
        <v>1414</v>
      </c>
      <c r="M175" s="442"/>
      <c r="N175" s="830" t="str">
        <f t="shared" si="12"/>
        <v>Collection</v>
      </c>
      <c r="O175" s="830" t="str">
        <f t="shared" si="13"/>
        <v>Data</v>
      </c>
      <c r="P175" s="851" t="s">
        <v>2159</v>
      </c>
      <c r="Q175" s="851" t="s">
        <v>2159</v>
      </c>
      <c r="R175" s="368" t="s">
        <v>1331</v>
      </c>
      <c r="S175" s="369"/>
      <c r="T175" s="369"/>
      <c r="U175" s="369" t="s">
        <v>1331</v>
      </c>
      <c r="V175" s="369" t="s">
        <v>1331</v>
      </c>
      <c r="W175" s="369" t="s">
        <v>1331</v>
      </c>
      <c r="X175" s="369" t="s">
        <v>1331</v>
      </c>
      <c r="Y175" s="369" t="s">
        <v>1331</v>
      </c>
      <c r="Z175" s="369" t="s">
        <v>1331</v>
      </c>
      <c r="AA175" s="369"/>
      <c r="AB175" s="369"/>
      <c r="AC175" s="369"/>
      <c r="AD175" s="369"/>
      <c r="AE175" s="369"/>
      <c r="AF175" s="369"/>
      <c r="AG175" s="369"/>
      <c r="AH175" s="369"/>
      <c r="AI175" s="369"/>
      <c r="AJ175" s="369"/>
      <c r="AK175" s="369"/>
      <c r="AL175" s="369"/>
      <c r="AM175" s="369"/>
      <c r="AN175" s="369"/>
      <c r="AO175" s="369"/>
      <c r="AP175" s="369"/>
      <c r="AQ175" s="369"/>
      <c r="AR175" s="369" t="s">
        <v>491</v>
      </c>
      <c r="AS175" s="369" t="s">
        <v>250</v>
      </c>
      <c r="AT175" s="369"/>
      <c r="AU175" s="403">
        <v>1</v>
      </c>
      <c r="AV175" s="403"/>
      <c r="AW175" s="403"/>
      <c r="AX175" s="369" t="s">
        <v>2234</v>
      </c>
      <c r="AY175" s="403"/>
      <c r="AZ175" s="884">
        <v>207</v>
      </c>
      <c r="BA175" s="884">
        <v>0</v>
      </c>
      <c r="BB175" s="403"/>
      <c r="BC175" s="403">
        <v>0</v>
      </c>
      <c r="BD175" s="403">
        <v>31</v>
      </c>
      <c r="BE175" s="403">
        <v>174</v>
      </c>
      <c r="BF175" s="403">
        <v>31174</v>
      </c>
      <c r="BG175" s="403">
        <v>104</v>
      </c>
      <c r="BH175" s="403"/>
      <c r="BI175" s="403"/>
      <c r="BJ175" s="403"/>
      <c r="BK175" s="403"/>
      <c r="BL175" s="403"/>
      <c r="BM175" s="403"/>
      <c r="BN175" s="403"/>
      <c r="BO175" s="403"/>
      <c r="BP175" s="403"/>
      <c r="BQ175" s="403"/>
    </row>
    <row r="176" spans="1:69" s="417" customFormat="1" ht="37.5" x14ac:dyDescent="0.25">
      <c r="A176" s="415" t="s">
        <v>46</v>
      </c>
      <c r="B176" s="462" t="s">
        <v>2784</v>
      </c>
      <c r="C176" s="635" t="s">
        <v>879</v>
      </c>
      <c r="D176" s="636" t="s">
        <v>1415</v>
      </c>
      <c r="E176" s="637" t="s">
        <v>1421</v>
      </c>
      <c r="F176" s="638"/>
      <c r="G176" s="649" t="s">
        <v>1331</v>
      </c>
      <c r="H176" s="649"/>
      <c r="I176" s="649" t="s">
        <v>1331</v>
      </c>
      <c r="J176" s="419" t="s">
        <v>1332</v>
      </c>
      <c r="K176" s="419" t="s">
        <v>212</v>
      </c>
      <c r="L176" s="418"/>
      <c r="M176" s="419"/>
      <c r="N176" s="418" t="str">
        <f t="shared" si="12"/>
        <v/>
      </c>
      <c r="O176" s="418" t="str">
        <f t="shared" si="13"/>
        <v/>
      </c>
      <c r="P176" s="418"/>
      <c r="Q176" s="418"/>
      <c r="R176" s="420" t="s">
        <v>1331</v>
      </c>
      <c r="S176" s="641"/>
      <c r="T176" s="641"/>
      <c r="U176" s="641"/>
      <c r="V176" s="641"/>
      <c r="W176" s="641"/>
      <c r="X176" s="641"/>
      <c r="Y176" s="641"/>
      <c r="Z176" s="641"/>
      <c r="AA176" s="641"/>
      <c r="AB176" s="641"/>
      <c r="AC176" s="641"/>
      <c r="AD176" s="641"/>
      <c r="AE176" s="641"/>
      <c r="AF176" s="641"/>
      <c r="AG176" s="641"/>
      <c r="AH176" s="641"/>
      <c r="AI176" s="641"/>
      <c r="AJ176" s="641"/>
      <c r="AK176" s="641"/>
      <c r="AL176" s="641"/>
      <c r="AM176" s="641"/>
      <c r="AN176" s="641"/>
      <c r="AO176" s="641"/>
      <c r="AP176" s="641"/>
      <c r="AQ176" s="418"/>
      <c r="AR176" s="419"/>
      <c r="AS176" s="418"/>
      <c r="AT176" s="418"/>
      <c r="AU176" s="418" t="s">
        <v>1657</v>
      </c>
      <c r="AV176" s="418"/>
      <c r="AW176" s="418"/>
      <c r="AX176" s="419"/>
      <c r="AY176" s="418"/>
      <c r="AZ176" s="887">
        <v>207</v>
      </c>
      <c r="BA176" s="887">
        <v>1</v>
      </c>
      <c r="BB176" s="418"/>
      <c r="BC176" s="418">
        <v>1</v>
      </c>
      <c r="BD176" s="418">
        <v>31</v>
      </c>
      <c r="BE176" s="418">
        <v>175</v>
      </c>
      <c r="BF176" s="418">
        <v>1031175</v>
      </c>
      <c r="BG176" s="418">
        <v>431</v>
      </c>
      <c r="BH176" s="418"/>
      <c r="BI176" s="418"/>
      <c r="BJ176" s="418"/>
      <c r="BK176" s="418"/>
      <c r="BL176" s="418"/>
      <c r="BM176" s="418"/>
      <c r="BN176" s="418"/>
      <c r="BO176" s="418"/>
      <c r="BP176" s="418"/>
      <c r="BQ176" s="418"/>
    </row>
    <row r="177" spans="1:69" s="400" customFormat="1" ht="40" x14ac:dyDescent="0.25">
      <c r="A177" s="398" t="s">
        <v>1000</v>
      </c>
      <c r="B177" s="399" t="s">
        <v>2785</v>
      </c>
      <c r="C177" s="583" t="s">
        <v>91</v>
      </c>
      <c r="D177" s="619"/>
      <c r="E177" s="583" t="s">
        <v>1349</v>
      </c>
      <c r="F177" s="620"/>
      <c r="G177" s="620"/>
      <c r="H177" s="620" t="s">
        <v>1331</v>
      </c>
      <c r="I177" s="620" t="s">
        <v>1331</v>
      </c>
      <c r="J177" s="369" t="s">
        <v>1332</v>
      </c>
      <c r="K177" s="369" t="s">
        <v>769</v>
      </c>
      <c r="L177" s="369" t="s">
        <v>1488</v>
      </c>
      <c r="M177" s="369" t="s">
        <v>1489</v>
      </c>
      <c r="N177" s="830" t="str">
        <f t="shared" si="12"/>
        <v/>
      </c>
      <c r="O177" s="830" t="str">
        <f t="shared" si="13"/>
        <v/>
      </c>
      <c r="P177" s="403"/>
      <c r="Q177" s="403"/>
      <c r="R177" s="368"/>
      <c r="S177" s="369"/>
      <c r="T177" s="407" t="s">
        <v>1331</v>
      </c>
      <c r="U177" s="407" t="s">
        <v>1331</v>
      </c>
      <c r="V177" s="407" t="s">
        <v>1331</v>
      </c>
      <c r="W177" s="407" t="s">
        <v>1331</v>
      </c>
      <c r="X177" s="407" t="s">
        <v>1331</v>
      </c>
      <c r="Y177" s="407" t="s">
        <v>1331</v>
      </c>
      <c r="Z177" s="407" t="s">
        <v>1331</v>
      </c>
      <c r="AA177" s="407"/>
      <c r="AB177" s="407"/>
      <c r="AC177" s="407"/>
      <c r="AD177" s="407"/>
      <c r="AE177" s="407"/>
      <c r="AF177" s="407"/>
      <c r="AG177" s="407"/>
      <c r="AH177" s="407"/>
      <c r="AI177" s="407"/>
      <c r="AJ177" s="407"/>
      <c r="AK177" s="407"/>
      <c r="AL177" s="407"/>
      <c r="AM177" s="407"/>
      <c r="AN177" s="407"/>
      <c r="AO177" s="407"/>
      <c r="AP177" s="407"/>
      <c r="AQ177" s="369"/>
      <c r="AR177" s="369" t="s">
        <v>960</v>
      </c>
      <c r="AS177" s="369" t="s">
        <v>305</v>
      </c>
      <c r="AT177" s="369"/>
      <c r="AU177" s="403">
        <v>1</v>
      </c>
      <c r="AV177" s="403"/>
      <c r="AW177" s="403" t="s">
        <v>576</v>
      </c>
      <c r="AX177" s="428" t="s">
        <v>2261</v>
      </c>
      <c r="AY177" s="403"/>
      <c r="AZ177" s="884">
        <v>69</v>
      </c>
      <c r="BA177" s="884">
        <v>0</v>
      </c>
      <c r="BB177" s="403"/>
      <c r="BC177" s="403">
        <v>0</v>
      </c>
      <c r="BD177" s="403">
        <v>8</v>
      </c>
      <c r="BE177" s="403">
        <v>176</v>
      </c>
      <c r="BF177" s="403">
        <v>8176</v>
      </c>
      <c r="BG177" s="403">
        <v>5</v>
      </c>
      <c r="BH177" s="403"/>
      <c r="BI177" s="403"/>
      <c r="BJ177" s="403"/>
      <c r="BK177" s="403"/>
      <c r="BL177" s="403"/>
      <c r="BM177" s="403"/>
      <c r="BN177" s="403"/>
      <c r="BO177" s="403"/>
      <c r="BP177" s="403"/>
      <c r="BQ177" s="403"/>
    </row>
    <row r="178" spans="1:69" s="363" customFormat="1" ht="38.25" customHeight="1" x14ac:dyDescent="0.25">
      <c r="A178" s="410" t="s">
        <v>46</v>
      </c>
      <c r="B178" s="454" t="s">
        <v>2786</v>
      </c>
      <c r="C178" s="621" t="s">
        <v>91</v>
      </c>
      <c r="D178" s="609" t="s">
        <v>92</v>
      </c>
      <c r="E178" s="622" t="s">
        <v>1349</v>
      </c>
      <c r="F178" s="623"/>
      <c r="G178" s="624"/>
      <c r="H178" s="624" t="s">
        <v>1331</v>
      </c>
      <c r="I178" s="624" t="s">
        <v>1331</v>
      </c>
      <c r="J178" s="412" t="s">
        <v>1332</v>
      </c>
      <c r="K178" s="364" t="s">
        <v>769</v>
      </c>
      <c r="L178" s="412"/>
      <c r="M178" s="364"/>
      <c r="N178" s="412" t="str">
        <f t="shared" si="12"/>
        <v/>
      </c>
      <c r="O178" s="412" t="str">
        <f t="shared" si="13"/>
        <v/>
      </c>
      <c r="P178" s="412"/>
      <c r="Q178" s="412"/>
      <c r="R178" s="362">
        <v>0</v>
      </c>
      <c r="S178" s="627"/>
      <c r="T178" s="413"/>
      <c r="U178" s="413"/>
      <c r="V178" s="413"/>
      <c r="W178" s="413"/>
      <c r="X178" s="413"/>
      <c r="Y178" s="413"/>
      <c r="Z178" s="413"/>
      <c r="AA178" s="413"/>
      <c r="AB178" s="413"/>
      <c r="AC178" s="413"/>
      <c r="AD178" s="413"/>
      <c r="AE178" s="413"/>
      <c r="AF178" s="413"/>
      <c r="AG178" s="413"/>
      <c r="AH178" s="413"/>
      <c r="AI178" s="413"/>
      <c r="AJ178" s="413"/>
      <c r="AK178" s="413"/>
      <c r="AL178" s="413"/>
      <c r="AM178" s="413"/>
      <c r="AN178" s="413"/>
      <c r="AO178" s="413"/>
      <c r="AP178" s="413"/>
      <c r="AQ178" s="364"/>
      <c r="AR178" s="364"/>
      <c r="AS178" s="412"/>
      <c r="AT178" s="412"/>
      <c r="AU178" s="412" t="s">
        <v>1657</v>
      </c>
      <c r="AV178" s="412"/>
      <c r="AW178" s="412" t="s">
        <v>576</v>
      </c>
      <c r="AX178" s="364"/>
      <c r="AY178" s="412"/>
      <c r="AZ178" s="885">
        <v>69</v>
      </c>
      <c r="BA178" s="885">
        <v>1</v>
      </c>
      <c r="BB178" s="412"/>
      <c r="BC178" s="412">
        <v>1</v>
      </c>
      <c r="BD178" s="412">
        <v>8</v>
      </c>
      <c r="BE178" s="412">
        <v>177</v>
      </c>
      <c r="BF178" s="412">
        <v>1008177</v>
      </c>
      <c r="BG178" s="412">
        <v>150</v>
      </c>
      <c r="BH178" s="412"/>
      <c r="BI178" s="412"/>
      <c r="BJ178" s="412"/>
      <c r="BK178" s="412"/>
      <c r="BL178" s="412"/>
      <c r="BM178" s="412"/>
      <c r="BN178" s="412"/>
      <c r="BO178" s="412"/>
      <c r="BP178" s="412"/>
      <c r="BQ178" s="412"/>
    </row>
    <row r="179" spans="1:69" s="363" customFormat="1" ht="26" x14ac:dyDescent="0.25">
      <c r="A179" s="410" t="s">
        <v>1000</v>
      </c>
      <c r="B179" s="411" t="s">
        <v>2787</v>
      </c>
      <c r="C179" s="651" t="s">
        <v>1348</v>
      </c>
      <c r="D179" s="651"/>
      <c r="E179" s="627" t="s">
        <v>1349</v>
      </c>
      <c r="F179" s="691"/>
      <c r="G179" s="692"/>
      <c r="H179" s="692" t="s">
        <v>1331</v>
      </c>
      <c r="I179" s="692"/>
      <c r="J179" s="364" t="s">
        <v>1262</v>
      </c>
      <c r="K179" s="364" t="s">
        <v>769</v>
      </c>
      <c r="L179" s="364" t="s">
        <v>1165</v>
      </c>
      <c r="M179" s="364" t="s">
        <v>1433</v>
      </c>
      <c r="N179" s="412" t="str">
        <f t="shared" si="12"/>
        <v/>
      </c>
      <c r="O179" s="412" t="str">
        <f t="shared" si="13"/>
        <v/>
      </c>
      <c r="P179" s="412"/>
      <c r="Q179" s="412"/>
      <c r="R179" s="362"/>
      <c r="S179" s="627"/>
      <c r="T179" s="413" t="s">
        <v>1331</v>
      </c>
      <c r="U179" s="413" t="s">
        <v>1331</v>
      </c>
      <c r="V179" s="413" t="s">
        <v>1331</v>
      </c>
      <c r="W179" s="413" t="s">
        <v>1331</v>
      </c>
      <c r="X179" s="413" t="s">
        <v>1331</v>
      </c>
      <c r="Y179" s="413" t="s">
        <v>1331</v>
      </c>
      <c r="Z179" s="413" t="s">
        <v>1331</v>
      </c>
      <c r="AA179" s="413"/>
      <c r="AB179" s="413"/>
      <c r="AC179" s="413"/>
      <c r="AD179" s="413"/>
      <c r="AE179" s="413"/>
      <c r="AF179" s="413"/>
      <c r="AG179" s="413"/>
      <c r="AH179" s="413"/>
      <c r="AI179" s="413"/>
      <c r="AJ179" s="413"/>
      <c r="AK179" s="413"/>
      <c r="AL179" s="413"/>
      <c r="AM179" s="413"/>
      <c r="AN179" s="413"/>
      <c r="AO179" s="413"/>
      <c r="AP179" s="413"/>
      <c r="AQ179" s="364"/>
      <c r="AR179" s="364" t="s">
        <v>960</v>
      </c>
      <c r="AS179" s="412" t="s">
        <v>305</v>
      </c>
      <c r="AT179" s="412"/>
      <c r="AU179" s="403">
        <v>10</v>
      </c>
      <c r="AV179" s="412"/>
      <c r="AW179" s="412" t="s">
        <v>576</v>
      </c>
      <c r="AX179" s="911" t="s">
        <v>2261</v>
      </c>
      <c r="AY179" s="412"/>
      <c r="AZ179" s="885">
        <v>71</v>
      </c>
      <c r="BA179" s="885">
        <v>0</v>
      </c>
      <c r="BB179" s="412"/>
      <c r="BC179" s="412">
        <v>0</v>
      </c>
      <c r="BD179" s="412">
        <v>8</v>
      </c>
      <c r="BE179" s="412">
        <v>178</v>
      </c>
      <c r="BF179" s="412">
        <v>8178</v>
      </c>
      <c r="BG179" s="412">
        <v>6</v>
      </c>
      <c r="BH179" s="412"/>
      <c r="BI179" s="412"/>
      <c r="BJ179" s="412"/>
      <c r="BK179" s="412"/>
      <c r="BL179" s="412"/>
      <c r="BM179" s="412"/>
      <c r="BN179" s="412"/>
      <c r="BO179" s="412"/>
      <c r="BP179" s="412"/>
      <c r="BQ179" s="412"/>
    </row>
    <row r="180" spans="1:69" s="363" customFormat="1" ht="25" x14ac:dyDescent="0.25">
      <c r="A180" s="410" t="s">
        <v>46</v>
      </c>
      <c r="B180" s="454" t="s">
        <v>2788</v>
      </c>
      <c r="C180" s="621" t="s">
        <v>1348</v>
      </c>
      <c r="D180" s="609" t="s">
        <v>1530</v>
      </c>
      <c r="E180" s="622" t="s">
        <v>1349</v>
      </c>
      <c r="F180" s="623"/>
      <c r="G180" s="624"/>
      <c r="H180" s="624"/>
      <c r="I180" s="624"/>
      <c r="J180" s="412" t="s">
        <v>1262</v>
      </c>
      <c r="K180" s="364" t="s">
        <v>769</v>
      </c>
      <c r="L180" s="412"/>
      <c r="M180" s="364"/>
      <c r="N180" s="412" t="str">
        <f t="shared" si="12"/>
        <v/>
      </c>
      <c r="O180" s="412" t="str">
        <f t="shared" si="13"/>
        <v/>
      </c>
      <c r="P180" s="412"/>
      <c r="Q180" s="412"/>
      <c r="R180" s="362">
        <v>0</v>
      </c>
      <c r="S180" s="627"/>
      <c r="T180" s="413"/>
      <c r="U180" s="413"/>
      <c r="V180" s="413"/>
      <c r="W180" s="413"/>
      <c r="X180" s="413"/>
      <c r="Y180" s="413"/>
      <c r="Z180" s="413"/>
      <c r="AA180" s="413"/>
      <c r="AB180" s="413"/>
      <c r="AC180" s="413"/>
      <c r="AD180" s="413"/>
      <c r="AE180" s="413"/>
      <c r="AF180" s="413"/>
      <c r="AG180" s="413"/>
      <c r="AH180" s="413"/>
      <c r="AI180" s="413"/>
      <c r="AJ180" s="413"/>
      <c r="AK180" s="413"/>
      <c r="AL180" s="413"/>
      <c r="AM180" s="413"/>
      <c r="AN180" s="413"/>
      <c r="AO180" s="413"/>
      <c r="AP180" s="413"/>
      <c r="AQ180" s="364"/>
      <c r="AR180" s="364"/>
      <c r="AS180" s="412"/>
      <c r="AT180" s="412"/>
      <c r="AU180" s="412" t="s">
        <v>1657</v>
      </c>
      <c r="AV180" s="412"/>
      <c r="AW180" s="412" t="s">
        <v>576</v>
      </c>
      <c r="AX180" s="364"/>
      <c r="AY180" s="412"/>
      <c r="AZ180" s="885">
        <v>71</v>
      </c>
      <c r="BA180" s="885">
        <v>1</v>
      </c>
      <c r="BB180" s="412"/>
      <c r="BC180" s="412">
        <v>1</v>
      </c>
      <c r="BD180" s="412">
        <v>8</v>
      </c>
      <c r="BE180" s="412">
        <v>179</v>
      </c>
      <c r="BF180" s="412">
        <v>1008179</v>
      </c>
      <c r="BG180" s="412">
        <v>151</v>
      </c>
      <c r="BH180" s="412"/>
      <c r="BI180" s="412"/>
      <c r="BJ180" s="412"/>
      <c r="BK180" s="412"/>
      <c r="BL180" s="412"/>
      <c r="BM180" s="412"/>
      <c r="BN180" s="412"/>
      <c r="BO180" s="412"/>
      <c r="BP180" s="412"/>
      <c r="BQ180" s="412"/>
    </row>
    <row r="181" spans="1:69" s="363" customFormat="1" ht="25" x14ac:dyDescent="0.25">
      <c r="A181" s="410" t="s">
        <v>46</v>
      </c>
      <c r="B181" s="454" t="s">
        <v>2789</v>
      </c>
      <c r="C181" s="621" t="s">
        <v>1348</v>
      </c>
      <c r="D181" s="609" t="s">
        <v>1531</v>
      </c>
      <c r="E181" s="622" t="s">
        <v>1349</v>
      </c>
      <c r="F181" s="623"/>
      <c r="G181" s="624"/>
      <c r="H181" s="624"/>
      <c r="I181" s="624"/>
      <c r="J181" s="412" t="s">
        <v>1262</v>
      </c>
      <c r="K181" s="364" t="s">
        <v>769</v>
      </c>
      <c r="L181" s="412"/>
      <c r="M181" s="364"/>
      <c r="N181" s="412"/>
      <c r="O181" s="412"/>
      <c r="P181" s="412"/>
      <c r="Q181" s="412"/>
      <c r="R181" s="362"/>
      <c r="S181" s="627"/>
      <c r="T181" s="413"/>
      <c r="U181" s="413"/>
      <c r="V181" s="413"/>
      <c r="W181" s="413"/>
      <c r="X181" s="413"/>
      <c r="Y181" s="413"/>
      <c r="Z181" s="413"/>
      <c r="AA181" s="413"/>
      <c r="AB181" s="413"/>
      <c r="AC181" s="413"/>
      <c r="AD181" s="413"/>
      <c r="AE181" s="413"/>
      <c r="AF181" s="413"/>
      <c r="AG181" s="413"/>
      <c r="AH181" s="413"/>
      <c r="AI181" s="413"/>
      <c r="AJ181" s="413"/>
      <c r="AK181" s="413"/>
      <c r="AL181" s="413"/>
      <c r="AM181" s="413"/>
      <c r="AN181" s="413"/>
      <c r="AO181" s="413"/>
      <c r="AP181" s="413"/>
      <c r="AQ181" s="364"/>
      <c r="AR181" s="364"/>
      <c r="AS181" s="412"/>
      <c r="AT181" s="412"/>
      <c r="AU181" s="412"/>
      <c r="AV181" s="412"/>
      <c r="AW181" s="412" t="s">
        <v>576</v>
      </c>
      <c r="AX181" s="364"/>
      <c r="AY181" s="412"/>
      <c r="AZ181" s="885">
        <v>71</v>
      </c>
      <c r="BA181" s="885">
        <v>2</v>
      </c>
      <c r="BB181" s="412"/>
      <c r="BC181" s="412">
        <v>1</v>
      </c>
      <c r="BD181" s="412">
        <v>8</v>
      </c>
      <c r="BE181" s="412">
        <v>180</v>
      </c>
      <c r="BF181" s="412">
        <v>1008180</v>
      </c>
      <c r="BG181" s="412">
        <v>152</v>
      </c>
      <c r="BH181" s="412"/>
      <c r="BI181" s="412"/>
      <c r="BJ181" s="412"/>
      <c r="BK181" s="412"/>
      <c r="BL181" s="412"/>
      <c r="BM181" s="412"/>
      <c r="BN181" s="412"/>
      <c r="BO181" s="412"/>
      <c r="BP181" s="412"/>
      <c r="BQ181" s="412"/>
    </row>
    <row r="182" spans="1:69" s="363" customFormat="1" ht="25" x14ac:dyDescent="0.25">
      <c r="A182" s="410" t="s">
        <v>46</v>
      </c>
      <c r="B182" s="454" t="s">
        <v>2790</v>
      </c>
      <c r="C182" s="621" t="s">
        <v>1348</v>
      </c>
      <c r="D182" s="609" t="s">
        <v>1529</v>
      </c>
      <c r="E182" s="622" t="s">
        <v>1349</v>
      </c>
      <c r="F182" s="623"/>
      <c r="G182" s="624"/>
      <c r="H182" s="624"/>
      <c r="I182" s="624"/>
      <c r="J182" s="412" t="s">
        <v>1262</v>
      </c>
      <c r="K182" s="364" t="s">
        <v>769</v>
      </c>
      <c r="L182" s="412"/>
      <c r="M182" s="364"/>
      <c r="N182" s="412"/>
      <c r="O182" s="412"/>
      <c r="P182" s="412"/>
      <c r="Q182" s="412"/>
      <c r="R182" s="362"/>
      <c r="S182" s="627"/>
      <c r="T182" s="413"/>
      <c r="U182" s="413"/>
      <c r="V182" s="413"/>
      <c r="W182" s="413"/>
      <c r="X182" s="413"/>
      <c r="Y182" s="413"/>
      <c r="Z182" s="413"/>
      <c r="AA182" s="413"/>
      <c r="AB182" s="413"/>
      <c r="AC182" s="413"/>
      <c r="AD182" s="413"/>
      <c r="AE182" s="413"/>
      <c r="AF182" s="413"/>
      <c r="AG182" s="413"/>
      <c r="AH182" s="413"/>
      <c r="AI182" s="413"/>
      <c r="AJ182" s="413"/>
      <c r="AK182" s="413"/>
      <c r="AL182" s="413"/>
      <c r="AM182" s="413"/>
      <c r="AN182" s="413"/>
      <c r="AO182" s="413"/>
      <c r="AP182" s="413"/>
      <c r="AQ182" s="364"/>
      <c r="AR182" s="364"/>
      <c r="AS182" s="412"/>
      <c r="AT182" s="412"/>
      <c r="AU182" s="412"/>
      <c r="AV182" s="412"/>
      <c r="AW182" s="412" t="s">
        <v>576</v>
      </c>
      <c r="AX182" s="364"/>
      <c r="AY182" s="412"/>
      <c r="AZ182" s="885">
        <v>71</v>
      </c>
      <c r="BA182" s="885">
        <v>3</v>
      </c>
      <c r="BB182" s="412"/>
      <c r="BC182" s="412">
        <v>1</v>
      </c>
      <c r="BD182" s="412">
        <v>8</v>
      </c>
      <c r="BE182" s="412">
        <v>181</v>
      </c>
      <c r="BF182" s="412">
        <v>1008181</v>
      </c>
      <c r="BG182" s="412">
        <v>153</v>
      </c>
      <c r="BH182" s="412"/>
      <c r="BI182" s="412"/>
      <c r="BJ182" s="412"/>
      <c r="BK182" s="412"/>
      <c r="BL182" s="412"/>
      <c r="BM182" s="412"/>
      <c r="BN182" s="412"/>
      <c r="BO182" s="412"/>
      <c r="BP182" s="412"/>
      <c r="BQ182" s="412"/>
    </row>
    <row r="183" spans="1:69" s="363" customFormat="1" ht="25" x14ac:dyDescent="0.25">
      <c r="A183" s="410" t="s">
        <v>46</v>
      </c>
      <c r="B183" s="454" t="s">
        <v>2791</v>
      </c>
      <c r="C183" s="621" t="s">
        <v>1348</v>
      </c>
      <c r="D183" s="609" t="s">
        <v>1532</v>
      </c>
      <c r="E183" s="622" t="s">
        <v>1349</v>
      </c>
      <c r="F183" s="623"/>
      <c r="G183" s="624"/>
      <c r="H183" s="624"/>
      <c r="I183" s="624"/>
      <c r="J183" s="412" t="s">
        <v>1262</v>
      </c>
      <c r="K183" s="364" t="s">
        <v>769</v>
      </c>
      <c r="L183" s="412"/>
      <c r="M183" s="364"/>
      <c r="N183" s="412"/>
      <c r="O183" s="412"/>
      <c r="P183" s="412"/>
      <c r="Q183" s="412"/>
      <c r="R183" s="362"/>
      <c r="S183" s="627"/>
      <c r="T183" s="413"/>
      <c r="U183" s="413"/>
      <c r="V183" s="413"/>
      <c r="W183" s="413"/>
      <c r="X183" s="413"/>
      <c r="Y183" s="413"/>
      <c r="Z183" s="413"/>
      <c r="AA183" s="413"/>
      <c r="AB183" s="413"/>
      <c r="AC183" s="413"/>
      <c r="AD183" s="413"/>
      <c r="AE183" s="413"/>
      <c r="AF183" s="413"/>
      <c r="AG183" s="413"/>
      <c r="AH183" s="413"/>
      <c r="AI183" s="413"/>
      <c r="AJ183" s="413"/>
      <c r="AK183" s="413"/>
      <c r="AL183" s="413"/>
      <c r="AM183" s="413"/>
      <c r="AN183" s="413"/>
      <c r="AO183" s="413"/>
      <c r="AP183" s="413"/>
      <c r="AQ183" s="364"/>
      <c r="AR183" s="364"/>
      <c r="AS183" s="412"/>
      <c r="AT183" s="412"/>
      <c r="AU183" s="412"/>
      <c r="AV183" s="412"/>
      <c r="AW183" s="412" t="s">
        <v>576</v>
      </c>
      <c r="AX183" s="364"/>
      <c r="AY183" s="412"/>
      <c r="AZ183" s="885">
        <v>71</v>
      </c>
      <c r="BA183" s="885">
        <v>4</v>
      </c>
      <c r="BB183" s="412"/>
      <c r="BC183" s="412">
        <v>1</v>
      </c>
      <c r="BD183" s="412">
        <v>8</v>
      </c>
      <c r="BE183" s="412">
        <v>182</v>
      </c>
      <c r="BF183" s="412">
        <v>1008182</v>
      </c>
      <c r="BG183" s="412">
        <v>154</v>
      </c>
      <c r="BH183" s="412"/>
      <c r="BI183" s="412"/>
      <c r="BJ183" s="412"/>
      <c r="BK183" s="412"/>
      <c r="BL183" s="412"/>
      <c r="BM183" s="412"/>
      <c r="BN183" s="412"/>
      <c r="BO183" s="412"/>
      <c r="BP183" s="412"/>
      <c r="BQ183" s="412"/>
    </row>
    <row r="184" spans="1:69" s="363" customFormat="1" ht="25" x14ac:dyDescent="0.25">
      <c r="A184" s="410" t="s">
        <v>46</v>
      </c>
      <c r="B184" s="454" t="s">
        <v>2792</v>
      </c>
      <c r="C184" s="621" t="s">
        <v>1348</v>
      </c>
      <c r="D184" s="609" t="s">
        <v>1184</v>
      </c>
      <c r="E184" s="622" t="s">
        <v>1349</v>
      </c>
      <c r="F184" s="623"/>
      <c r="G184" s="624"/>
      <c r="H184" s="624"/>
      <c r="I184" s="624"/>
      <c r="J184" s="412" t="s">
        <v>1262</v>
      </c>
      <c r="K184" s="364" t="s">
        <v>769</v>
      </c>
      <c r="L184" s="412"/>
      <c r="M184" s="364"/>
      <c r="N184" s="412"/>
      <c r="O184" s="412"/>
      <c r="P184" s="412"/>
      <c r="Q184" s="412"/>
      <c r="R184" s="362"/>
      <c r="S184" s="627"/>
      <c r="T184" s="413"/>
      <c r="U184" s="413"/>
      <c r="V184" s="413"/>
      <c r="W184" s="413"/>
      <c r="X184" s="413"/>
      <c r="Y184" s="413"/>
      <c r="Z184" s="413"/>
      <c r="AA184" s="413"/>
      <c r="AB184" s="413"/>
      <c r="AC184" s="413"/>
      <c r="AD184" s="413"/>
      <c r="AE184" s="413"/>
      <c r="AF184" s="413"/>
      <c r="AG184" s="413"/>
      <c r="AH184" s="413"/>
      <c r="AI184" s="413"/>
      <c r="AJ184" s="413"/>
      <c r="AK184" s="413"/>
      <c r="AL184" s="413"/>
      <c r="AM184" s="413"/>
      <c r="AN184" s="413"/>
      <c r="AO184" s="413"/>
      <c r="AP184" s="413"/>
      <c r="AQ184" s="364"/>
      <c r="AR184" s="364"/>
      <c r="AS184" s="412"/>
      <c r="AT184" s="412"/>
      <c r="AU184" s="412"/>
      <c r="AV184" s="412"/>
      <c r="AW184" s="412" t="s">
        <v>576</v>
      </c>
      <c r="AX184" s="364"/>
      <c r="AY184" s="412"/>
      <c r="AZ184" s="885">
        <v>71</v>
      </c>
      <c r="BA184" s="885">
        <v>5</v>
      </c>
      <c r="BB184" s="412"/>
      <c r="BC184" s="412">
        <v>1</v>
      </c>
      <c r="BD184" s="412">
        <v>8</v>
      </c>
      <c r="BE184" s="412">
        <v>183</v>
      </c>
      <c r="BF184" s="412">
        <v>1008183</v>
      </c>
      <c r="BG184" s="412">
        <v>155</v>
      </c>
      <c r="BH184" s="412"/>
      <c r="BI184" s="412"/>
      <c r="BJ184" s="412"/>
      <c r="BK184" s="412"/>
      <c r="BL184" s="412"/>
      <c r="BM184" s="412"/>
      <c r="BN184" s="412"/>
      <c r="BO184" s="412"/>
      <c r="BP184" s="412"/>
      <c r="BQ184" s="412"/>
    </row>
    <row r="185" spans="1:69" s="363" customFormat="1" ht="25" x14ac:dyDescent="0.25">
      <c r="A185" s="410" t="s">
        <v>46</v>
      </c>
      <c r="B185" s="454" t="s">
        <v>2793</v>
      </c>
      <c r="C185" s="621" t="s">
        <v>1348</v>
      </c>
      <c r="D185" s="609" t="s">
        <v>1185</v>
      </c>
      <c r="E185" s="622" t="s">
        <v>1349</v>
      </c>
      <c r="F185" s="623"/>
      <c r="G185" s="624"/>
      <c r="H185" s="624"/>
      <c r="I185" s="624"/>
      <c r="J185" s="412" t="s">
        <v>1262</v>
      </c>
      <c r="K185" s="364" t="s">
        <v>769</v>
      </c>
      <c r="L185" s="412"/>
      <c r="M185" s="364"/>
      <c r="N185" s="412"/>
      <c r="O185" s="412"/>
      <c r="P185" s="412"/>
      <c r="Q185" s="412"/>
      <c r="R185" s="362"/>
      <c r="S185" s="627"/>
      <c r="T185" s="413"/>
      <c r="U185" s="413"/>
      <c r="V185" s="413"/>
      <c r="W185" s="413"/>
      <c r="X185" s="413"/>
      <c r="Y185" s="413"/>
      <c r="Z185" s="413"/>
      <c r="AA185" s="413"/>
      <c r="AB185" s="413"/>
      <c r="AC185" s="413"/>
      <c r="AD185" s="413"/>
      <c r="AE185" s="413"/>
      <c r="AF185" s="413"/>
      <c r="AG185" s="413"/>
      <c r="AH185" s="413"/>
      <c r="AI185" s="413"/>
      <c r="AJ185" s="413"/>
      <c r="AK185" s="413"/>
      <c r="AL185" s="413"/>
      <c r="AM185" s="413"/>
      <c r="AN185" s="413"/>
      <c r="AO185" s="413"/>
      <c r="AP185" s="413"/>
      <c r="AQ185" s="364"/>
      <c r="AR185" s="364"/>
      <c r="AS185" s="412"/>
      <c r="AT185" s="412"/>
      <c r="AU185" s="412"/>
      <c r="AV185" s="412"/>
      <c r="AW185" s="412" t="s">
        <v>576</v>
      </c>
      <c r="AX185" s="364"/>
      <c r="AY185" s="412"/>
      <c r="AZ185" s="885">
        <v>71</v>
      </c>
      <c r="BA185" s="885">
        <v>6</v>
      </c>
      <c r="BB185" s="412"/>
      <c r="BC185" s="412">
        <v>1</v>
      </c>
      <c r="BD185" s="412">
        <v>8</v>
      </c>
      <c r="BE185" s="412">
        <v>184</v>
      </c>
      <c r="BF185" s="412">
        <v>1008184</v>
      </c>
      <c r="BG185" s="412">
        <v>156</v>
      </c>
      <c r="BH185" s="412"/>
      <c r="BI185" s="412"/>
      <c r="BJ185" s="412"/>
      <c r="BK185" s="412"/>
      <c r="BL185" s="412"/>
      <c r="BM185" s="412"/>
      <c r="BN185" s="412"/>
      <c r="BO185" s="412"/>
      <c r="BP185" s="412"/>
      <c r="BQ185" s="412"/>
    </row>
    <row r="186" spans="1:69" s="363" customFormat="1" ht="25" x14ac:dyDescent="0.25">
      <c r="A186" s="410" t="s">
        <v>46</v>
      </c>
      <c r="B186" s="454" t="s">
        <v>2794</v>
      </c>
      <c r="C186" s="621" t="s">
        <v>1348</v>
      </c>
      <c r="D186" s="609" t="s">
        <v>1186</v>
      </c>
      <c r="E186" s="622" t="s">
        <v>1349</v>
      </c>
      <c r="F186" s="623"/>
      <c r="G186" s="624"/>
      <c r="H186" s="624"/>
      <c r="I186" s="624"/>
      <c r="J186" s="412" t="s">
        <v>1262</v>
      </c>
      <c r="K186" s="364" t="s">
        <v>769</v>
      </c>
      <c r="L186" s="412"/>
      <c r="M186" s="364"/>
      <c r="N186" s="412"/>
      <c r="O186" s="412"/>
      <c r="P186" s="412"/>
      <c r="Q186" s="412"/>
      <c r="R186" s="362"/>
      <c r="S186" s="627"/>
      <c r="T186" s="413"/>
      <c r="U186" s="413"/>
      <c r="V186" s="413"/>
      <c r="W186" s="413"/>
      <c r="X186" s="413"/>
      <c r="Y186" s="413"/>
      <c r="Z186" s="413"/>
      <c r="AA186" s="413"/>
      <c r="AB186" s="413"/>
      <c r="AC186" s="413"/>
      <c r="AD186" s="413"/>
      <c r="AE186" s="413"/>
      <c r="AF186" s="413"/>
      <c r="AG186" s="413"/>
      <c r="AH186" s="413"/>
      <c r="AI186" s="413"/>
      <c r="AJ186" s="413"/>
      <c r="AK186" s="413"/>
      <c r="AL186" s="413"/>
      <c r="AM186" s="413"/>
      <c r="AN186" s="413"/>
      <c r="AO186" s="413"/>
      <c r="AP186" s="413"/>
      <c r="AQ186" s="364"/>
      <c r="AR186" s="364"/>
      <c r="AS186" s="412"/>
      <c r="AT186" s="412"/>
      <c r="AU186" s="412"/>
      <c r="AV186" s="412"/>
      <c r="AW186" s="412" t="s">
        <v>576</v>
      </c>
      <c r="AX186" s="364"/>
      <c r="AY186" s="412"/>
      <c r="AZ186" s="885">
        <v>71</v>
      </c>
      <c r="BA186" s="885">
        <v>7</v>
      </c>
      <c r="BB186" s="412"/>
      <c r="BC186" s="412">
        <v>1</v>
      </c>
      <c r="BD186" s="412">
        <v>8</v>
      </c>
      <c r="BE186" s="412">
        <v>185</v>
      </c>
      <c r="BF186" s="412">
        <v>1008185</v>
      </c>
      <c r="BG186" s="412">
        <v>157</v>
      </c>
      <c r="BH186" s="412"/>
      <c r="BI186" s="412"/>
      <c r="BJ186" s="412"/>
      <c r="BK186" s="412"/>
      <c r="BL186" s="412"/>
      <c r="BM186" s="412"/>
      <c r="BN186" s="412"/>
      <c r="BO186" s="412"/>
      <c r="BP186" s="412"/>
      <c r="BQ186" s="412"/>
    </row>
    <row r="187" spans="1:69" s="363" customFormat="1" ht="25" x14ac:dyDescent="0.25">
      <c r="A187" s="410" t="s">
        <v>46</v>
      </c>
      <c r="B187" s="454" t="s">
        <v>2795</v>
      </c>
      <c r="C187" s="621" t="s">
        <v>1348</v>
      </c>
      <c r="D187" s="609" t="s">
        <v>1187</v>
      </c>
      <c r="E187" s="622" t="s">
        <v>1349</v>
      </c>
      <c r="F187" s="623"/>
      <c r="G187" s="624"/>
      <c r="H187" s="624"/>
      <c r="I187" s="624"/>
      <c r="J187" s="412" t="s">
        <v>1262</v>
      </c>
      <c r="K187" s="364" t="s">
        <v>769</v>
      </c>
      <c r="L187" s="412"/>
      <c r="M187" s="364"/>
      <c r="N187" s="412"/>
      <c r="O187" s="412"/>
      <c r="P187" s="412"/>
      <c r="Q187" s="412"/>
      <c r="R187" s="362"/>
      <c r="S187" s="627"/>
      <c r="T187" s="413"/>
      <c r="U187" s="413"/>
      <c r="V187" s="413"/>
      <c r="W187" s="413"/>
      <c r="X187" s="413"/>
      <c r="Y187" s="413"/>
      <c r="Z187" s="413"/>
      <c r="AA187" s="413"/>
      <c r="AB187" s="413"/>
      <c r="AC187" s="413"/>
      <c r="AD187" s="413"/>
      <c r="AE187" s="413"/>
      <c r="AF187" s="413"/>
      <c r="AG187" s="413"/>
      <c r="AH187" s="413"/>
      <c r="AI187" s="413"/>
      <c r="AJ187" s="413"/>
      <c r="AK187" s="413"/>
      <c r="AL187" s="413"/>
      <c r="AM187" s="413"/>
      <c r="AN187" s="413"/>
      <c r="AO187" s="413"/>
      <c r="AP187" s="413"/>
      <c r="AQ187" s="364"/>
      <c r="AR187" s="364"/>
      <c r="AS187" s="412"/>
      <c r="AT187" s="412"/>
      <c r="AU187" s="412"/>
      <c r="AV187" s="412"/>
      <c r="AW187" s="412" t="s">
        <v>576</v>
      </c>
      <c r="AX187" s="364"/>
      <c r="AY187" s="412"/>
      <c r="AZ187" s="885">
        <v>71</v>
      </c>
      <c r="BA187" s="885">
        <v>8</v>
      </c>
      <c r="BB187" s="412"/>
      <c r="BC187" s="412">
        <v>1</v>
      </c>
      <c r="BD187" s="412">
        <v>8</v>
      </c>
      <c r="BE187" s="412">
        <v>186</v>
      </c>
      <c r="BF187" s="412">
        <v>1008186</v>
      </c>
      <c r="BG187" s="412">
        <v>158</v>
      </c>
      <c r="BH187" s="412"/>
      <c r="BI187" s="412"/>
      <c r="BJ187" s="412"/>
      <c r="BK187" s="412"/>
      <c r="BL187" s="412"/>
      <c r="BM187" s="412"/>
      <c r="BN187" s="412"/>
      <c r="BO187" s="412"/>
      <c r="BP187" s="412"/>
      <c r="BQ187" s="412"/>
    </row>
    <row r="188" spans="1:69" s="363" customFormat="1" ht="25" x14ac:dyDescent="0.25">
      <c r="A188" s="410" t="s">
        <v>46</v>
      </c>
      <c r="B188" s="454" t="s">
        <v>2796</v>
      </c>
      <c r="C188" s="621" t="s">
        <v>1348</v>
      </c>
      <c r="D188" s="609" t="s">
        <v>1188</v>
      </c>
      <c r="E188" s="622" t="s">
        <v>1349</v>
      </c>
      <c r="F188" s="623"/>
      <c r="G188" s="624"/>
      <c r="H188" s="624"/>
      <c r="I188" s="624"/>
      <c r="J188" s="412" t="s">
        <v>1262</v>
      </c>
      <c r="K188" s="364" t="s">
        <v>769</v>
      </c>
      <c r="L188" s="412"/>
      <c r="M188" s="364"/>
      <c r="N188" s="412"/>
      <c r="O188" s="412"/>
      <c r="P188" s="412"/>
      <c r="Q188" s="412"/>
      <c r="R188" s="362"/>
      <c r="S188" s="627"/>
      <c r="T188" s="413"/>
      <c r="U188" s="413"/>
      <c r="V188" s="413"/>
      <c r="W188" s="413"/>
      <c r="X188" s="413"/>
      <c r="Y188" s="413"/>
      <c r="Z188" s="413"/>
      <c r="AA188" s="413"/>
      <c r="AB188" s="413"/>
      <c r="AC188" s="413"/>
      <c r="AD188" s="413"/>
      <c r="AE188" s="413"/>
      <c r="AF188" s="413"/>
      <c r="AG188" s="413"/>
      <c r="AH188" s="413"/>
      <c r="AI188" s="413"/>
      <c r="AJ188" s="413"/>
      <c r="AK188" s="413"/>
      <c r="AL188" s="413"/>
      <c r="AM188" s="413"/>
      <c r="AN188" s="413"/>
      <c r="AO188" s="413"/>
      <c r="AP188" s="413"/>
      <c r="AQ188" s="364"/>
      <c r="AR188" s="364"/>
      <c r="AS188" s="412"/>
      <c r="AT188" s="412"/>
      <c r="AU188" s="412"/>
      <c r="AV188" s="412"/>
      <c r="AW188" s="412" t="s">
        <v>576</v>
      </c>
      <c r="AX188" s="364"/>
      <c r="AY188" s="412"/>
      <c r="AZ188" s="885">
        <v>71</v>
      </c>
      <c r="BA188" s="885">
        <v>9</v>
      </c>
      <c r="BB188" s="412"/>
      <c r="BC188" s="412">
        <v>1</v>
      </c>
      <c r="BD188" s="412">
        <v>8</v>
      </c>
      <c r="BE188" s="412">
        <v>187</v>
      </c>
      <c r="BF188" s="412">
        <v>1008187</v>
      </c>
      <c r="BG188" s="412">
        <v>159</v>
      </c>
      <c r="BH188" s="412"/>
      <c r="BI188" s="412"/>
      <c r="BJ188" s="412"/>
      <c r="BK188" s="412"/>
      <c r="BL188" s="412"/>
      <c r="BM188" s="412"/>
      <c r="BN188" s="412"/>
      <c r="BO188" s="412"/>
      <c r="BP188" s="412"/>
      <c r="BQ188" s="412"/>
    </row>
    <row r="189" spans="1:69" s="417" customFormat="1" ht="25" x14ac:dyDescent="0.25">
      <c r="A189" s="415" t="s">
        <v>46</v>
      </c>
      <c r="B189" s="462" t="s">
        <v>2797</v>
      </c>
      <c r="C189" s="635" t="s">
        <v>1348</v>
      </c>
      <c r="D189" s="636" t="s">
        <v>1189</v>
      </c>
      <c r="E189" s="637" t="s">
        <v>1349</v>
      </c>
      <c r="F189" s="638"/>
      <c r="G189" s="639"/>
      <c r="H189" s="639"/>
      <c r="I189" s="639"/>
      <c r="J189" s="418" t="s">
        <v>1262</v>
      </c>
      <c r="K189" s="419" t="s">
        <v>769</v>
      </c>
      <c r="L189" s="418"/>
      <c r="M189" s="419"/>
      <c r="N189" s="418" t="str">
        <f t="shared" ref="N189:N213" si="14">IF(OR($A189&lt;&gt;"C",P189=""),"",HYPERLINK(P189,"Collection"))</f>
        <v/>
      </c>
      <c r="O189" s="418" t="str">
        <f t="shared" ref="O189:O211" si="15">IF(OR($A189&lt;&gt;"C",Q189=""),"",HYPERLINK(Q189,"Data"))</f>
        <v/>
      </c>
      <c r="P189" s="418"/>
      <c r="Q189" s="418"/>
      <c r="R189" s="420">
        <v>0</v>
      </c>
      <c r="S189" s="641"/>
      <c r="T189" s="421"/>
      <c r="U189" s="421"/>
      <c r="V189" s="421"/>
      <c r="W189" s="421"/>
      <c r="X189" s="421"/>
      <c r="Y189" s="421"/>
      <c r="Z189" s="421"/>
      <c r="AA189" s="421"/>
      <c r="AB189" s="421"/>
      <c r="AC189" s="421"/>
      <c r="AD189" s="421"/>
      <c r="AE189" s="421"/>
      <c r="AF189" s="421"/>
      <c r="AG189" s="421"/>
      <c r="AH189" s="421"/>
      <c r="AI189" s="421"/>
      <c r="AJ189" s="421"/>
      <c r="AK189" s="421"/>
      <c r="AL189" s="421"/>
      <c r="AM189" s="421"/>
      <c r="AN189" s="421"/>
      <c r="AO189" s="421"/>
      <c r="AP189" s="421"/>
      <c r="AQ189" s="419"/>
      <c r="AR189" s="419"/>
      <c r="AS189" s="418"/>
      <c r="AT189" s="418"/>
      <c r="AU189" s="418" t="s">
        <v>1657</v>
      </c>
      <c r="AV189" s="418"/>
      <c r="AW189" s="418" t="s">
        <v>576</v>
      </c>
      <c r="AX189" s="419"/>
      <c r="AY189" s="418"/>
      <c r="AZ189" s="887">
        <v>71</v>
      </c>
      <c r="BA189" s="887">
        <v>10</v>
      </c>
      <c r="BB189" s="418"/>
      <c r="BC189" s="418">
        <v>1</v>
      </c>
      <c r="BD189" s="418">
        <v>8</v>
      </c>
      <c r="BE189" s="418">
        <v>188</v>
      </c>
      <c r="BF189" s="418">
        <v>1008188</v>
      </c>
      <c r="BG189" s="418">
        <v>160</v>
      </c>
      <c r="BH189" s="418"/>
      <c r="BI189" s="418"/>
      <c r="BJ189" s="418"/>
      <c r="BK189" s="418"/>
      <c r="BL189" s="418"/>
      <c r="BM189" s="418"/>
      <c r="BN189" s="418"/>
      <c r="BO189" s="418"/>
      <c r="BP189" s="418"/>
      <c r="BQ189" s="418"/>
    </row>
    <row r="190" spans="1:69" s="400" customFormat="1" ht="39" x14ac:dyDescent="0.25">
      <c r="A190" s="398" t="s">
        <v>1000</v>
      </c>
      <c r="B190" s="399" t="s">
        <v>2798</v>
      </c>
      <c r="C190" s="429" t="s">
        <v>1579</v>
      </c>
      <c r="D190" s="619"/>
      <c r="E190" s="583" t="s">
        <v>1349</v>
      </c>
      <c r="F190" s="620"/>
      <c r="G190" s="620"/>
      <c r="H190" s="620"/>
      <c r="I190" s="620" t="s">
        <v>1331</v>
      </c>
      <c r="J190" s="369" t="s">
        <v>119</v>
      </c>
      <c r="K190" s="369" t="s">
        <v>769</v>
      </c>
      <c r="L190" s="369" t="s">
        <v>625</v>
      </c>
      <c r="M190" s="369" t="s">
        <v>1404</v>
      </c>
      <c r="N190" s="830" t="str">
        <f t="shared" si="14"/>
        <v/>
      </c>
      <c r="O190" s="830" t="str">
        <f t="shared" si="15"/>
        <v/>
      </c>
      <c r="P190" s="832"/>
      <c r="Q190" s="832"/>
      <c r="R190" s="368"/>
      <c r="S190" s="369"/>
      <c r="T190" s="407" t="s">
        <v>1331</v>
      </c>
      <c r="U190" s="407" t="s">
        <v>1331</v>
      </c>
      <c r="V190" s="407" t="s">
        <v>1331</v>
      </c>
      <c r="W190" s="407" t="s">
        <v>1331</v>
      </c>
      <c r="X190" s="407" t="s">
        <v>1331</v>
      </c>
      <c r="Y190" s="407" t="s">
        <v>1331</v>
      </c>
      <c r="Z190" s="407" t="s">
        <v>1331</v>
      </c>
      <c r="AA190" s="407"/>
      <c r="AB190" s="407"/>
      <c r="AC190" s="407"/>
      <c r="AD190" s="407"/>
      <c r="AE190" s="407"/>
      <c r="AF190" s="407"/>
      <c r="AG190" s="407"/>
      <c r="AH190" s="407"/>
      <c r="AI190" s="407"/>
      <c r="AJ190" s="407"/>
      <c r="AK190" s="407"/>
      <c r="AL190" s="407"/>
      <c r="AM190" s="407"/>
      <c r="AN190" s="407"/>
      <c r="AO190" s="407"/>
      <c r="AP190" s="407"/>
      <c r="AQ190" s="369"/>
      <c r="AR190" s="369" t="s">
        <v>960</v>
      </c>
      <c r="AS190" s="369" t="s">
        <v>305</v>
      </c>
      <c r="AT190" s="369" t="s">
        <v>1405</v>
      </c>
      <c r="AU190" s="403">
        <v>1</v>
      </c>
      <c r="AV190" s="403"/>
      <c r="AW190" s="403" t="s">
        <v>576</v>
      </c>
      <c r="AX190" s="428" t="s">
        <v>2261</v>
      </c>
      <c r="AY190" s="403"/>
      <c r="AZ190" s="884">
        <v>73</v>
      </c>
      <c r="BA190" s="884">
        <v>0</v>
      </c>
      <c r="BB190" s="403"/>
      <c r="BC190" s="403">
        <v>0</v>
      </c>
      <c r="BD190" s="403">
        <v>8</v>
      </c>
      <c r="BE190" s="403">
        <v>189</v>
      </c>
      <c r="BF190" s="403">
        <v>8189</v>
      </c>
      <c r="BG190" s="403">
        <v>7</v>
      </c>
      <c r="BH190" s="403"/>
      <c r="BI190" s="403"/>
      <c r="BJ190" s="403"/>
      <c r="BK190" s="403"/>
      <c r="BL190" s="403"/>
      <c r="BM190" s="403"/>
      <c r="BN190" s="403"/>
      <c r="BO190" s="403"/>
      <c r="BP190" s="403"/>
      <c r="BQ190" s="403"/>
    </row>
    <row r="191" spans="1:69" s="417" customFormat="1" ht="37.5" x14ac:dyDescent="0.25">
      <c r="A191" s="415" t="s">
        <v>46</v>
      </c>
      <c r="B191" s="462" t="s">
        <v>2799</v>
      </c>
      <c r="C191" s="635" t="s">
        <v>1579</v>
      </c>
      <c r="D191" s="636" t="s">
        <v>1336</v>
      </c>
      <c r="E191" s="637" t="s">
        <v>1349</v>
      </c>
      <c r="F191" s="638"/>
      <c r="G191" s="639"/>
      <c r="H191" s="639"/>
      <c r="I191" s="639" t="s">
        <v>1331</v>
      </c>
      <c r="J191" s="418" t="s">
        <v>119</v>
      </c>
      <c r="K191" s="419" t="s">
        <v>769</v>
      </c>
      <c r="L191" s="418"/>
      <c r="M191" s="419"/>
      <c r="N191" s="418" t="str">
        <f t="shared" si="14"/>
        <v/>
      </c>
      <c r="O191" s="418" t="str">
        <f t="shared" si="15"/>
        <v/>
      </c>
      <c r="P191" s="418"/>
      <c r="Q191" s="418"/>
      <c r="R191" s="420">
        <v>0</v>
      </c>
      <c r="S191" s="641"/>
      <c r="T191" s="421"/>
      <c r="U191" s="421"/>
      <c r="V191" s="421"/>
      <c r="W191" s="421"/>
      <c r="X191" s="421"/>
      <c r="Y191" s="421"/>
      <c r="Z191" s="421"/>
      <c r="AA191" s="421"/>
      <c r="AB191" s="421"/>
      <c r="AC191" s="421"/>
      <c r="AD191" s="421"/>
      <c r="AE191" s="421"/>
      <c r="AF191" s="421"/>
      <c r="AG191" s="421"/>
      <c r="AH191" s="421"/>
      <c r="AI191" s="421"/>
      <c r="AJ191" s="421"/>
      <c r="AK191" s="421"/>
      <c r="AL191" s="421"/>
      <c r="AM191" s="421"/>
      <c r="AN191" s="421"/>
      <c r="AO191" s="421"/>
      <c r="AP191" s="421"/>
      <c r="AQ191" s="419"/>
      <c r="AR191" s="419"/>
      <c r="AS191" s="418"/>
      <c r="AT191" s="418"/>
      <c r="AU191" s="418" t="s">
        <v>1657</v>
      </c>
      <c r="AV191" s="418"/>
      <c r="AW191" s="418" t="s">
        <v>576</v>
      </c>
      <c r="AX191" s="419"/>
      <c r="AY191" s="418"/>
      <c r="AZ191" s="887">
        <v>73</v>
      </c>
      <c r="BA191" s="887">
        <v>1</v>
      </c>
      <c r="BB191" s="418"/>
      <c r="BC191" s="418">
        <v>1</v>
      </c>
      <c r="BD191" s="418">
        <v>8</v>
      </c>
      <c r="BE191" s="418">
        <v>190</v>
      </c>
      <c r="BF191" s="418">
        <v>1008190</v>
      </c>
      <c r="BG191" s="418">
        <v>161</v>
      </c>
      <c r="BH191" s="418"/>
      <c r="BI191" s="418"/>
      <c r="BJ191" s="418"/>
      <c r="BK191" s="418"/>
      <c r="BL191" s="418"/>
      <c r="BM191" s="418"/>
      <c r="BN191" s="418"/>
      <c r="BO191" s="418"/>
      <c r="BP191" s="418"/>
      <c r="BQ191" s="418"/>
    </row>
    <row r="192" spans="1:69" s="400" customFormat="1" ht="111" customHeight="1" x14ac:dyDescent="0.25">
      <c r="A192" s="398" t="s">
        <v>1000</v>
      </c>
      <c r="B192" s="399" t="s">
        <v>2800</v>
      </c>
      <c r="C192" s="583" t="s">
        <v>312</v>
      </c>
      <c r="D192" s="619"/>
      <c r="E192" s="583" t="s">
        <v>1349</v>
      </c>
      <c r="F192" s="620"/>
      <c r="G192" s="620" t="s">
        <v>1331</v>
      </c>
      <c r="H192" s="620" t="s">
        <v>1331</v>
      </c>
      <c r="I192" s="620" t="s">
        <v>1331</v>
      </c>
      <c r="J192" s="369" t="s">
        <v>1332</v>
      </c>
      <c r="K192" s="369" t="s">
        <v>212</v>
      </c>
      <c r="L192" s="369" t="s">
        <v>311</v>
      </c>
      <c r="M192" s="369" t="s">
        <v>1085</v>
      </c>
      <c r="N192" s="830" t="str">
        <f t="shared" si="14"/>
        <v/>
      </c>
      <c r="O192" s="830" t="str">
        <f t="shared" si="15"/>
        <v>Data</v>
      </c>
      <c r="P192" s="403"/>
      <c r="Q192" s="428" t="s">
        <v>2135</v>
      </c>
      <c r="R192" s="368"/>
      <c r="S192" s="369"/>
      <c r="T192" s="407"/>
      <c r="U192" s="407" t="s">
        <v>1331</v>
      </c>
      <c r="V192" s="407" t="s">
        <v>1331</v>
      </c>
      <c r="W192" s="407" t="s">
        <v>1331</v>
      </c>
      <c r="X192" s="407" t="s">
        <v>1331</v>
      </c>
      <c r="Y192" s="407" t="s">
        <v>1331</v>
      </c>
      <c r="Z192" s="407" t="s">
        <v>1331</v>
      </c>
      <c r="AA192" s="407"/>
      <c r="AB192" s="407"/>
      <c r="AC192" s="407"/>
      <c r="AD192" s="407"/>
      <c r="AE192" s="407"/>
      <c r="AF192" s="407"/>
      <c r="AG192" s="407"/>
      <c r="AH192" s="407"/>
      <c r="AI192" s="407"/>
      <c r="AJ192" s="407"/>
      <c r="AK192" s="407"/>
      <c r="AL192" s="407"/>
      <c r="AM192" s="407"/>
      <c r="AN192" s="407"/>
      <c r="AO192" s="407"/>
      <c r="AP192" s="407"/>
      <c r="AQ192" s="369"/>
      <c r="AR192" s="369" t="s">
        <v>491</v>
      </c>
      <c r="AS192" s="369" t="s">
        <v>250</v>
      </c>
      <c r="AT192" s="369"/>
      <c r="AU192" s="403">
        <v>6</v>
      </c>
      <c r="AV192" s="403"/>
      <c r="AW192" s="403" t="s">
        <v>1223</v>
      </c>
      <c r="AX192" s="428" t="s">
        <v>2261</v>
      </c>
      <c r="AY192" s="403"/>
      <c r="AZ192" s="884">
        <v>75</v>
      </c>
      <c r="BA192" s="884">
        <v>0</v>
      </c>
      <c r="BB192" s="403"/>
      <c r="BC192" s="403">
        <v>0</v>
      </c>
      <c r="BD192" s="403">
        <v>8</v>
      </c>
      <c r="BE192" s="403">
        <v>191</v>
      </c>
      <c r="BF192" s="403">
        <v>8191</v>
      </c>
      <c r="BG192" s="403">
        <v>8</v>
      </c>
      <c r="BH192" s="403"/>
      <c r="BI192" s="403"/>
      <c r="BJ192" s="403"/>
      <c r="BK192" s="403"/>
      <c r="BL192" s="403"/>
      <c r="BM192" s="403"/>
      <c r="BN192" s="403"/>
      <c r="BO192" s="403"/>
      <c r="BP192" s="403"/>
      <c r="BQ192" s="403"/>
    </row>
    <row r="193" spans="1:69" s="363" customFormat="1" ht="25" x14ac:dyDescent="0.25">
      <c r="A193" s="410" t="s">
        <v>46</v>
      </c>
      <c r="B193" s="454" t="s">
        <v>2801</v>
      </c>
      <c r="C193" s="621" t="s">
        <v>312</v>
      </c>
      <c r="D193" s="609" t="s">
        <v>303</v>
      </c>
      <c r="E193" s="622" t="s">
        <v>1349</v>
      </c>
      <c r="F193" s="623"/>
      <c r="G193" s="625" t="s">
        <v>1331</v>
      </c>
      <c r="H193" s="624" t="s">
        <v>1331</v>
      </c>
      <c r="I193" s="624"/>
      <c r="J193" s="412" t="s">
        <v>1332</v>
      </c>
      <c r="K193" s="364" t="s">
        <v>212</v>
      </c>
      <c r="L193" s="412"/>
      <c r="M193" s="364"/>
      <c r="N193" s="412" t="str">
        <f t="shared" si="14"/>
        <v/>
      </c>
      <c r="O193" s="412" t="str">
        <f t="shared" si="15"/>
        <v/>
      </c>
      <c r="P193" s="412"/>
      <c r="Q193" s="412"/>
      <c r="R193" s="362">
        <v>0</v>
      </c>
      <c r="S193" s="627"/>
      <c r="T193" s="413"/>
      <c r="U193" s="413"/>
      <c r="V193" s="413"/>
      <c r="W193" s="413"/>
      <c r="X193" s="413"/>
      <c r="Y193" s="413"/>
      <c r="Z193" s="413"/>
      <c r="AA193" s="413"/>
      <c r="AB193" s="413"/>
      <c r="AC193" s="413"/>
      <c r="AD193" s="413"/>
      <c r="AE193" s="413"/>
      <c r="AF193" s="413"/>
      <c r="AG193" s="413"/>
      <c r="AH193" s="413"/>
      <c r="AI193" s="413"/>
      <c r="AJ193" s="413"/>
      <c r="AK193" s="413"/>
      <c r="AL193" s="413"/>
      <c r="AM193" s="413"/>
      <c r="AN193" s="413"/>
      <c r="AO193" s="413"/>
      <c r="AP193" s="413"/>
      <c r="AQ193" s="364"/>
      <c r="AR193" s="364"/>
      <c r="AS193" s="412"/>
      <c r="AT193" s="412"/>
      <c r="AU193" s="412" t="s">
        <v>1657</v>
      </c>
      <c r="AV193" s="412"/>
      <c r="AW193" s="412" t="s">
        <v>1223</v>
      </c>
      <c r="AX193" s="364"/>
      <c r="AY193" s="412"/>
      <c r="AZ193" s="885">
        <v>75</v>
      </c>
      <c r="BA193" s="885">
        <v>1</v>
      </c>
      <c r="BB193" s="412"/>
      <c r="BC193" s="412">
        <v>1</v>
      </c>
      <c r="BD193" s="412">
        <v>8</v>
      </c>
      <c r="BE193" s="412">
        <v>192</v>
      </c>
      <c r="BF193" s="412">
        <v>1008192</v>
      </c>
      <c r="BG193" s="412">
        <v>162</v>
      </c>
      <c r="BH193" s="412"/>
      <c r="BI193" s="412"/>
      <c r="BJ193" s="412"/>
      <c r="BK193" s="412"/>
      <c r="BL193" s="412"/>
      <c r="BM193" s="412"/>
      <c r="BN193" s="412"/>
      <c r="BO193" s="412"/>
      <c r="BP193" s="412"/>
      <c r="BQ193" s="412"/>
    </row>
    <row r="194" spans="1:69" s="363" customFormat="1" ht="25" x14ac:dyDescent="0.25">
      <c r="A194" s="410" t="s">
        <v>46</v>
      </c>
      <c r="B194" s="454" t="s">
        <v>2802</v>
      </c>
      <c r="C194" s="621" t="s">
        <v>312</v>
      </c>
      <c r="D194" s="609" t="s">
        <v>304</v>
      </c>
      <c r="E194" s="622" t="s">
        <v>1349</v>
      </c>
      <c r="F194" s="623"/>
      <c r="G194" s="625" t="s">
        <v>1331</v>
      </c>
      <c r="H194" s="624" t="s">
        <v>1331</v>
      </c>
      <c r="I194" s="624"/>
      <c r="J194" s="412" t="s">
        <v>1332</v>
      </c>
      <c r="K194" s="364" t="s">
        <v>212</v>
      </c>
      <c r="L194" s="412"/>
      <c r="M194" s="364"/>
      <c r="N194" s="412" t="str">
        <f t="shared" si="14"/>
        <v/>
      </c>
      <c r="O194" s="412" t="str">
        <f t="shared" si="15"/>
        <v/>
      </c>
      <c r="P194" s="412"/>
      <c r="Q194" s="412"/>
      <c r="R194" s="362">
        <v>0</v>
      </c>
      <c r="S194" s="627"/>
      <c r="T194" s="413"/>
      <c r="U194" s="413"/>
      <c r="V194" s="413"/>
      <c r="W194" s="413"/>
      <c r="X194" s="413"/>
      <c r="Y194" s="413"/>
      <c r="Z194" s="413"/>
      <c r="AA194" s="413"/>
      <c r="AB194" s="413"/>
      <c r="AC194" s="413"/>
      <c r="AD194" s="413"/>
      <c r="AE194" s="413"/>
      <c r="AF194" s="413"/>
      <c r="AG194" s="413"/>
      <c r="AH194" s="413"/>
      <c r="AI194" s="413"/>
      <c r="AJ194" s="413"/>
      <c r="AK194" s="413"/>
      <c r="AL194" s="413"/>
      <c r="AM194" s="413"/>
      <c r="AN194" s="413"/>
      <c r="AO194" s="413"/>
      <c r="AP194" s="413"/>
      <c r="AQ194" s="364"/>
      <c r="AR194" s="364"/>
      <c r="AS194" s="412"/>
      <c r="AT194" s="412"/>
      <c r="AU194" s="412" t="s">
        <v>1657</v>
      </c>
      <c r="AV194" s="412"/>
      <c r="AW194" s="412" t="s">
        <v>1223</v>
      </c>
      <c r="AX194" s="364"/>
      <c r="AY194" s="412"/>
      <c r="AZ194" s="885">
        <v>75</v>
      </c>
      <c r="BA194" s="885">
        <v>2</v>
      </c>
      <c r="BB194" s="412"/>
      <c r="BC194" s="412">
        <v>1</v>
      </c>
      <c r="BD194" s="412">
        <v>8</v>
      </c>
      <c r="BE194" s="412">
        <v>193</v>
      </c>
      <c r="BF194" s="412">
        <v>1008193</v>
      </c>
      <c r="BG194" s="412">
        <v>163</v>
      </c>
      <c r="BH194" s="412"/>
      <c r="BI194" s="412"/>
      <c r="BJ194" s="412"/>
      <c r="BK194" s="412"/>
      <c r="BL194" s="412"/>
      <c r="BM194" s="412"/>
      <c r="BN194" s="412"/>
      <c r="BO194" s="412"/>
      <c r="BP194" s="412"/>
      <c r="BQ194" s="412"/>
    </row>
    <row r="195" spans="1:69" s="363" customFormat="1" ht="25" x14ac:dyDescent="0.25">
      <c r="A195" s="410" t="s">
        <v>46</v>
      </c>
      <c r="B195" s="454" t="s">
        <v>2803</v>
      </c>
      <c r="C195" s="621" t="s">
        <v>312</v>
      </c>
      <c r="D195" s="609" t="s">
        <v>1689</v>
      </c>
      <c r="E195" s="622" t="s">
        <v>1349</v>
      </c>
      <c r="F195" s="623"/>
      <c r="G195" s="625" t="s">
        <v>1331</v>
      </c>
      <c r="H195" s="624" t="s">
        <v>1331</v>
      </c>
      <c r="I195" s="624"/>
      <c r="J195" s="412" t="s">
        <v>1332</v>
      </c>
      <c r="K195" s="364" t="s">
        <v>212</v>
      </c>
      <c r="L195" s="412"/>
      <c r="M195" s="364"/>
      <c r="N195" s="412" t="str">
        <f t="shared" si="14"/>
        <v/>
      </c>
      <c r="O195" s="412" t="str">
        <f t="shared" si="15"/>
        <v/>
      </c>
      <c r="P195" s="412"/>
      <c r="Q195" s="412"/>
      <c r="R195" s="362">
        <v>0</v>
      </c>
      <c r="S195" s="627"/>
      <c r="T195" s="413"/>
      <c r="U195" s="413"/>
      <c r="V195" s="413"/>
      <c r="W195" s="413"/>
      <c r="X195" s="413"/>
      <c r="Y195" s="413"/>
      <c r="Z195" s="413"/>
      <c r="AA195" s="413"/>
      <c r="AB195" s="413"/>
      <c r="AC195" s="413"/>
      <c r="AD195" s="413"/>
      <c r="AE195" s="413"/>
      <c r="AF195" s="413"/>
      <c r="AG195" s="413"/>
      <c r="AH195" s="413"/>
      <c r="AI195" s="413"/>
      <c r="AJ195" s="413"/>
      <c r="AK195" s="413"/>
      <c r="AL195" s="413"/>
      <c r="AM195" s="413"/>
      <c r="AN195" s="413"/>
      <c r="AO195" s="413"/>
      <c r="AP195" s="413"/>
      <c r="AQ195" s="364"/>
      <c r="AR195" s="364"/>
      <c r="AS195" s="412"/>
      <c r="AT195" s="412"/>
      <c r="AU195" s="412" t="s">
        <v>1657</v>
      </c>
      <c r="AV195" s="412"/>
      <c r="AW195" s="412" t="s">
        <v>1223</v>
      </c>
      <c r="AX195" s="364"/>
      <c r="AY195" s="412"/>
      <c r="AZ195" s="885">
        <v>75</v>
      </c>
      <c r="BA195" s="885">
        <v>3</v>
      </c>
      <c r="BB195" s="412"/>
      <c r="BC195" s="412">
        <v>1</v>
      </c>
      <c r="BD195" s="412">
        <v>8</v>
      </c>
      <c r="BE195" s="412">
        <v>194</v>
      </c>
      <c r="BF195" s="412">
        <v>1008194</v>
      </c>
      <c r="BG195" s="412">
        <v>164</v>
      </c>
      <c r="BH195" s="412"/>
      <c r="BI195" s="412"/>
      <c r="BJ195" s="412"/>
      <c r="BK195" s="412"/>
      <c r="BL195" s="412"/>
      <c r="BM195" s="412"/>
      <c r="BN195" s="412"/>
      <c r="BO195" s="412"/>
      <c r="BP195" s="412"/>
      <c r="BQ195" s="412"/>
    </row>
    <row r="196" spans="1:69" s="363" customFormat="1" ht="25" x14ac:dyDescent="0.25">
      <c r="A196" s="410" t="s">
        <v>46</v>
      </c>
      <c r="B196" s="454" t="s">
        <v>2804</v>
      </c>
      <c r="C196" s="621" t="s">
        <v>312</v>
      </c>
      <c r="D196" s="609" t="s">
        <v>1690</v>
      </c>
      <c r="E196" s="622" t="s">
        <v>1349</v>
      </c>
      <c r="F196" s="623"/>
      <c r="G196" s="625" t="s">
        <v>1331</v>
      </c>
      <c r="H196" s="624" t="s">
        <v>1331</v>
      </c>
      <c r="I196" s="624"/>
      <c r="J196" s="412" t="s">
        <v>1332</v>
      </c>
      <c r="K196" s="364" t="s">
        <v>212</v>
      </c>
      <c r="L196" s="412"/>
      <c r="M196" s="364"/>
      <c r="N196" s="412" t="str">
        <f t="shared" si="14"/>
        <v/>
      </c>
      <c r="O196" s="412" t="str">
        <f t="shared" si="15"/>
        <v/>
      </c>
      <c r="P196" s="412"/>
      <c r="Q196" s="412"/>
      <c r="R196" s="362">
        <v>0</v>
      </c>
      <c r="S196" s="627"/>
      <c r="T196" s="413"/>
      <c r="U196" s="413"/>
      <c r="V196" s="413"/>
      <c r="W196" s="413"/>
      <c r="X196" s="413"/>
      <c r="Y196" s="413"/>
      <c r="Z196" s="413"/>
      <c r="AA196" s="413"/>
      <c r="AB196" s="413"/>
      <c r="AC196" s="413"/>
      <c r="AD196" s="413"/>
      <c r="AE196" s="413"/>
      <c r="AF196" s="413"/>
      <c r="AG196" s="413"/>
      <c r="AH196" s="413"/>
      <c r="AI196" s="413"/>
      <c r="AJ196" s="413"/>
      <c r="AK196" s="413"/>
      <c r="AL196" s="413"/>
      <c r="AM196" s="413"/>
      <c r="AN196" s="413"/>
      <c r="AO196" s="413"/>
      <c r="AP196" s="413"/>
      <c r="AQ196" s="364"/>
      <c r="AR196" s="364"/>
      <c r="AS196" s="412"/>
      <c r="AT196" s="412"/>
      <c r="AU196" s="412" t="s">
        <v>1657</v>
      </c>
      <c r="AV196" s="412"/>
      <c r="AW196" s="412" t="s">
        <v>1223</v>
      </c>
      <c r="AX196" s="364"/>
      <c r="AY196" s="412"/>
      <c r="AZ196" s="885">
        <v>75</v>
      </c>
      <c r="BA196" s="885">
        <v>4</v>
      </c>
      <c r="BB196" s="412"/>
      <c r="BC196" s="412">
        <v>1</v>
      </c>
      <c r="BD196" s="412">
        <v>8</v>
      </c>
      <c r="BE196" s="412">
        <v>195</v>
      </c>
      <c r="BF196" s="412">
        <v>1008195</v>
      </c>
      <c r="BG196" s="412">
        <v>165</v>
      </c>
      <c r="BH196" s="412"/>
      <c r="BI196" s="412"/>
      <c r="BJ196" s="412"/>
      <c r="BK196" s="412"/>
      <c r="BL196" s="412"/>
      <c r="BM196" s="412"/>
      <c r="BN196" s="412"/>
      <c r="BO196" s="412"/>
      <c r="BP196" s="412"/>
      <c r="BQ196" s="412"/>
    </row>
    <row r="197" spans="1:69" s="363" customFormat="1" ht="37.5" x14ac:dyDescent="0.25">
      <c r="A197" s="410" t="s">
        <v>46</v>
      </c>
      <c r="B197" s="454" t="s">
        <v>2805</v>
      </c>
      <c r="C197" s="621" t="s">
        <v>312</v>
      </c>
      <c r="D197" s="609" t="s">
        <v>1810</v>
      </c>
      <c r="E197" s="622" t="s">
        <v>1349</v>
      </c>
      <c r="F197" s="623"/>
      <c r="G197" s="625" t="s">
        <v>1331</v>
      </c>
      <c r="H197" s="624" t="s">
        <v>1331</v>
      </c>
      <c r="I197" s="624"/>
      <c r="J197" s="412" t="s">
        <v>1332</v>
      </c>
      <c r="K197" s="364" t="s">
        <v>212</v>
      </c>
      <c r="L197" s="412"/>
      <c r="M197" s="364"/>
      <c r="N197" s="412" t="str">
        <f t="shared" si="14"/>
        <v/>
      </c>
      <c r="O197" s="412" t="str">
        <f t="shared" si="15"/>
        <v/>
      </c>
      <c r="P197" s="412"/>
      <c r="Q197" s="412"/>
      <c r="R197" s="362">
        <v>0</v>
      </c>
      <c r="S197" s="627"/>
      <c r="T197" s="413"/>
      <c r="U197" s="413"/>
      <c r="V197" s="413"/>
      <c r="W197" s="413"/>
      <c r="X197" s="413"/>
      <c r="Y197" s="413"/>
      <c r="Z197" s="413"/>
      <c r="AA197" s="413"/>
      <c r="AB197" s="413"/>
      <c r="AC197" s="413"/>
      <c r="AD197" s="413"/>
      <c r="AE197" s="413"/>
      <c r="AF197" s="413"/>
      <c r="AG197" s="413"/>
      <c r="AH197" s="413"/>
      <c r="AI197" s="413"/>
      <c r="AJ197" s="413"/>
      <c r="AK197" s="413"/>
      <c r="AL197" s="413"/>
      <c r="AM197" s="413"/>
      <c r="AN197" s="413"/>
      <c r="AO197" s="413"/>
      <c r="AP197" s="413"/>
      <c r="AQ197" s="364"/>
      <c r="AR197" s="364"/>
      <c r="AS197" s="412"/>
      <c r="AT197" s="412"/>
      <c r="AU197" s="412" t="s">
        <v>1657</v>
      </c>
      <c r="AV197" s="412"/>
      <c r="AW197" s="412" t="s">
        <v>1223</v>
      </c>
      <c r="AX197" s="364"/>
      <c r="AY197" s="412"/>
      <c r="AZ197" s="885">
        <v>75</v>
      </c>
      <c r="BA197" s="885">
        <v>5</v>
      </c>
      <c r="BB197" s="412"/>
      <c r="BC197" s="412">
        <v>1</v>
      </c>
      <c r="BD197" s="412">
        <v>8</v>
      </c>
      <c r="BE197" s="412">
        <v>196</v>
      </c>
      <c r="BF197" s="412">
        <v>1008196</v>
      </c>
      <c r="BG197" s="412">
        <v>166</v>
      </c>
      <c r="BH197" s="412"/>
      <c r="BI197" s="412"/>
      <c r="BJ197" s="412"/>
      <c r="BK197" s="412"/>
      <c r="BL197" s="412"/>
      <c r="BM197" s="412"/>
      <c r="BN197" s="412"/>
      <c r="BO197" s="412"/>
      <c r="BP197" s="412"/>
      <c r="BQ197" s="412"/>
    </row>
    <row r="198" spans="1:69" s="417" customFormat="1" ht="25" x14ac:dyDescent="0.25">
      <c r="A198" s="415" t="s">
        <v>46</v>
      </c>
      <c r="B198" s="462" t="s">
        <v>2806</v>
      </c>
      <c r="C198" s="635" t="s">
        <v>312</v>
      </c>
      <c r="D198" s="636" t="s">
        <v>1769</v>
      </c>
      <c r="E198" s="637" t="s">
        <v>1349</v>
      </c>
      <c r="F198" s="638"/>
      <c r="G198" s="649" t="s">
        <v>1331</v>
      </c>
      <c r="H198" s="639" t="s">
        <v>1331</v>
      </c>
      <c r="I198" s="639"/>
      <c r="J198" s="418" t="s">
        <v>1332</v>
      </c>
      <c r="K198" s="419" t="s">
        <v>212</v>
      </c>
      <c r="L198" s="418"/>
      <c r="M198" s="419"/>
      <c r="N198" s="418" t="str">
        <f t="shared" si="14"/>
        <v/>
      </c>
      <c r="O198" s="418" t="str">
        <f t="shared" si="15"/>
        <v/>
      </c>
      <c r="P198" s="418"/>
      <c r="Q198" s="418"/>
      <c r="R198" s="420">
        <v>0</v>
      </c>
      <c r="S198" s="641"/>
      <c r="T198" s="421"/>
      <c r="U198" s="421"/>
      <c r="V198" s="421"/>
      <c r="W198" s="421"/>
      <c r="X198" s="421"/>
      <c r="Y198" s="421"/>
      <c r="Z198" s="421"/>
      <c r="AA198" s="421"/>
      <c r="AB198" s="421"/>
      <c r="AC198" s="421"/>
      <c r="AD198" s="421"/>
      <c r="AE198" s="421"/>
      <c r="AF198" s="421"/>
      <c r="AG198" s="421"/>
      <c r="AH198" s="421"/>
      <c r="AI198" s="421"/>
      <c r="AJ198" s="421"/>
      <c r="AK198" s="421"/>
      <c r="AL198" s="421"/>
      <c r="AM198" s="421"/>
      <c r="AN198" s="421"/>
      <c r="AO198" s="421"/>
      <c r="AP198" s="421"/>
      <c r="AQ198" s="419"/>
      <c r="AR198" s="419"/>
      <c r="AS198" s="418"/>
      <c r="AT198" s="418"/>
      <c r="AU198" s="418" t="s">
        <v>1657</v>
      </c>
      <c r="AV198" s="418"/>
      <c r="AW198" s="418" t="s">
        <v>1223</v>
      </c>
      <c r="AX198" s="419"/>
      <c r="AY198" s="418"/>
      <c r="AZ198" s="887">
        <v>75</v>
      </c>
      <c r="BA198" s="887">
        <v>6</v>
      </c>
      <c r="BB198" s="418"/>
      <c r="BC198" s="418">
        <v>1</v>
      </c>
      <c r="BD198" s="418">
        <v>8</v>
      </c>
      <c r="BE198" s="418">
        <v>197</v>
      </c>
      <c r="BF198" s="418">
        <v>1008197</v>
      </c>
      <c r="BG198" s="418">
        <v>167</v>
      </c>
      <c r="BH198" s="418"/>
      <c r="BI198" s="418"/>
      <c r="BJ198" s="418"/>
      <c r="BK198" s="418"/>
      <c r="BL198" s="418"/>
      <c r="BM198" s="418"/>
      <c r="BN198" s="418"/>
      <c r="BO198" s="418"/>
      <c r="BP198" s="418"/>
      <c r="BQ198" s="418"/>
    </row>
    <row r="199" spans="1:69" s="400" customFormat="1" ht="30" x14ac:dyDescent="0.25">
      <c r="A199" s="398" t="s">
        <v>1000</v>
      </c>
      <c r="B199" s="399" t="s">
        <v>2807</v>
      </c>
      <c r="C199" s="583" t="s">
        <v>1345</v>
      </c>
      <c r="D199" s="619"/>
      <c r="E199" s="583" t="s">
        <v>1349</v>
      </c>
      <c r="F199" s="620"/>
      <c r="G199" s="620"/>
      <c r="H199" s="620"/>
      <c r="I199" s="620" t="s">
        <v>1331</v>
      </c>
      <c r="J199" s="369" t="s">
        <v>1332</v>
      </c>
      <c r="K199" s="369" t="s">
        <v>211</v>
      </c>
      <c r="L199" s="433" t="s">
        <v>2170</v>
      </c>
      <c r="M199" s="369" t="s">
        <v>2173</v>
      </c>
      <c r="N199" s="830" t="str">
        <f t="shared" si="14"/>
        <v/>
      </c>
      <c r="O199" s="830" t="str">
        <f t="shared" si="15"/>
        <v/>
      </c>
      <c r="P199" s="403"/>
      <c r="Q199" s="403"/>
      <c r="R199" s="368"/>
      <c r="S199" s="369">
        <v>189</v>
      </c>
      <c r="T199" s="407" t="s">
        <v>1331</v>
      </c>
      <c r="U199" s="407"/>
      <c r="V199" s="407" t="s">
        <v>1331</v>
      </c>
      <c r="W199" s="407" t="s">
        <v>1331</v>
      </c>
      <c r="X199" s="407" t="s">
        <v>1331</v>
      </c>
      <c r="Y199" s="407" t="s">
        <v>1331</v>
      </c>
      <c r="Z199" s="407" t="s">
        <v>1331</v>
      </c>
      <c r="AA199" s="407"/>
      <c r="AB199" s="407"/>
      <c r="AC199" s="407"/>
      <c r="AD199" s="407"/>
      <c r="AE199" s="407"/>
      <c r="AF199" s="407"/>
      <c r="AG199" s="407"/>
      <c r="AH199" s="407"/>
      <c r="AI199" s="407"/>
      <c r="AJ199" s="407"/>
      <c r="AK199" s="407"/>
      <c r="AL199" s="407"/>
      <c r="AM199" s="407"/>
      <c r="AN199" s="407"/>
      <c r="AO199" s="407"/>
      <c r="AP199" s="407"/>
      <c r="AQ199" s="369"/>
      <c r="AR199" s="369" t="s">
        <v>293</v>
      </c>
      <c r="AS199" s="369" t="s">
        <v>250</v>
      </c>
      <c r="AT199" s="369"/>
      <c r="AU199" s="403">
        <v>4</v>
      </c>
      <c r="AV199" s="403"/>
      <c r="AW199" s="403" t="s">
        <v>580</v>
      </c>
      <c r="AX199" s="428" t="s">
        <v>2261</v>
      </c>
      <c r="AY199" s="403"/>
      <c r="AZ199" s="884">
        <v>80</v>
      </c>
      <c r="BA199" s="884">
        <v>0</v>
      </c>
      <c r="BB199" s="403"/>
      <c r="BC199" s="403">
        <v>0</v>
      </c>
      <c r="BD199" s="403">
        <v>8</v>
      </c>
      <c r="BE199" s="403">
        <v>198</v>
      </c>
      <c r="BF199" s="403">
        <v>8198</v>
      </c>
      <c r="BG199" s="403">
        <v>9</v>
      </c>
      <c r="BH199" s="403"/>
      <c r="BI199" s="403"/>
      <c r="BJ199" s="403"/>
      <c r="BK199" s="403"/>
      <c r="BL199" s="403"/>
      <c r="BM199" s="403"/>
      <c r="BN199" s="403"/>
      <c r="BO199" s="403"/>
      <c r="BP199" s="403"/>
      <c r="BQ199" s="403"/>
    </row>
    <row r="200" spans="1:69" s="363" customFormat="1" ht="50" x14ac:dyDescent="0.25">
      <c r="A200" s="410" t="s">
        <v>46</v>
      </c>
      <c r="B200" s="454" t="s">
        <v>2808</v>
      </c>
      <c r="C200" s="621" t="s">
        <v>1345</v>
      </c>
      <c r="D200" s="609" t="s">
        <v>2073</v>
      </c>
      <c r="E200" s="622" t="s">
        <v>1349</v>
      </c>
      <c r="F200" s="623"/>
      <c r="G200" s="624"/>
      <c r="H200" s="624"/>
      <c r="I200" s="624" t="s">
        <v>1331</v>
      </c>
      <c r="J200" s="412" t="s">
        <v>1332</v>
      </c>
      <c r="K200" s="364" t="s">
        <v>211</v>
      </c>
      <c r="L200" s="412"/>
      <c r="M200" s="364"/>
      <c r="N200" s="412" t="str">
        <f t="shared" si="14"/>
        <v/>
      </c>
      <c r="O200" s="412" t="str">
        <f t="shared" si="15"/>
        <v/>
      </c>
      <c r="P200" s="412"/>
      <c r="Q200" s="412"/>
      <c r="R200" s="362">
        <v>0</v>
      </c>
      <c r="S200" s="627"/>
      <c r="T200" s="413"/>
      <c r="U200" s="413"/>
      <c r="V200" s="413"/>
      <c r="W200" s="413"/>
      <c r="X200" s="413"/>
      <c r="Y200" s="413"/>
      <c r="Z200" s="413"/>
      <c r="AA200" s="413"/>
      <c r="AB200" s="413"/>
      <c r="AC200" s="413"/>
      <c r="AD200" s="413"/>
      <c r="AE200" s="413"/>
      <c r="AF200" s="413"/>
      <c r="AG200" s="413"/>
      <c r="AH200" s="413"/>
      <c r="AI200" s="413"/>
      <c r="AJ200" s="413"/>
      <c r="AK200" s="413"/>
      <c r="AL200" s="413"/>
      <c r="AM200" s="413"/>
      <c r="AN200" s="413"/>
      <c r="AO200" s="413"/>
      <c r="AP200" s="413"/>
      <c r="AQ200" s="364"/>
      <c r="AR200" s="364"/>
      <c r="AS200" s="412"/>
      <c r="AT200" s="412"/>
      <c r="AU200" s="412" t="s">
        <v>1657</v>
      </c>
      <c r="AV200" s="412"/>
      <c r="AW200" s="412" t="s">
        <v>580</v>
      </c>
      <c r="AX200" s="364"/>
      <c r="AY200" s="412"/>
      <c r="AZ200" s="885">
        <v>80</v>
      </c>
      <c r="BA200" s="885">
        <v>3</v>
      </c>
      <c r="BB200" s="412"/>
      <c r="BC200" s="412">
        <v>1</v>
      </c>
      <c r="BD200" s="412">
        <v>8</v>
      </c>
      <c r="BE200" s="412">
        <v>199</v>
      </c>
      <c r="BF200" s="412">
        <v>1008199</v>
      </c>
      <c r="BG200" s="412">
        <v>168</v>
      </c>
      <c r="BH200" s="412"/>
      <c r="BI200" s="412"/>
      <c r="BJ200" s="412"/>
      <c r="BK200" s="412"/>
      <c r="BL200" s="412"/>
      <c r="BM200" s="412"/>
      <c r="BN200" s="412"/>
      <c r="BO200" s="412"/>
      <c r="BP200" s="412"/>
      <c r="BQ200" s="412"/>
    </row>
    <row r="201" spans="1:69" s="363" customFormat="1" ht="62.5" x14ac:dyDescent="0.25">
      <c r="A201" s="410" t="s">
        <v>46</v>
      </c>
      <c r="B201" s="454" t="s">
        <v>2809</v>
      </c>
      <c r="C201" s="621" t="s">
        <v>1345</v>
      </c>
      <c r="D201" s="609" t="s">
        <v>2074</v>
      </c>
      <c r="E201" s="622" t="s">
        <v>1349</v>
      </c>
      <c r="F201" s="623"/>
      <c r="G201" s="624"/>
      <c r="H201" s="624"/>
      <c r="I201" s="624" t="s">
        <v>1331</v>
      </c>
      <c r="J201" s="412" t="s">
        <v>1332</v>
      </c>
      <c r="K201" s="364" t="s">
        <v>211</v>
      </c>
      <c r="L201" s="412"/>
      <c r="M201" s="364"/>
      <c r="N201" s="412" t="str">
        <f t="shared" si="14"/>
        <v/>
      </c>
      <c r="O201" s="412" t="str">
        <f t="shared" si="15"/>
        <v/>
      </c>
      <c r="P201" s="412"/>
      <c r="Q201" s="412"/>
      <c r="R201" s="362">
        <v>0</v>
      </c>
      <c r="S201" s="627"/>
      <c r="T201" s="413"/>
      <c r="U201" s="413"/>
      <c r="V201" s="413"/>
      <c r="W201" s="413"/>
      <c r="X201" s="413"/>
      <c r="Y201" s="413"/>
      <c r="Z201" s="413"/>
      <c r="AA201" s="413"/>
      <c r="AB201" s="413"/>
      <c r="AC201" s="413"/>
      <c r="AD201" s="413"/>
      <c r="AE201" s="413"/>
      <c r="AF201" s="413"/>
      <c r="AG201" s="413"/>
      <c r="AH201" s="413"/>
      <c r="AI201" s="413"/>
      <c r="AJ201" s="413"/>
      <c r="AK201" s="413"/>
      <c r="AL201" s="413"/>
      <c r="AM201" s="413"/>
      <c r="AN201" s="413"/>
      <c r="AO201" s="413"/>
      <c r="AP201" s="413"/>
      <c r="AQ201" s="364"/>
      <c r="AR201" s="364"/>
      <c r="AS201" s="412"/>
      <c r="AT201" s="412"/>
      <c r="AU201" s="412" t="s">
        <v>1657</v>
      </c>
      <c r="AV201" s="412"/>
      <c r="AW201" s="412" t="s">
        <v>580</v>
      </c>
      <c r="AX201" s="364"/>
      <c r="AY201" s="412"/>
      <c r="AZ201" s="885">
        <v>80</v>
      </c>
      <c r="BA201" s="885">
        <v>4</v>
      </c>
      <c r="BB201" s="412"/>
      <c r="BC201" s="412">
        <v>1</v>
      </c>
      <c r="BD201" s="412">
        <v>8</v>
      </c>
      <c r="BE201" s="412">
        <v>200</v>
      </c>
      <c r="BF201" s="412">
        <v>1008200</v>
      </c>
      <c r="BG201" s="412">
        <v>169</v>
      </c>
      <c r="BH201" s="412"/>
      <c r="BI201" s="412"/>
      <c r="BJ201" s="412"/>
      <c r="BK201" s="412"/>
      <c r="BL201" s="412"/>
      <c r="BM201" s="412"/>
      <c r="BN201" s="412"/>
      <c r="BO201" s="412"/>
      <c r="BP201" s="412"/>
      <c r="BQ201" s="412"/>
    </row>
    <row r="202" spans="1:69" s="363" customFormat="1" ht="62.5" x14ac:dyDescent="0.25">
      <c r="A202" s="410" t="s">
        <v>46</v>
      </c>
      <c r="B202" s="454" t="s">
        <v>2810</v>
      </c>
      <c r="C202" s="621" t="s">
        <v>1345</v>
      </c>
      <c r="D202" s="609" t="s">
        <v>2075</v>
      </c>
      <c r="E202" s="622" t="s">
        <v>1349</v>
      </c>
      <c r="F202" s="623"/>
      <c r="G202" s="624"/>
      <c r="H202" s="624"/>
      <c r="I202" s="624" t="s">
        <v>1331</v>
      </c>
      <c r="J202" s="412" t="s">
        <v>1332</v>
      </c>
      <c r="K202" s="364" t="s">
        <v>211</v>
      </c>
      <c r="L202" s="412"/>
      <c r="M202" s="364"/>
      <c r="N202" s="412" t="str">
        <f t="shared" si="14"/>
        <v/>
      </c>
      <c r="O202" s="412" t="str">
        <f t="shared" si="15"/>
        <v/>
      </c>
      <c r="P202" s="412"/>
      <c r="Q202" s="412"/>
      <c r="R202" s="362">
        <v>0</v>
      </c>
      <c r="S202" s="627"/>
      <c r="T202" s="413"/>
      <c r="U202" s="413"/>
      <c r="V202" s="413"/>
      <c r="W202" s="413"/>
      <c r="X202" s="413"/>
      <c r="Y202" s="413"/>
      <c r="Z202" s="413"/>
      <c r="AA202" s="413"/>
      <c r="AB202" s="413"/>
      <c r="AC202" s="413"/>
      <c r="AD202" s="413"/>
      <c r="AE202" s="413"/>
      <c r="AF202" s="413"/>
      <c r="AG202" s="413"/>
      <c r="AH202" s="413"/>
      <c r="AI202" s="413"/>
      <c r="AJ202" s="413"/>
      <c r="AK202" s="413"/>
      <c r="AL202" s="413"/>
      <c r="AM202" s="413"/>
      <c r="AN202" s="413"/>
      <c r="AO202" s="413"/>
      <c r="AP202" s="413"/>
      <c r="AQ202" s="364"/>
      <c r="AR202" s="364"/>
      <c r="AS202" s="412"/>
      <c r="AT202" s="412"/>
      <c r="AU202" s="412" t="s">
        <v>1657</v>
      </c>
      <c r="AV202" s="412"/>
      <c r="AW202" s="412" t="s">
        <v>580</v>
      </c>
      <c r="AX202" s="364"/>
      <c r="AY202" s="412"/>
      <c r="AZ202" s="885">
        <v>80</v>
      </c>
      <c r="BA202" s="885">
        <v>5</v>
      </c>
      <c r="BB202" s="412"/>
      <c r="BC202" s="412">
        <v>1</v>
      </c>
      <c r="BD202" s="412">
        <v>8</v>
      </c>
      <c r="BE202" s="412">
        <v>201</v>
      </c>
      <c r="BF202" s="412">
        <v>1008201</v>
      </c>
      <c r="BG202" s="412">
        <v>170</v>
      </c>
      <c r="BH202" s="412"/>
      <c r="BI202" s="412"/>
      <c r="BJ202" s="412"/>
      <c r="BK202" s="412"/>
      <c r="BL202" s="412"/>
      <c r="BM202" s="412"/>
      <c r="BN202" s="412"/>
      <c r="BO202" s="412"/>
      <c r="BP202" s="412"/>
      <c r="BQ202" s="412"/>
    </row>
    <row r="203" spans="1:69" s="417" customFormat="1" ht="70" x14ac:dyDescent="0.25">
      <c r="A203" s="415" t="s">
        <v>46</v>
      </c>
      <c r="B203" s="462" t="s">
        <v>2811</v>
      </c>
      <c r="C203" s="635" t="s">
        <v>1345</v>
      </c>
      <c r="D203" s="636" t="s">
        <v>1288</v>
      </c>
      <c r="E203" s="637" t="s">
        <v>1349</v>
      </c>
      <c r="F203" s="638"/>
      <c r="G203" s="639"/>
      <c r="H203" s="639"/>
      <c r="I203" s="639" t="s">
        <v>1331</v>
      </c>
      <c r="J203" s="418" t="s">
        <v>1332</v>
      </c>
      <c r="K203" s="419" t="s">
        <v>211</v>
      </c>
      <c r="L203" s="419" t="s">
        <v>2171</v>
      </c>
      <c r="M203" s="419" t="s">
        <v>2172</v>
      </c>
      <c r="N203" s="418" t="str">
        <f t="shared" si="14"/>
        <v/>
      </c>
      <c r="O203" s="418" t="str">
        <f t="shared" si="15"/>
        <v/>
      </c>
      <c r="P203" s="418"/>
      <c r="Q203" s="418"/>
      <c r="R203" s="420">
        <v>0</v>
      </c>
      <c r="S203" s="641"/>
      <c r="T203" s="421"/>
      <c r="U203" s="421"/>
      <c r="V203" s="421"/>
      <c r="W203" s="421"/>
      <c r="X203" s="421"/>
      <c r="Y203" s="421"/>
      <c r="Z203" s="421"/>
      <c r="AA203" s="421"/>
      <c r="AB203" s="421"/>
      <c r="AC203" s="421"/>
      <c r="AD203" s="421"/>
      <c r="AE203" s="421"/>
      <c r="AF203" s="421"/>
      <c r="AG203" s="421"/>
      <c r="AH203" s="421"/>
      <c r="AI203" s="421"/>
      <c r="AJ203" s="421"/>
      <c r="AK203" s="421"/>
      <c r="AL203" s="421"/>
      <c r="AM203" s="421"/>
      <c r="AN203" s="421"/>
      <c r="AO203" s="421"/>
      <c r="AP203" s="421"/>
      <c r="AQ203" s="419"/>
      <c r="AR203" s="419"/>
      <c r="AS203" s="418"/>
      <c r="AT203" s="418"/>
      <c r="AU203" s="418" t="s">
        <v>1657</v>
      </c>
      <c r="AV203" s="418"/>
      <c r="AW203" s="418" t="s">
        <v>580</v>
      </c>
      <c r="AX203" s="419"/>
      <c r="AY203" s="418"/>
      <c r="AZ203" s="887">
        <v>80</v>
      </c>
      <c r="BA203" s="887">
        <v>8</v>
      </c>
      <c r="BB203" s="418"/>
      <c r="BC203" s="418">
        <v>1</v>
      </c>
      <c r="BD203" s="418">
        <v>8</v>
      </c>
      <c r="BE203" s="418">
        <v>202</v>
      </c>
      <c r="BF203" s="418">
        <v>1008202</v>
      </c>
      <c r="BG203" s="418">
        <v>171</v>
      </c>
      <c r="BH203" s="418"/>
      <c r="BI203" s="418"/>
      <c r="BJ203" s="418"/>
      <c r="BK203" s="418"/>
      <c r="BL203" s="418"/>
      <c r="BM203" s="418"/>
      <c r="BN203" s="418"/>
      <c r="BO203" s="418"/>
      <c r="BP203" s="418"/>
      <c r="BQ203" s="418"/>
    </row>
    <row r="204" spans="1:69" s="400" customFormat="1" ht="50" x14ac:dyDescent="0.25">
      <c r="A204" s="398" t="s">
        <v>1000</v>
      </c>
      <c r="B204" s="399" t="s">
        <v>2812</v>
      </c>
      <c r="C204" s="583" t="s">
        <v>822</v>
      </c>
      <c r="D204" s="619"/>
      <c r="E204" s="583" t="s">
        <v>1349</v>
      </c>
      <c r="F204" s="620"/>
      <c r="G204" s="620"/>
      <c r="H204" s="620"/>
      <c r="I204" s="620"/>
      <c r="J204" s="369" t="s">
        <v>1332</v>
      </c>
      <c r="K204" s="369" t="s">
        <v>211</v>
      </c>
      <c r="L204" s="369" t="s">
        <v>208</v>
      </c>
      <c r="M204" s="369" t="s">
        <v>957</v>
      </c>
      <c r="N204" s="830" t="str">
        <f t="shared" si="14"/>
        <v/>
      </c>
      <c r="O204" s="830" t="str">
        <f t="shared" si="15"/>
        <v>Data</v>
      </c>
      <c r="P204" s="403"/>
      <c r="Q204" s="428" t="s">
        <v>2076</v>
      </c>
      <c r="R204" s="368"/>
      <c r="S204" s="369">
        <v>197</v>
      </c>
      <c r="T204" s="407" t="s">
        <v>1331</v>
      </c>
      <c r="U204" s="407"/>
      <c r="V204" s="407" t="s">
        <v>1331</v>
      </c>
      <c r="W204" s="407" t="s">
        <v>1331</v>
      </c>
      <c r="X204" s="407" t="s">
        <v>1331</v>
      </c>
      <c r="Y204" s="407" t="s">
        <v>1331</v>
      </c>
      <c r="Z204" s="407"/>
      <c r="AA204" s="407"/>
      <c r="AB204" s="407"/>
      <c r="AC204" s="407"/>
      <c r="AD204" s="407"/>
      <c r="AE204" s="407"/>
      <c r="AF204" s="407"/>
      <c r="AG204" s="407"/>
      <c r="AH204" s="407"/>
      <c r="AI204" s="407"/>
      <c r="AJ204" s="407"/>
      <c r="AK204" s="407"/>
      <c r="AL204" s="407"/>
      <c r="AM204" s="407"/>
      <c r="AN204" s="407"/>
      <c r="AO204" s="407"/>
      <c r="AP204" s="407"/>
      <c r="AQ204" s="369" t="s">
        <v>1123</v>
      </c>
      <c r="AR204" s="369" t="s">
        <v>1122</v>
      </c>
      <c r="AS204" s="369" t="s">
        <v>250</v>
      </c>
      <c r="AT204" s="369"/>
      <c r="AU204" s="403">
        <v>1</v>
      </c>
      <c r="AV204" s="403"/>
      <c r="AW204" s="403" t="s">
        <v>639</v>
      </c>
      <c r="AX204" s="428" t="s">
        <v>2261</v>
      </c>
      <c r="AY204" s="403"/>
      <c r="AZ204" s="884">
        <v>160</v>
      </c>
      <c r="BA204" s="884">
        <v>0</v>
      </c>
      <c r="BB204" s="403"/>
      <c r="BC204" s="403">
        <v>0</v>
      </c>
      <c r="BD204" s="403">
        <v>8</v>
      </c>
      <c r="BE204" s="403">
        <v>203</v>
      </c>
      <c r="BF204" s="403">
        <v>8203</v>
      </c>
      <c r="BG204" s="403">
        <v>10</v>
      </c>
      <c r="BH204" s="403"/>
      <c r="BI204" s="403"/>
      <c r="BJ204" s="403"/>
      <c r="BK204" s="403"/>
      <c r="BL204" s="403"/>
      <c r="BM204" s="403"/>
      <c r="BN204" s="403"/>
      <c r="BO204" s="403"/>
      <c r="BP204" s="403"/>
      <c r="BQ204" s="403"/>
    </row>
    <row r="205" spans="1:69" s="417" customFormat="1" ht="37.5" x14ac:dyDescent="0.25">
      <c r="A205" s="415" t="s">
        <v>46</v>
      </c>
      <c r="B205" s="462" t="s">
        <v>2813</v>
      </c>
      <c r="C205" s="635" t="s">
        <v>822</v>
      </c>
      <c r="D205" s="636" t="s">
        <v>208</v>
      </c>
      <c r="E205" s="637" t="s">
        <v>1349</v>
      </c>
      <c r="F205" s="638"/>
      <c r="G205" s="639"/>
      <c r="H205" s="639"/>
      <c r="I205" s="639"/>
      <c r="J205" s="418" t="s">
        <v>1332</v>
      </c>
      <c r="K205" s="419" t="s">
        <v>211</v>
      </c>
      <c r="L205" s="418"/>
      <c r="M205" s="419"/>
      <c r="N205" s="418" t="str">
        <f t="shared" si="14"/>
        <v/>
      </c>
      <c r="O205" s="418" t="str">
        <f t="shared" si="15"/>
        <v/>
      </c>
      <c r="P205" s="418"/>
      <c r="Q205" s="418"/>
      <c r="R205" s="420">
        <v>0</v>
      </c>
      <c r="S205" s="641"/>
      <c r="T205" s="421"/>
      <c r="U205" s="421"/>
      <c r="V205" s="421"/>
      <c r="W205" s="421"/>
      <c r="X205" s="421"/>
      <c r="Y205" s="421"/>
      <c r="Z205" s="421"/>
      <c r="AA205" s="421"/>
      <c r="AB205" s="421"/>
      <c r="AC205" s="421"/>
      <c r="AD205" s="421"/>
      <c r="AE205" s="421"/>
      <c r="AF205" s="421"/>
      <c r="AG205" s="421"/>
      <c r="AH205" s="421"/>
      <c r="AI205" s="421"/>
      <c r="AJ205" s="421"/>
      <c r="AK205" s="421"/>
      <c r="AL205" s="421"/>
      <c r="AM205" s="421"/>
      <c r="AN205" s="421"/>
      <c r="AO205" s="421"/>
      <c r="AP205" s="421"/>
      <c r="AQ205" s="419"/>
      <c r="AR205" s="419"/>
      <c r="AS205" s="418"/>
      <c r="AT205" s="418"/>
      <c r="AU205" s="418" t="s">
        <v>1657</v>
      </c>
      <c r="AV205" s="418"/>
      <c r="AW205" s="418" t="s">
        <v>639</v>
      </c>
      <c r="AX205" s="419"/>
      <c r="AY205" s="418"/>
      <c r="AZ205" s="887">
        <v>160</v>
      </c>
      <c r="BA205" s="887">
        <v>1</v>
      </c>
      <c r="BB205" s="418"/>
      <c r="BC205" s="418">
        <v>1</v>
      </c>
      <c r="BD205" s="418">
        <v>8</v>
      </c>
      <c r="BE205" s="418">
        <v>204</v>
      </c>
      <c r="BF205" s="418">
        <v>1008204</v>
      </c>
      <c r="BG205" s="418">
        <v>172</v>
      </c>
      <c r="BH205" s="418"/>
      <c r="BI205" s="418"/>
      <c r="BJ205" s="418"/>
      <c r="BK205" s="418"/>
      <c r="BL205" s="418"/>
      <c r="BM205" s="418"/>
      <c r="BN205" s="418"/>
      <c r="BO205" s="418"/>
      <c r="BP205" s="418"/>
      <c r="BQ205" s="418"/>
    </row>
    <row r="206" spans="1:69" s="400" customFormat="1" ht="30" x14ac:dyDescent="0.25">
      <c r="A206" s="398" t="s">
        <v>1000</v>
      </c>
      <c r="B206" s="399" t="s">
        <v>2814</v>
      </c>
      <c r="C206" s="583" t="s">
        <v>503</v>
      </c>
      <c r="D206" s="619"/>
      <c r="E206" s="583" t="s">
        <v>1349</v>
      </c>
      <c r="F206" s="620"/>
      <c r="G206" s="620" t="s">
        <v>1331</v>
      </c>
      <c r="H206" s="620" t="s">
        <v>1331</v>
      </c>
      <c r="I206" s="620"/>
      <c r="J206" s="369" t="s">
        <v>1783</v>
      </c>
      <c r="K206" s="369" t="s">
        <v>769</v>
      </c>
      <c r="L206" s="369" t="s">
        <v>1101</v>
      </c>
      <c r="M206" s="369" t="s">
        <v>134</v>
      </c>
      <c r="N206" s="830" t="str">
        <f t="shared" si="14"/>
        <v>Collection</v>
      </c>
      <c r="O206" s="830" t="str">
        <f t="shared" si="15"/>
        <v>Data</v>
      </c>
      <c r="P206" s="852" t="s">
        <v>2447</v>
      </c>
      <c r="Q206" s="834" t="s">
        <v>2448</v>
      </c>
      <c r="R206" s="368"/>
      <c r="S206" s="369" t="s">
        <v>1273</v>
      </c>
      <c r="T206" s="407" t="s">
        <v>1331</v>
      </c>
      <c r="U206" s="407" t="s">
        <v>1331</v>
      </c>
      <c r="V206" s="407" t="s">
        <v>1331</v>
      </c>
      <c r="W206" s="407" t="s">
        <v>1331</v>
      </c>
      <c r="X206" s="407" t="s">
        <v>1331</v>
      </c>
      <c r="Y206" s="407" t="s">
        <v>1331</v>
      </c>
      <c r="Z206" s="407" t="s">
        <v>1331</v>
      </c>
      <c r="AA206" s="407"/>
      <c r="AB206" s="407"/>
      <c r="AC206" s="407"/>
      <c r="AD206" s="407"/>
      <c r="AE206" s="407"/>
      <c r="AF206" s="407"/>
      <c r="AG206" s="407"/>
      <c r="AH206" s="407"/>
      <c r="AI206" s="407"/>
      <c r="AJ206" s="407"/>
      <c r="AK206" s="407"/>
      <c r="AL206" s="407"/>
      <c r="AM206" s="407"/>
      <c r="AN206" s="407"/>
      <c r="AO206" s="407"/>
      <c r="AP206" s="407"/>
      <c r="AQ206" s="369"/>
      <c r="AR206" s="369" t="s">
        <v>960</v>
      </c>
      <c r="AS206" s="369" t="s">
        <v>250</v>
      </c>
      <c r="AT206" s="369"/>
      <c r="AU206" s="403">
        <v>1</v>
      </c>
      <c r="AV206" s="403"/>
      <c r="AW206" s="403" t="s">
        <v>581</v>
      </c>
      <c r="AX206" s="428" t="s">
        <v>2261</v>
      </c>
      <c r="AY206" s="403"/>
      <c r="AZ206" s="884">
        <v>82</v>
      </c>
      <c r="BA206" s="884">
        <v>0</v>
      </c>
      <c r="BB206" s="403"/>
      <c r="BC206" s="403">
        <v>0</v>
      </c>
      <c r="BD206" s="403">
        <v>8</v>
      </c>
      <c r="BE206" s="403">
        <v>205</v>
      </c>
      <c r="BF206" s="403">
        <v>8205</v>
      </c>
      <c r="BG206" s="403">
        <v>11</v>
      </c>
      <c r="BH206" s="403"/>
      <c r="BI206" s="403"/>
      <c r="BJ206" s="403"/>
      <c r="BK206" s="403"/>
      <c r="BL206" s="403"/>
      <c r="BM206" s="403"/>
      <c r="BN206" s="403"/>
      <c r="BO206" s="403"/>
      <c r="BP206" s="403"/>
      <c r="BQ206" s="403"/>
    </row>
    <row r="207" spans="1:69" s="417" customFormat="1" ht="25" x14ac:dyDescent="0.25">
      <c r="A207" s="415" t="s">
        <v>46</v>
      </c>
      <c r="B207" s="462" t="s">
        <v>2815</v>
      </c>
      <c r="C207" s="635" t="s">
        <v>503</v>
      </c>
      <c r="D207" s="636" t="s">
        <v>160</v>
      </c>
      <c r="E207" s="637" t="s">
        <v>1349</v>
      </c>
      <c r="F207" s="638"/>
      <c r="G207" s="639" t="s">
        <v>1331</v>
      </c>
      <c r="H207" s="639" t="s">
        <v>1331</v>
      </c>
      <c r="I207" s="639"/>
      <c r="J207" s="418" t="s">
        <v>1783</v>
      </c>
      <c r="K207" s="419" t="s">
        <v>769</v>
      </c>
      <c r="L207" s="418"/>
      <c r="M207" s="419"/>
      <c r="N207" s="418" t="str">
        <f t="shared" si="14"/>
        <v/>
      </c>
      <c r="O207" s="418" t="str">
        <f t="shared" si="15"/>
        <v/>
      </c>
      <c r="P207" s="418"/>
      <c r="Q207" s="418"/>
      <c r="R207" s="420">
        <v>0</v>
      </c>
      <c r="S207" s="641"/>
      <c r="T207" s="421"/>
      <c r="U207" s="421"/>
      <c r="V207" s="421"/>
      <c r="W207" s="421"/>
      <c r="X207" s="421"/>
      <c r="Y207" s="421"/>
      <c r="Z207" s="421"/>
      <c r="AA207" s="421"/>
      <c r="AB207" s="421"/>
      <c r="AC207" s="421"/>
      <c r="AD207" s="421"/>
      <c r="AE207" s="421"/>
      <c r="AF207" s="421"/>
      <c r="AG207" s="421"/>
      <c r="AH207" s="421"/>
      <c r="AI207" s="421"/>
      <c r="AJ207" s="421"/>
      <c r="AK207" s="421"/>
      <c r="AL207" s="421"/>
      <c r="AM207" s="421"/>
      <c r="AN207" s="421"/>
      <c r="AO207" s="421"/>
      <c r="AP207" s="421"/>
      <c r="AQ207" s="419"/>
      <c r="AR207" s="419"/>
      <c r="AS207" s="418"/>
      <c r="AT207" s="418"/>
      <c r="AU207" s="418" t="s">
        <v>1657</v>
      </c>
      <c r="AV207" s="418"/>
      <c r="AW207" s="418" t="s">
        <v>581</v>
      </c>
      <c r="AX207" s="419"/>
      <c r="AY207" s="418"/>
      <c r="AZ207" s="887">
        <v>82</v>
      </c>
      <c r="BA207" s="887">
        <v>1</v>
      </c>
      <c r="BB207" s="418"/>
      <c r="BC207" s="418">
        <v>1</v>
      </c>
      <c r="BD207" s="418">
        <v>8</v>
      </c>
      <c r="BE207" s="418">
        <v>206</v>
      </c>
      <c r="BF207" s="418">
        <v>1008206</v>
      </c>
      <c r="BG207" s="418">
        <v>173</v>
      </c>
      <c r="BH207" s="418"/>
      <c r="BI207" s="418"/>
      <c r="BJ207" s="418"/>
      <c r="BK207" s="418"/>
      <c r="BL207" s="418"/>
      <c r="BM207" s="418"/>
      <c r="BN207" s="418"/>
      <c r="BO207" s="418"/>
      <c r="BP207" s="418"/>
      <c r="BQ207" s="418"/>
    </row>
    <row r="208" spans="1:69" s="400" customFormat="1" ht="20" x14ac:dyDescent="0.25">
      <c r="A208" s="398" t="s">
        <v>1000</v>
      </c>
      <c r="B208" s="399" t="s">
        <v>2816</v>
      </c>
      <c r="C208" s="583" t="s">
        <v>294</v>
      </c>
      <c r="D208" s="619"/>
      <c r="E208" s="583" t="s">
        <v>1349</v>
      </c>
      <c r="F208" s="620"/>
      <c r="G208" s="620"/>
      <c r="H208" s="620" t="s">
        <v>1331</v>
      </c>
      <c r="I208" s="620" t="s">
        <v>1331</v>
      </c>
      <c r="J208" s="369" t="s">
        <v>1332</v>
      </c>
      <c r="K208" s="369" t="s">
        <v>212</v>
      </c>
      <c r="L208" s="369" t="s">
        <v>295</v>
      </c>
      <c r="M208" s="369" t="s">
        <v>296</v>
      </c>
      <c r="N208" s="830" t="str">
        <f t="shared" si="14"/>
        <v/>
      </c>
      <c r="O208" s="830" t="str">
        <f t="shared" si="15"/>
        <v>Data</v>
      </c>
      <c r="P208" s="832"/>
      <c r="Q208" s="834" t="s">
        <v>638</v>
      </c>
      <c r="R208" s="368"/>
      <c r="S208" s="369"/>
      <c r="T208" s="407"/>
      <c r="U208" s="407" t="s">
        <v>1331</v>
      </c>
      <c r="V208" s="407" t="s">
        <v>1331</v>
      </c>
      <c r="W208" s="407" t="s">
        <v>1331</v>
      </c>
      <c r="X208" s="407" t="s">
        <v>1331</v>
      </c>
      <c r="Y208" s="407" t="s">
        <v>1331</v>
      </c>
      <c r="Z208" s="407" t="s">
        <v>1331</v>
      </c>
      <c r="AA208" s="407"/>
      <c r="AB208" s="407"/>
      <c r="AC208" s="407"/>
      <c r="AD208" s="407"/>
      <c r="AE208" s="407"/>
      <c r="AF208" s="407"/>
      <c r="AG208" s="407"/>
      <c r="AH208" s="407"/>
      <c r="AI208" s="407"/>
      <c r="AJ208" s="407"/>
      <c r="AK208" s="407"/>
      <c r="AL208" s="407"/>
      <c r="AM208" s="407"/>
      <c r="AN208" s="407"/>
      <c r="AO208" s="407"/>
      <c r="AP208" s="407"/>
      <c r="AQ208" s="369"/>
      <c r="AR208" s="369" t="s">
        <v>491</v>
      </c>
      <c r="AS208" s="369" t="s">
        <v>305</v>
      </c>
      <c r="AT208" s="369" t="s">
        <v>1346</v>
      </c>
      <c r="AU208" s="403">
        <v>2</v>
      </c>
      <c r="AV208" s="403"/>
      <c r="AW208" s="403" t="s">
        <v>582</v>
      </c>
      <c r="AX208" s="428" t="s">
        <v>2261</v>
      </c>
      <c r="AY208" s="403"/>
      <c r="AZ208" s="884">
        <v>83</v>
      </c>
      <c r="BA208" s="884">
        <v>0</v>
      </c>
      <c r="BB208" s="403"/>
      <c r="BC208" s="403">
        <v>0</v>
      </c>
      <c r="BD208" s="403">
        <v>8</v>
      </c>
      <c r="BE208" s="403">
        <v>207</v>
      </c>
      <c r="BF208" s="403">
        <v>8207</v>
      </c>
      <c r="BG208" s="403">
        <v>12</v>
      </c>
      <c r="BH208" s="403"/>
      <c r="BI208" s="403"/>
      <c r="BJ208" s="403"/>
      <c r="BK208" s="403"/>
      <c r="BL208" s="403"/>
      <c r="BM208" s="403"/>
      <c r="BN208" s="403"/>
      <c r="BO208" s="403"/>
      <c r="BP208" s="403"/>
      <c r="BQ208" s="403"/>
    </row>
    <row r="209" spans="1:69" s="363" customFormat="1" ht="25" x14ac:dyDescent="0.25">
      <c r="A209" s="410" t="s">
        <v>46</v>
      </c>
      <c r="B209" s="454" t="s">
        <v>2817</v>
      </c>
      <c r="C209" s="621" t="s">
        <v>294</v>
      </c>
      <c r="D209" s="609" t="s">
        <v>732</v>
      </c>
      <c r="E209" s="622" t="s">
        <v>1349</v>
      </c>
      <c r="F209" s="623"/>
      <c r="G209" s="624"/>
      <c r="H209" s="624" t="s">
        <v>1331</v>
      </c>
      <c r="I209" s="624"/>
      <c r="J209" s="412" t="s">
        <v>1332</v>
      </c>
      <c r="K209" s="364" t="s">
        <v>212</v>
      </c>
      <c r="L209" s="412"/>
      <c r="M209" s="364"/>
      <c r="N209" s="412" t="str">
        <f t="shared" si="14"/>
        <v/>
      </c>
      <c r="O209" s="412" t="str">
        <f t="shared" si="15"/>
        <v/>
      </c>
      <c r="P209" s="412"/>
      <c r="Q209" s="412"/>
      <c r="R209" s="362">
        <v>0</v>
      </c>
      <c r="S209" s="627"/>
      <c r="T209" s="413"/>
      <c r="U209" s="413"/>
      <c r="V209" s="413"/>
      <c r="W209" s="413"/>
      <c r="X209" s="413"/>
      <c r="Y209" s="413"/>
      <c r="Z209" s="413"/>
      <c r="AA209" s="413"/>
      <c r="AB209" s="413"/>
      <c r="AC209" s="413"/>
      <c r="AD209" s="413"/>
      <c r="AE209" s="413"/>
      <c r="AF209" s="413"/>
      <c r="AG209" s="413"/>
      <c r="AH209" s="413"/>
      <c r="AI209" s="413"/>
      <c r="AJ209" s="413"/>
      <c r="AK209" s="413"/>
      <c r="AL209" s="413"/>
      <c r="AM209" s="413"/>
      <c r="AN209" s="413"/>
      <c r="AO209" s="413"/>
      <c r="AP209" s="413"/>
      <c r="AQ209" s="364"/>
      <c r="AR209" s="364"/>
      <c r="AS209" s="412"/>
      <c r="AT209" s="412"/>
      <c r="AU209" s="412" t="s">
        <v>1657</v>
      </c>
      <c r="AV209" s="412"/>
      <c r="AW209" s="412" t="s">
        <v>582</v>
      </c>
      <c r="AX209" s="364"/>
      <c r="AY209" s="412"/>
      <c r="AZ209" s="885">
        <v>83</v>
      </c>
      <c r="BA209" s="885">
        <v>1</v>
      </c>
      <c r="BB209" s="412"/>
      <c r="BC209" s="412">
        <v>1</v>
      </c>
      <c r="BD209" s="412">
        <v>8</v>
      </c>
      <c r="BE209" s="412">
        <v>208</v>
      </c>
      <c r="BF209" s="412">
        <v>1008208</v>
      </c>
      <c r="BG209" s="412">
        <v>174</v>
      </c>
      <c r="BH209" s="412"/>
      <c r="BI209" s="412"/>
      <c r="BJ209" s="412"/>
      <c r="BK209" s="412"/>
      <c r="BL209" s="412"/>
      <c r="BM209" s="412"/>
      <c r="BN209" s="412"/>
      <c r="BO209" s="412"/>
      <c r="BP209" s="412"/>
      <c r="BQ209" s="412"/>
    </row>
    <row r="210" spans="1:69" s="417" customFormat="1" ht="25" x14ac:dyDescent="0.25">
      <c r="A210" s="415" t="s">
        <v>46</v>
      </c>
      <c r="B210" s="462" t="s">
        <v>2818</v>
      </c>
      <c r="C210" s="635" t="s">
        <v>294</v>
      </c>
      <c r="D210" s="636" t="s">
        <v>733</v>
      </c>
      <c r="E210" s="637" t="s">
        <v>1349</v>
      </c>
      <c r="F210" s="638"/>
      <c r="G210" s="639"/>
      <c r="H210" s="639" t="s">
        <v>1331</v>
      </c>
      <c r="I210" s="639"/>
      <c r="J210" s="418" t="s">
        <v>1332</v>
      </c>
      <c r="K210" s="419" t="s">
        <v>212</v>
      </c>
      <c r="L210" s="418"/>
      <c r="M210" s="419"/>
      <c r="N210" s="418" t="str">
        <f t="shared" si="14"/>
        <v/>
      </c>
      <c r="O210" s="418" t="str">
        <f t="shared" si="15"/>
        <v/>
      </c>
      <c r="P210" s="418"/>
      <c r="Q210" s="418"/>
      <c r="R210" s="420">
        <v>0</v>
      </c>
      <c r="S210" s="641"/>
      <c r="T210" s="421"/>
      <c r="U210" s="421"/>
      <c r="V210" s="421"/>
      <c r="W210" s="421"/>
      <c r="X210" s="421"/>
      <c r="Y210" s="421"/>
      <c r="Z210" s="421"/>
      <c r="AA210" s="421"/>
      <c r="AB210" s="421"/>
      <c r="AC210" s="421"/>
      <c r="AD210" s="421"/>
      <c r="AE210" s="421"/>
      <c r="AF210" s="421"/>
      <c r="AG210" s="421"/>
      <c r="AH210" s="421"/>
      <c r="AI210" s="421"/>
      <c r="AJ210" s="421"/>
      <c r="AK210" s="421"/>
      <c r="AL210" s="421"/>
      <c r="AM210" s="421"/>
      <c r="AN210" s="421"/>
      <c r="AO210" s="421"/>
      <c r="AP210" s="421"/>
      <c r="AQ210" s="419"/>
      <c r="AR210" s="419"/>
      <c r="AS210" s="418"/>
      <c r="AT210" s="418"/>
      <c r="AU210" s="418" t="s">
        <v>1657</v>
      </c>
      <c r="AV210" s="418"/>
      <c r="AW210" s="418" t="s">
        <v>582</v>
      </c>
      <c r="AX210" s="419"/>
      <c r="AY210" s="418"/>
      <c r="AZ210" s="887">
        <v>83</v>
      </c>
      <c r="BA210" s="887">
        <v>2</v>
      </c>
      <c r="BB210" s="418"/>
      <c r="BC210" s="418">
        <v>1</v>
      </c>
      <c r="BD210" s="418">
        <v>8</v>
      </c>
      <c r="BE210" s="418">
        <v>209</v>
      </c>
      <c r="BF210" s="418">
        <v>1008209</v>
      </c>
      <c r="BG210" s="418">
        <v>175</v>
      </c>
      <c r="BH210" s="418"/>
      <c r="BI210" s="418"/>
      <c r="BJ210" s="418"/>
      <c r="BK210" s="418"/>
      <c r="BL210" s="418"/>
      <c r="BM210" s="418"/>
      <c r="BN210" s="418"/>
      <c r="BO210" s="418"/>
      <c r="BP210" s="418"/>
      <c r="BQ210" s="418"/>
    </row>
    <row r="211" spans="1:69" s="400" customFormat="1" ht="51" customHeight="1" x14ac:dyDescent="0.25">
      <c r="A211" s="398" t="s">
        <v>1000</v>
      </c>
      <c r="B211" s="399" t="s">
        <v>2819</v>
      </c>
      <c r="C211" s="434" t="s">
        <v>1493</v>
      </c>
      <c r="D211" s="653"/>
      <c r="E211" s="583" t="s">
        <v>1349</v>
      </c>
      <c r="F211" s="654"/>
      <c r="G211" s="655"/>
      <c r="H211" s="655" t="s">
        <v>1331</v>
      </c>
      <c r="I211" s="655"/>
      <c r="J211" s="403" t="s">
        <v>1332</v>
      </c>
      <c r="K211" s="369" t="s">
        <v>212</v>
      </c>
      <c r="L211" s="369" t="s">
        <v>1494</v>
      </c>
      <c r="M211" s="29" t="s">
        <v>2207</v>
      </c>
      <c r="N211" s="403" t="str">
        <f t="shared" si="14"/>
        <v/>
      </c>
      <c r="O211" s="830" t="str">
        <f t="shared" si="15"/>
        <v>Data</v>
      </c>
      <c r="P211" s="403"/>
      <c r="Q211" s="853" t="s">
        <v>1496</v>
      </c>
      <c r="R211" s="368"/>
      <c r="S211" s="583"/>
      <c r="T211" s="407"/>
      <c r="U211" s="407"/>
      <c r="V211" s="407"/>
      <c r="W211" s="407"/>
      <c r="X211" s="407"/>
      <c r="Y211" s="407"/>
      <c r="Z211" s="407"/>
      <c r="AA211" s="407"/>
      <c r="AB211" s="407"/>
      <c r="AC211" s="407"/>
      <c r="AD211" s="407"/>
      <c r="AE211" s="407"/>
      <c r="AF211" s="407"/>
      <c r="AG211" s="407"/>
      <c r="AH211" s="407"/>
      <c r="AI211" s="407"/>
      <c r="AJ211" s="407"/>
      <c r="AK211" s="407"/>
      <c r="AL211" s="407"/>
      <c r="AM211" s="407"/>
      <c r="AN211" s="407"/>
      <c r="AO211" s="407"/>
      <c r="AP211" s="407"/>
      <c r="AQ211" s="369"/>
      <c r="AR211" s="369"/>
      <c r="AS211" s="403"/>
      <c r="AT211" s="369" t="s">
        <v>2077</v>
      </c>
      <c r="AU211" s="403">
        <v>2</v>
      </c>
      <c r="AV211" s="403"/>
      <c r="AW211" s="403"/>
      <c r="AX211" s="428" t="s">
        <v>2261</v>
      </c>
      <c r="AY211" s="403"/>
      <c r="AZ211" s="884">
        <v>256</v>
      </c>
      <c r="BA211" s="884">
        <v>0</v>
      </c>
      <c r="BB211" s="403"/>
      <c r="BC211" s="403">
        <v>0</v>
      </c>
      <c r="BD211" s="403">
        <v>8</v>
      </c>
      <c r="BE211" s="403">
        <v>210</v>
      </c>
      <c r="BF211" s="403">
        <v>8210</v>
      </c>
      <c r="BG211" s="403">
        <v>13</v>
      </c>
      <c r="BH211" s="403"/>
      <c r="BI211" s="403"/>
      <c r="BJ211" s="403"/>
      <c r="BK211" s="403"/>
      <c r="BL211" s="403"/>
      <c r="BM211" s="403"/>
      <c r="BN211" s="403"/>
      <c r="BO211" s="403"/>
      <c r="BP211" s="403"/>
      <c r="BQ211" s="403"/>
    </row>
    <row r="212" spans="1:69" s="363" customFormat="1" ht="25.5" customHeight="1" x14ac:dyDescent="0.25">
      <c r="A212" s="410" t="s">
        <v>46</v>
      </c>
      <c r="B212" s="454" t="s">
        <v>2820</v>
      </c>
      <c r="C212" s="621" t="s">
        <v>1493</v>
      </c>
      <c r="D212" s="693" t="s">
        <v>1495</v>
      </c>
      <c r="E212" s="622" t="s">
        <v>1349</v>
      </c>
      <c r="F212" s="623"/>
      <c r="G212" s="624"/>
      <c r="H212" s="624" t="s">
        <v>1331</v>
      </c>
      <c r="I212" s="624"/>
      <c r="J212" s="412" t="s">
        <v>1332</v>
      </c>
      <c r="K212" s="364" t="s">
        <v>212</v>
      </c>
      <c r="L212" s="412"/>
      <c r="M212" s="364"/>
      <c r="N212" s="412" t="str">
        <f t="shared" si="14"/>
        <v/>
      </c>
      <c r="O212" s="412"/>
      <c r="P212" s="412"/>
      <c r="Q212" s="412"/>
      <c r="R212" s="362"/>
      <c r="S212" s="627"/>
      <c r="T212" s="413"/>
      <c r="U212" s="413"/>
      <c r="V212" s="413"/>
      <c r="W212" s="413"/>
      <c r="X212" s="413"/>
      <c r="Y212" s="413"/>
      <c r="Z212" s="413"/>
      <c r="AA212" s="413"/>
      <c r="AB212" s="413"/>
      <c r="AC212" s="413"/>
      <c r="AD212" s="413"/>
      <c r="AE212" s="413"/>
      <c r="AF212" s="413"/>
      <c r="AG212" s="413"/>
      <c r="AH212" s="413"/>
      <c r="AI212" s="413"/>
      <c r="AJ212" s="413"/>
      <c r="AK212" s="413"/>
      <c r="AL212" s="413"/>
      <c r="AM212" s="413"/>
      <c r="AN212" s="413"/>
      <c r="AO212" s="413"/>
      <c r="AP212" s="413"/>
      <c r="AQ212" s="364"/>
      <c r="AR212" s="364"/>
      <c r="AS212" s="412"/>
      <c r="AT212" s="364"/>
      <c r="AU212" s="412"/>
      <c r="AV212" s="412"/>
      <c r="AW212" s="412" t="s">
        <v>1497</v>
      </c>
      <c r="AX212" s="364"/>
      <c r="AY212" s="412"/>
      <c r="AZ212" s="412">
        <v>256</v>
      </c>
      <c r="BA212" s="885">
        <v>1</v>
      </c>
      <c r="BB212" s="412"/>
      <c r="BC212" s="412">
        <v>1</v>
      </c>
      <c r="BD212" s="412">
        <v>8</v>
      </c>
      <c r="BE212" s="412">
        <v>211</v>
      </c>
      <c r="BF212" s="412">
        <v>1008211</v>
      </c>
      <c r="BG212" s="412">
        <v>176</v>
      </c>
      <c r="BH212" s="412"/>
      <c r="BI212" s="412"/>
      <c r="BJ212" s="412"/>
      <c r="BK212" s="412"/>
      <c r="BL212" s="412"/>
      <c r="BM212" s="412"/>
      <c r="BN212" s="412"/>
      <c r="BO212" s="412"/>
      <c r="BP212" s="412"/>
      <c r="BQ212" s="412"/>
    </row>
    <row r="213" spans="1:69" s="417" customFormat="1" ht="30" customHeight="1" x14ac:dyDescent="0.25">
      <c r="A213" s="415" t="s">
        <v>46</v>
      </c>
      <c r="B213" s="462" t="s">
        <v>2821</v>
      </c>
      <c r="C213" s="635" t="s">
        <v>1493</v>
      </c>
      <c r="D213" s="636" t="s">
        <v>912</v>
      </c>
      <c r="E213" s="637" t="s">
        <v>1349</v>
      </c>
      <c r="F213" s="638"/>
      <c r="G213" s="639"/>
      <c r="H213" s="639" t="s">
        <v>1331</v>
      </c>
      <c r="I213" s="639"/>
      <c r="J213" s="418" t="s">
        <v>1332</v>
      </c>
      <c r="K213" s="419" t="s">
        <v>212</v>
      </c>
      <c r="L213" s="418"/>
      <c r="M213" s="419"/>
      <c r="N213" s="418" t="str">
        <f t="shared" si="14"/>
        <v/>
      </c>
      <c r="O213" s="418"/>
      <c r="P213" s="418"/>
      <c r="Q213" s="418"/>
      <c r="R213" s="420"/>
      <c r="S213" s="641"/>
      <c r="T213" s="421"/>
      <c r="U213" s="421"/>
      <c r="V213" s="421"/>
      <c r="W213" s="421"/>
      <c r="X213" s="421"/>
      <c r="Y213" s="421"/>
      <c r="Z213" s="421"/>
      <c r="AA213" s="421"/>
      <c r="AB213" s="421"/>
      <c r="AC213" s="421"/>
      <c r="AD213" s="421"/>
      <c r="AE213" s="421"/>
      <c r="AF213" s="421"/>
      <c r="AG213" s="421"/>
      <c r="AH213" s="421"/>
      <c r="AI213" s="421"/>
      <c r="AJ213" s="421"/>
      <c r="AK213" s="421"/>
      <c r="AL213" s="421"/>
      <c r="AM213" s="421"/>
      <c r="AN213" s="421"/>
      <c r="AO213" s="421"/>
      <c r="AP213" s="421"/>
      <c r="AQ213" s="419"/>
      <c r="AR213" s="419"/>
      <c r="AS213" s="418"/>
      <c r="AT213" s="418"/>
      <c r="AU213" s="418"/>
      <c r="AV213" s="418"/>
      <c r="AW213" s="418"/>
      <c r="AX213" s="419"/>
      <c r="AY213" s="418"/>
      <c r="AZ213" s="418">
        <v>256</v>
      </c>
      <c r="BA213" s="887">
        <v>2</v>
      </c>
      <c r="BB213" s="418"/>
      <c r="BC213" s="418">
        <v>1</v>
      </c>
      <c r="BD213" s="418">
        <v>8</v>
      </c>
      <c r="BE213" s="418">
        <v>212</v>
      </c>
      <c r="BF213" s="418">
        <v>1008212</v>
      </c>
      <c r="BG213" s="418">
        <v>177</v>
      </c>
      <c r="BH213" s="418"/>
      <c r="BI213" s="418"/>
      <c r="BJ213" s="418"/>
      <c r="BK213" s="418"/>
      <c r="BL213" s="418"/>
      <c r="BM213" s="418"/>
      <c r="BN213" s="418"/>
      <c r="BO213" s="418"/>
      <c r="BP213" s="418"/>
      <c r="BQ213" s="418"/>
    </row>
    <row r="214" spans="1:69" s="400" customFormat="1" ht="46.5" customHeight="1" x14ac:dyDescent="0.25">
      <c r="A214" s="398" t="s">
        <v>1000</v>
      </c>
      <c r="B214" s="399" t="s">
        <v>2822</v>
      </c>
      <c r="C214" s="434" t="s">
        <v>913</v>
      </c>
      <c r="D214" s="653"/>
      <c r="E214" s="583" t="s">
        <v>1349</v>
      </c>
      <c r="F214" s="654"/>
      <c r="G214" s="655"/>
      <c r="H214" s="655"/>
      <c r="I214" s="655" t="s">
        <v>1331</v>
      </c>
      <c r="J214" s="403" t="s">
        <v>1332</v>
      </c>
      <c r="K214" s="369" t="s">
        <v>211</v>
      </c>
      <c r="L214" s="369" t="s">
        <v>914</v>
      </c>
      <c r="M214" s="369"/>
      <c r="N214" s="403"/>
      <c r="O214" s="403"/>
      <c r="P214" s="403"/>
      <c r="Q214" s="403"/>
      <c r="R214" s="368"/>
      <c r="S214" s="583"/>
      <c r="T214" s="407"/>
      <c r="U214" s="407"/>
      <c r="V214" s="407"/>
      <c r="W214" s="407"/>
      <c r="X214" s="407"/>
      <c r="Y214" s="407"/>
      <c r="Z214" s="407"/>
      <c r="AA214" s="407"/>
      <c r="AB214" s="407"/>
      <c r="AC214" s="407"/>
      <c r="AD214" s="407"/>
      <c r="AE214" s="407"/>
      <c r="AF214" s="407"/>
      <c r="AG214" s="407"/>
      <c r="AH214" s="407"/>
      <c r="AI214" s="407"/>
      <c r="AJ214" s="407"/>
      <c r="AK214" s="407"/>
      <c r="AL214" s="407"/>
      <c r="AM214" s="407"/>
      <c r="AN214" s="407"/>
      <c r="AO214" s="407"/>
      <c r="AP214" s="407"/>
      <c r="AQ214" s="369"/>
      <c r="AR214" s="369"/>
      <c r="AS214" s="403"/>
      <c r="AT214" s="403"/>
      <c r="AU214" s="403">
        <v>4</v>
      </c>
      <c r="AV214" s="403"/>
      <c r="AW214" s="403"/>
      <c r="AX214" s="428" t="s">
        <v>2261</v>
      </c>
      <c r="AY214" s="403"/>
      <c r="AZ214" s="884">
        <v>257</v>
      </c>
      <c r="BA214" s="884">
        <v>0</v>
      </c>
      <c r="BB214" s="403"/>
      <c r="BC214" s="403">
        <v>0</v>
      </c>
      <c r="BD214" s="403">
        <v>8</v>
      </c>
      <c r="BE214" s="403">
        <v>213</v>
      </c>
      <c r="BF214" s="403">
        <v>8213</v>
      </c>
      <c r="BG214" s="403">
        <v>14</v>
      </c>
      <c r="BH214" s="403"/>
      <c r="BI214" s="403"/>
      <c r="BJ214" s="403"/>
      <c r="BK214" s="403"/>
      <c r="BL214" s="403"/>
      <c r="BM214" s="403"/>
      <c r="BN214" s="403"/>
      <c r="BO214" s="403"/>
      <c r="BP214" s="403"/>
      <c r="BQ214" s="403"/>
    </row>
    <row r="215" spans="1:69" s="363" customFormat="1" ht="30" customHeight="1" x14ac:dyDescent="0.25">
      <c r="A215" s="410" t="s">
        <v>46</v>
      </c>
      <c r="B215" s="454" t="s">
        <v>2823</v>
      </c>
      <c r="C215" s="621" t="s">
        <v>913</v>
      </c>
      <c r="D215" s="694" t="s">
        <v>915</v>
      </c>
      <c r="E215" s="622" t="s">
        <v>1349</v>
      </c>
      <c r="F215" s="623"/>
      <c r="G215" s="624"/>
      <c r="H215" s="624"/>
      <c r="I215" s="624" t="s">
        <v>1331</v>
      </c>
      <c r="J215" s="412" t="s">
        <v>1332</v>
      </c>
      <c r="K215" s="364" t="s">
        <v>211</v>
      </c>
      <c r="L215" s="412"/>
      <c r="M215" s="364"/>
      <c r="N215" s="412"/>
      <c r="O215" s="412"/>
      <c r="P215" s="412"/>
      <c r="Q215" s="412"/>
      <c r="R215" s="362"/>
      <c r="S215" s="627"/>
      <c r="T215" s="413"/>
      <c r="U215" s="413"/>
      <c r="V215" s="413"/>
      <c r="W215" s="413"/>
      <c r="X215" s="413"/>
      <c r="Y215" s="413"/>
      <c r="Z215" s="413"/>
      <c r="AA215" s="413"/>
      <c r="AB215" s="413"/>
      <c r="AC215" s="413"/>
      <c r="AD215" s="413"/>
      <c r="AE215" s="413"/>
      <c r="AF215" s="413"/>
      <c r="AG215" s="413"/>
      <c r="AH215" s="413"/>
      <c r="AI215" s="413"/>
      <c r="AJ215" s="413"/>
      <c r="AK215" s="413"/>
      <c r="AL215" s="413"/>
      <c r="AM215" s="413"/>
      <c r="AN215" s="413"/>
      <c r="AO215" s="413"/>
      <c r="AP215" s="413"/>
      <c r="AQ215" s="364"/>
      <c r="AR215" s="364"/>
      <c r="AS215" s="412"/>
      <c r="AT215" s="412"/>
      <c r="AU215" s="412"/>
      <c r="AV215" s="412"/>
      <c r="AW215" s="412"/>
      <c r="AX215" s="364"/>
      <c r="AY215" s="412"/>
      <c r="AZ215" s="412">
        <v>257</v>
      </c>
      <c r="BA215" s="885">
        <v>1</v>
      </c>
      <c r="BB215" s="412"/>
      <c r="BC215" s="412">
        <v>1</v>
      </c>
      <c r="BD215" s="412">
        <v>8</v>
      </c>
      <c r="BE215" s="412">
        <v>214</v>
      </c>
      <c r="BF215" s="412">
        <v>1008214</v>
      </c>
      <c r="BG215" s="412">
        <v>178</v>
      </c>
      <c r="BH215" s="412"/>
      <c r="BI215" s="412"/>
      <c r="BJ215" s="412"/>
      <c r="BK215" s="412"/>
      <c r="BL215" s="412"/>
      <c r="BM215" s="412"/>
      <c r="BN215" s="412"/>
      <c r="BO215" s="412"/>
      <c r="BP215" s="412"/>
      <c r="BQ215" s="412"/>
    </row>
    <row r="216" spans="1:69" s="363" customFormat="1" ht="30" customHeight="1" x14ac:dyDescent="0.25">
      <c r="A216" s="410" t="s">
        <v>46</v>
      </c>
      <c r="B216" s="454" t="s">
        <v>2824</v>
      </c>
      <c r="C216" s="621" t="s">
        <v>913</v>
      </c>
      <c r="D216" s="694" t="s">
        <v>916</v>
      </c>
      <c r="E216" s="622" t="s">
        <v>1349</v>
      </c>
      <c r="F216" s="623"/>
      <c r="G216" s="624"/>
      <c r="H216" s="624"/>
      <c r="I216" s="624" t="s">
        <v>1331</v>
      </c>
      <c r="J216" s="412" t="s">
        <v>1332</v>
      </c>
      <c r="K216" s="364" t="s">
        <v>211</v>
      </c>
      <c r="L216" s="412"/>
      <c r="M216" s="364"/>
      <c r="N216" s="412"/>
      <c r="O216" s="412"/>
      <c r="P216" s="412"/>
      <c r="Q216" s="412"/>
      <c r="R216" s="362"/>
      <c r="S216" s="627"/>
      <c r="T216" s="413"/>
      <c r="U216" s="413"/>
      <c r="V216" s="413"/>
      <c r="W216" s="413"/>
      <c r="X216" s="413"/>
      <c r="Y216" s="413"/>
      <c r="Z216" s="413"/>
      <c r="AA216" s="413"/>
      <c r="AB216" s="413"/>
      <c r="AC216" s="413"/>
      <c r="AD216" s="413"/>
      <c r="AE216" s="413"/>
      <c r="AF216" s="413"/>
      <c r="AG216" s="413"/>
      <c r="AH216" s="413"/>
      <c r="AI216" s="413"/>
      <c r="AJ216" s="413"/>
      <c r="AK216" s="413"/>
      <c r="AL216" s="413"/>
      <c r="AM216" s="413"/>
      <c r="AN216" s="413"/>
      <c r="AO216" s="413"/>
      <c r="AP216" s="413"/>
      <c r="AQ216" s="364"/>
      <c r="AR216" s="364"/>
      <c r="AS216" s="412"/>
      <c r="AT216" s="412"/>
      <c r="AU216" s="412"/>
      <c r="AV216" s="412"/>
      <c r="AW216" s="412"/>
      <c r="AX216" s="364"/>
      <c r="AY216" s="412"/>
      <c r="AZ216" s="412">
        <v>257</v>
      </c>
      <c r="BA216" s="885">
        <v>2</v>
      </c>
      <c r="BB216" s="412"/>
      <c r="BC216" s="412">
        <v>1</v>
      </c>
      <c r="BD216" s="412">
        <v>8</v>
      </c>
      <c r="BE216" s="412">
        <v>215</v>
      </c>
      <c r="BF216" s="412">
        <v>1008215</v>
      </c>
      <c r="BG216" s="412">
        <v>179</v>
      </c>
      <c r="BH216" s="412"/>
      <c r="BI216" s="412"/>
      <c r="BJ216" s="412"/>
      <c r="BK216" s="412"/>
      <c r="BL216" s="412"/>
      <c r="BM216" s="412"/>
      <c r="BN216" s="412"/>
      <c r="BO216" s="412"/>
      <c r="BP216" s="412"/>
      <c r="BQ216" s="412"/>
    </row>
    <row r="217" spans="1:69" s="363" customFormat="1" ht="30" customHeight="1" x14ac:dyDescent="0.25">
      <c r="A217" s="410" t="s">
        <v>46</v>
      </c>
      <c r="B217" s="454" t="s">
        <v>2825</v>
      </c>
      <c r="C217" s="621" t="s">
        <v>913</v>
      </c>
      <c r="D217" s="694" t="s">
        <v>917</v>
      </c>
      <c r="E217" s="622" t="s">
        <v>1349</v>
      </c>
      <c r="F217" s="623"/>
      <c r="G217" s="624"/>
      <c r="H217" s="624"/>
      <c r="I217" s="624" t="s">
        <v>1331</v>
      </c>
      <c r="J217" s="412" t="s">
        <v>1332</v>
      </c>
      <c r="K217" s="364" t="s">
        <v>211</v>
      </c>
      <c r="L217" s="412"/>
      <c r="M217" s="364"/>
      <c r="N217" s="412"/>
      <c r="O217" s="412"/>
      <c r="P217" s="412"/>
      <c r="Q217" s="412"/>
      <c r="R217" s="362"/>
      <c r="S217" s="627"/>
      <c r="T217" s="413"/>
      <c r="U217" s="413"/>
      <c r="V217" s="413"/>
      <c r="W217" s="413"/>
      <c r="X217" s="413"/>
      <c r="Y217" s="413"/>
      <c r="Z217" s="413"/>
      <c r="AA217" s="413"/>
      <c r="AB217" s="413"/>
      <c r="AC217" s="413"/>
      <c r="AD217" s="413"/>
      <c r="AE217" s="413"/>
      <c r="AF217" s="413"/>
      <c r="AG217" s="413"/>
      <c r="AH217" s="413"/>
      <c r="AI217" s="413"/>
      <c r="AJ217" s="413"/>
      <c r="AK217" s="413"/>
      <c r="AL217" s="413"/>
      <c r="AM217" s="413"/>
      <c r="AN217" s="413"/>
      <c r="AO217" s="413"/>
      <c r="AP217" s="413"/>
      <c r="AQ217" s="364"/>
      <c r="AR217" s="364"/>
      <c r="AS217" s="412"/>
      <c r="AT217" s="412"/>
      <c r="AU217" s="412"/>
      <c r="AV217" s="412"/>
      <c r="AW217" s="412"/>
      <c r="AX217" s="364"/>
      <c r="AY217" s="412"/>
      <c r="AZ217" s="412">
        <v>257</v>
      </c>
      <c r="BA217" s="885">
        <v>3</v>
      </c>
      <c r="BB217" s="412"/>
      <c r="BC217" s="412">
        <v>1</v>
      </c>
      <c r="BD217" s="412">
        <v>8</v>
      </c>
      <c r="BE217" s="412">
        <v>216</v>
      </c>
      <c r="BF217" s="412">
        <v>1008216</v>
      </c>
      <c r="BG217" s="412">
        <v>180</v>
      </c>
      <c r="BH217" s="412"/>
      <c r="BI217" s="412"/>
      <c r="BJ217" s="412"/>
      <c r="BK217" s="412"/>
      <c r="BL217" s="412"/>
      <c r="BM217" s="412"/>
      <c r="BN217" s="412"/>
      <c r="BO217" s="412"/>
      <c r="BP217" s="412"/>
      <c r="BQ217" s="412"/>
    </row>
    <row r="218" spans="1:69" s="417" customFormat="1" ht="30" customHeight="1" x14ac:dyDescent="0.25">
      <c r="A218" s="415" t="s">
        <v>46</v>
      </c>
      <c r="B218" s="462" t="s">
        <v>2826</v>
      </c>
      <c r="C218" s="635" t="s">
        <v>913</v>
      </c>
      <c r="D218" s="695" t="s">
        <v>918</v>
      </c>
      <c r="E218" s="637" t="s">
        <v>1349</v>
      </c>
      <c r="F218" s="638"/>
      <c r="G218" s="639"/>
      <c r="H218" s="639"/>
      <c r="I218" s="639" t="s">
        <v>1331</v>
      </c>
      <c r="J218" s="418" t="s">
        <v>1332</v>
      </c>
      <c r="K218" s="419" t="s">
        <v>211</v>
      </c>
      <c r="L218" s="418"/>
      <c r="M218" s="419"/>
      <c r="N218" s="418"/>
      <c r="O218" s="418"/>
      <c r="P218" s="418"/>
      <c r="Q218" s="418"/>
      <c r="R218" s="420"/>
      <c r="S218" s="641"/>
      <c r="T218" s="421"/>
      <c r="U218" s="421"/>
      <c r="V218" s="421"/>
      <c r="W218" s="421"/>
      <c r="X218" s="421"/>
      <c r="Y218" s="421"/>
      <c r="Z218" s="421"/>
      <c r="AA218" s="421"/>
      <c r="AB218" s="421"/>
      <c r="AC218" s="421"/>
      <c r="AD218" s="421"/>
      <c r="AE218" s="421"/>
      <c r="AF218" s="421"/>
      <c r="AG218" s="421"/>
      <c r="AH218" s="421"/>
      <c r="AI218" s="421"/>
      <c r="AJ218" s="421"/>
      <c r="AK218" s="421"/>
      <c r="AL218" s="421"/>
      <c r="AM218" s="421"/>
      <c r="AN218" s="421"/>
      <c r="AO218" s="421"/>
      <c r="AP218" s="421"/>
      <c r="AQ218" s="419"/>
      <c r="AR218" s="419"/>
      <c r="AS218" s="418"/>
      <c r="AT218" s="418"/>
      <c r="AU218" s="418"/>
      <c r="AV218" s="418"/>
      <c r="AW218" s="418"/>
      <c r="AX218" s="419"/>
      <c r="AY218" s="418"/>
      <c r="AZ218" s="418">
        <v>257</v>
      </c>
      <c r="BA218" s="887">
        <v>4</v>
      </c>
      <c r="BB218" s="418"/>
      <c r="BC218" s="418">
        <v>1</v>
      </c>
      <c r="BD218" s="418">
        <v>8</v>
      </c>
      <c r="BE218" s="418">
        <v>217</v>
      </c>
      <c r="BF218" s="418">
        <v>1008217</v>
      </c>
      <c r="BG218" s="418">
        <v>181</v>
      </c>
      <c r="BH218" s="418"/>
      <c r="BI218" s="418"/>
      <c r="BJ218" s="418"/>
      <c r="BK218" s="418"/>
      <c r="BL218" s="418"/>
      <c r="BM218" s="418"/>
      <c r="BN218" s="418"/>
      <c r="BO218" s="418"/>
      <c r="BP218" s="418"/>
      <c r="BQ218" s="418"/>
    </row>
    <row r="219" spans="1:69" s="479" customFormat="1" ht="47.25" customHeight="1" x14ac:dyDescent="0.25">
      <c r="A219" s="476" t="s">
        <v>1000</v>
      </c>
      <c r="B219" s="487" t="s">
        <v>2827</v>
      </c>
      <c r="C219" s="696" t="s">
        <v>2189</v>
      </c>
      <c r="D219" s="697"/>
      <c r="E219" s="537" t="s">
        <v>1349</v>
      </c>
      <c r="F219" s="698"/>
      <c r="G219" s="699" t="s">
        <v>118</v>
      </c>
      <c r="H219" s="699" t="s">
        <v>118</v>
      </c>
      <c r="I219" s="700" t="s">
        <v>1331</v>
      </c>
      <c r="J219" s="29" t="s">
        <v>1332</v>
      </c>
      <c r="K219" s="29" t="s">
        <v>769</v>
      </c>
      <c r="L219" s="29" t="s">
        <v>2201</v>
      </c>
      <c r="M219" s="478"/>
      <c r="N219" s="477"/>
      <c r="O219" s="477"/>
      <c r="P219" s="477"/>
      <c r="Q219" s="477"/>
      <c r="R219" s="480">
        <v>0</v>
      </c>
      <c r="S219" s="660"/>
      <c r="T219" s="701" t="s">
        <v>1331</v>
      </c>
      <c r="U219" s="702" t="s">
        <v>1331</v>
      </c>
      <c r="V219" s="702" t="s">
        <v>1331</v>
      </c>
      <c r="W219" s="702" t="s">
        <v>1331</v>
      </c>
      <c r="X219" s="702" t="s">
        <v>1331</v>
      </c>
      <c r="Y219" s="702" t="s">
        <v>1331</v>
      </c>
      <c r="Z219" s="702" t="s">
        <v>1331</v>
      </c>
      <c r="AA219" s="481"/>
      <c r="AB219" s="481"/>
      <c r="AC219" s="481"/>
      <c r="AD219" s="481"/>
      <c r="AE219" s="481"/>
      <c r="AF219" s="481"/>
      <c r="AG219" s="481"/>
      <c r="AH219" s="481"/>
      <c r="AI219" s="481"/>
      <c r="AJ219" s="481"/>
      <c r="AK219" s="481"/>
      <c r="AL219" s="481"/>
      <c r="AM219" s="481"/>
      <c r="AN219" s="481"/>
      <c r="AO219" s="481"/>
      <c r="AP219" s="481"/>
      <c r="AQ219" s="478"/>
      <c r="AR219" s="29" t="s">
        <v>960</v>
      </c>
      <c r="AS219" s="477"/>
      <c r="AT219" s="477"/>
      <c r="AU219" s="403">
        <v>1</v>
      </c>
      <c r="AV219" s="477"/>
      <c r="AW219" s="477"/>
      <c r="AX219" s="428" t="s">
        <v>2261</v>
      </c>
      <c r="AY219" s="477"/>
      <c r="AZ219" s="477">
        <v>266</v>
      </c>
      <c r="BA219" s="889">
        <v>0</v>
      </c>
      <c r="BB219" s="477"/>
      <c r="BC219" s="477">
        <v>0</v>
      </c>
      <c r="BD219" s="477">
        <v>7</v>
      </c>
      <c r="BE219" s="418">
        <v>218</v>
      </c>
      <c r="BF219" s="418">
        <v>7218</v>
      </c>
      <c r="BG219" s="418">
        <v>4</v>
      </c>
      <c r="BH219" s="477"/>
      <c r="BI219" s="477"/>
      <c r="BJ219" s="477"/>
      <c r="BK219" s="477"/>
      <c r="BL219" s="477"/>
      <c r="BM219" s="477"/>
      <c r="BN219" s="477"/>
      <c r="BO219" s="477"/>
      <c r="BP219" s="477"/>
      <c r="BQ219" s="477"/>
    </row>
    <row r="220" spans="1:69" s="479" customFormat="1" ht="30" customHeight="1" x14ac:dyDescent="0.25">
      <c r="A220" s="476" t="s">
        <v>46</v>
      </c>
      <c r="B220" s="487" t="s">
        <v>2828</v>
      </c>
      <c r="C220" s="703" t="s">
        <v>2189</v>
      </c>
      <c r="D220" s="704" t="s">
        <v>2189</v>
      </c>
      <c r="E220" s="704" t="s">
        <v>1349</v>
      </c>
      <c r="F220" s="705"/>
      <c r="G220" s="706"/>
      <c r="H220" s="706"/>
      <c r="I220" s="707"/>
      <c r="J220" s="29" t="s">
        <v>1332</v>
      </c>
      <c r="K220" s="29" t="s">
        <v>769</v>
      </c>
      <c r="L220" s="477"/>
      <c r="M220" s="478"/>
      <c r="N220" s="477"/>
      <c r="O220" s="477"/>
      <c r="P220" s="477"/>
      <c r="Q220" s="477"/>
      <c r="R220" s="480"/>
      <c r="S220" s="660"/>
      <c r="T220" s="481"/>
      <c r="U220" s="481"/>
      <c r="V220" s="481"/>
      <c r="W220" s="481"/>
      <c r="X220" s="481"/>
      <c r="Y220" s="481"/>
      <c r="Z220" s="481"/>
      <c r="AA220" s="481"/>
      <c r="AB220" s="481"/>
      <c r="AC220" s="481"/>
      <c r="AD220" s="481"/>
      <c r="AE220" s="481"/>
      <c r="AF220" s="481"/>
      <c r="AG220" s="481"/>
      <c r="AH220" s="481"/>
      <c r="AI220" s="481"/>
      <c r="AJ220" s="481"/>
      <c r="AK220" s="481"/>
      <c r="AL220" s="481"/>
      <c r="AM220" s="481"/>
      <c r="AN220" s="481"/>
      <c r="AO220" s="481"/>
      <c r="AP220" s="481"/>
      <c r="AQ220" s="478"/>
      <c r="AR220" s="478"/>
      <c r="AS220" s="477"/>
      <c r="AT220" s="477"/>
      <c r="AU220" s="477"/>
      <c r="AV220" s="477"/>
      <c r="AW220" s="477"/>
      <c r="AX220" s="478"/>
      <c r="AY220" s="477"/>
      <c r="AZ220" s="477">
        <v>266</v>
      </c>
      <c r="BA220" s="889">
        <v>1</v>
      </c>
      <c r="BB220" s="477"/>
      <c r="BC220" s="477">
        <v>1</v>
      </c>
      <c r="BD220" s="477">
        <v>7</v>
      </c>
      <c r="BE220" s="418">
        <v>219</v>
      </c>
      <c r="BF220" s="418">
        <v>1007219</v>
      </c>
      <c r="BG220" s="418">
        <v>149</v>
      </c>
      <c r="BH220" s="477"/>
      <c r="BI220" s="477"/>
      <c r="BJ220" s="477"/>
      <c r="BK220" s="477"/>
      <c r="BL220" s="477"/>
      <c r="BM220" s="477"/>
      <c r="BN220" s="477"/>
      <c r="BO220" s="477"/>
      <c r="BP220" s="477"/>
      <c r="BQ220" s="477"/>
    </row>
    <row r="221" spans="1:69" s="400" customFormat="1" ht="20" x14ac:dyDescent="0.25">
      <c r="A221" s="398" t="s">
        <v>1000</v>
      </c>
      <c r="B221" s="399" t="s">
        <v>2829</v>
      </c>
      <c r="C221" s="583" t="s">
        <v>1252</v>
      </c>
      <c r="D221" s="619"/>
      <c r="E221" s="583" t="s">
        <v>1258</v>
      </c>
      <c r="F221" s="620"/>
      <c r="G221" s="620"/>
      <c r="H221" s="620"/>
      <c r="I221" s="620" t="s">
        <v>1331</v>
      </c>
      <c r="J221" s="369" t="s">
        <v>1332</v>
      </c>
      <c r="K221" s="369" t="s">
        <v>212</v>
      </c>
      <c r="L221" s="369" t="s">
        <v>1256</v>
      </c>
      <c r="M221" s="369" t="s">
        <v>493</v>
      </c>
      <c r="N221" s="830" t="str">
        <f t="shared" ref="N221:N253" si="16">IF(OR($A221&lt;&gt;"C",P221=""),"",HYPERLINK(P221,"Collection"))</f>
        <v/>
      </c>
      <c r="O221" s="830" t="str">
        <f t="shared" ref="O221:O253" si="17">IF(OR($A221&lt;&gt;"C",Q221=""),"",HYPERLINK(Q221,"Data"))</f>
        <v/>
      </c>
      <c r="P221" s="403"/>
      <c r="Q221" s="403"/>
      <c r="R221" s="368"/>
      <c r="S221" s="369"/>
      <c r="T221" s="407"/>
      <c r="U221" s="407" t="s">
        <v>1331</v>
      </c>
      <c r="V221" s="407" t="s">
        <v>1331</v>
      </c>
      <c r="W221" s="407" t="s">
        <v>1331</v>
      </c>
      <c r="X221" s="407" t="s">
        <v>1331</v>
      </c>
      <c r="Y221" s="407" t="s">
        <v>1331</v>
      </c>
      <c r="Z221" s="407" t="s">
        <v>1331</v>
      </c>
      <c r="AA221" s="407"/>
      <c r="AB221" s="407"/>
      <c r="AC221" s="407"/>
      <c r="AD221" s="407"/>
      <c r="AE221" s="407"/>
      <c r="AF221" s="407"/>
      <c r="AG221" s="407"/>
      <c r="AH221" s="407"/>
      <c r="AI221" s="407"/>
      <c r="AJ221" s="407"/>
      <c r="AK221" s="407"/>
      <c r="AL221" s="407"/>
      <c r="AM221" s="407"/>
      <c r="AN221" s="407"/>
      <c r="AO221" s="407"/>
      <c r="AP221" s="407"/>
      <c r="AQ221" s="369"/>
      <c r="AR221" s="369" t="s">
        <v>491</v>
      </c>
      <c r="AS221" s="369" t="s">
        <v>250</v>
      </c>
      <c r="AT221" s="369"/>
      <c r="AU221" s="403">
        <v>1</v>
      </c>
      <c r="AV221" s="403"/>
      <c r="AW221" s="403" t="s">
        <v>580</v>
      </c>
      <c r="AX221" s="428" t="s">
        <v>2261</v>
      </c>
      <c r="AY221" s="403"/>
      <c r="AZ221" s="884">
        <v>243</v>
      </c>
      <c r="BA221" s="884">
        <v>0</v>
      </c>
      <c r="BB221" s="403"/>
      <c r="BC221" s="403">
        <v>0</v>
      </c>
      <c r="BD221" s="403">
        <v>32</v>
      </c>
      <c r="BE221" s="403">
        <v>220</v>
      </c>
      <c r="BF221" s="403">
        <v>32220</v>
      </c>
      <c r="BG221" s="403">
        <v>105</v>
      </c>
      <c r="BH221" s="403"/>
      <c r="BI221" s="403"/>
      <c r="BJ221" s="403"/>
      <c r="BK221" s="403"/>
      <c r="BL221" s="403"/>
      <c r="BM221" s="403"/>
      <c r="BN221" s="403"/>
      <c r="BO221" s="403"/>
      <c r="BP221" s="403"/>
      <c r="BQ221" s="403"/>
    </row>
    <row r="222" spans="1:69" s="417" customFormat="1" ht="54" customHeight="1" x14ac:dyDescent="0.25">
      <c r="A222" s="415" t="s">
        <v>46</v>
      </c>
      <c r="B222" s="462" t="s">
        <v>2830</v>
      </c>
      <c r="C222" s="635" t="s">
        <v>1252</v>
      </c>
      <c r="D222" s="636" t="s">
        <v>1492</v>
      </c>
      <c r="E222" s="637" t="s">
        <v>1258</v>
      </c>
      <c r="F222" s="638"/>
      <c r="G222" s="639"/>
      <c r="H222" s="639"/>
      <c r="I222" s="639" t="s">
        <v>1331</v>
      </c>
      <c r="J222" s="418" t="s">
        <v>1332</v>
      </c>
      <c r="K222" s="419" t="s">
        <v>212</v>
      </c>
      <c r="L222" s="418"/>
      <c r="M222" s="419"/>
      <c r="N222" s="418" t="str">
        <f t="shared" si="16"/>
        <v/>
      </c>
      <c r="O222" s="418" t="str">
        <f t="shared" si="17"/>
        <v/>
      </c>
      <c r="P222" s="418"/>
      <c r="Q222" s="418"/>
      <c r="R222" s="420">
        <v>0</v>
      </c>
      <c r="S222" s="641"/>
      <c r="T222" s="421"/>
      <c r="U222" s="421"/>
      <c r="V222" s="421"/>
      <c r="W222" s="421"/>
      <c r="X222" s="421"/>
      <c r="Y222" s="421"/>
      <c r="Z222" s="421"/>
      <c r="AA222" s="421"/>
      <c r="AB222" s="421"/>
      <c r="AC222" s="421"/>
      <c r="AD222" s="421"/>
      <c r="AE222" s="421"/>
      <c r="AF222" s="421"/>
      <c r="AG222" s="421"/>
      <c r="AH222" s="421"/>
      <c r="AI222" s="421"/>
      <c r="AJ222" s="421"/>
      <c r="AK222" s="421"/>
      <c r="AL222" s="421"/>
      <c r="AM222" s="421"/>
      <c r="AN222" s="421"/>
      <c r="AO222" s="421"/>
      <c r="AP222" s="421"/>
      <c r="AQ222" s="419"/>
      <c r="AR222" s="419"/>
      <c r="AS222" s="418"/>
      <c r="AT222" s="418"/>
      <c r="AU222" s="418" t="s">
        <v>1657</v>
      </c>
      <c r="AV222" s="418"/>
      <c r="AW222" s="418" t="s">
        <v>580</v>
      </c>
      <c r="AX222" s="419"/>
      <c r="AY222" s="418"/>
      <c r="AZ222" s="887">
        <v>243</v>
      </c>
      <c r="BA222" s="887">
        <v>1</v>
      </c>
      <c r="BB222" s="418"/>
      <c r="BC222" s="418">
        <v>1</v>
      </c>
      <c r="BD222" s="418">
        <v>32</v>
      </c>
      <c r="BE222" s="418">
        <v>221</v>
      </c>
      <c r="BF222" s="418">
        <v>1032221</v>
      </c>
      <c r="BG222" s="418">
        <v>432</v>
      </c>
      <c r="BH222" s="418"/>
      <c r="BI222" s="418"/>
      <c r="BJ222" s="418"/>
      <c r="BK222" s="418"/>
      <c r="BL222" s="418"/>
      <c r="BM222" s="418"/>
      <c r="BN222" s="418"/>
      <c r="BO222" s="418"/>
      <c r="BP222" s="418"/>
      <c r="BQ222" s="418"/>
    </row>
    <row r="223" spans="1:69" s="400" customFormat="1" ht="33.75" customHeight="1" x14ac:dyDescent="0.25">
      <c r="A223" s="398" t="s">
        <v>1000</v>
      </c>
      <c r="B223" s="399" t="s">
        <v>2831</v>
      </c>
      <c r="C223" s="583" t="s">
        <v>1722</v>
      </c>
      <c r="D223" s="619"/>
      <c r="E223" s="583" t="s">
        <v>1258</v>
      </c>
      <c r="F223" s="620"/>
      <c r="G223" s="620"/>
      <c r="H223" s="620"/>
      <c r="I223" s="620"/>
      <c r="J223" s="369" t="s">
        <v>1332</v>
      </c>
      <c r="K223" s="369" t="s">
        <v>211</v>
      </c>
      <c r="L223" s="369" t="s">
        <v>1724</v>
      </c>
      <c r="M223" s="442" t="s">
        <v>2571</v>
      </c>
      <c r="N223" s="830" t="str">
        <f t="shared" si="16"/>
        <v/>
      </c>
      <c r="O223" s="830" t="str">
        <f t="shared" si="17"/>
        <v/>
      </c>
      <c r="P223" s="832"/>
      <c r="Q223" s="832"/>
      <c r="R223" s="368" t="s">
        <v>1331</v>
      </c>
      <c r="S223" s="369"/>
      <c r="T223" s="369" t="s">
        <v>1331</v>
      </c>
      <c r="U223" s="369"/>
      <c r="V223" s="369" t="s">
        <v>1331</v>
      </c>
      <c r="W223" s="369" t="s">
        <v>1331</v>
      </c>
      <c r="X223" s="369" t="s">
        <v>1331</v>
      </c>
      <c r="Y223" s="369" t="s">
        <v>1331</v>
      </c>
      <c r="Z223" s="369" t="s">
        <v>1331</v>
      </c>
      <c r="AA223" s="369"/>
      <c r="AB223" s="369"/>
      <c r="AC223" s="369"/>
      <c r="AD223" s="369"/>
      <c r="AE223" s="369"/>
      <c r="AF223" s="369"/>
      <c r="AG223" s="369"/>
      <c r="AH223" s="369"/>
      <c r="AI223" s="369"/>
      <c r="AJ223" s="369"/>
      <c r="AK223" s="369"/>
      <c r="AL223" s="369"/>
      <c r="AM223" s="369"/>
      <c r="AN223" s="369"/>
      <c r="AO223" s="369"/>
      <c r="AP223" s="369"/>
      <c r="AQ223" s="369"/>
      <c r="AR223" s="369" t="s">
        <v>293</v>
      </c>
      <c r="AS223" s="369" t="s">
        <v>250</v>
      </c>
      <c r="AT223" s="369"/>
      <c r="AU223" s="403">
        <v>1</v>
      </c>
      <c r="AV223" s="403"/>
      <c r="AW223" s="403"/>
      <c r="AX223" s="428" t="s">
        <v>2261</v>
      </c>
      <c r="AY223" s="403"/>
      <c r="AZ223" s="884">
        <v>245</v>
      </c>
      <c r="BA223" s="884">
        <v>0</v>
      </c>
      <c r="BB223" s="403"/>
      <c r="BC223" s="403">
        <v>0</v>
      </c>
      <c r="BD223" s="403">
        <v>32</v>
      </c>
      <c r="BE223" s="403">
        <v>222</v>
      </c>
      <c r="BF223" s="403">
        <v>32222</v>
      </c>
      <c r="BG223" s="403">
        <v>106</v>
      </c>
      <c r="BH223" s="403"/>
      <c r="BI223" s="403"/>
      <c r="BJ223" s="403"/>
      <c r="BK223" s="403"/>
      <c r="BL223" s="403"/>
      <c r="BM223" s="403"/>
      <c r="BN223" s="403"/>
      <c r="BO223" s="403"/>
      <c r="BP223" s="403"/>
      <c r="BQ223" s="403"/>
    </row>
    <row r="224" spans="1:69" s="363" customFormat="1" ht="62.5" x14ac:dyDescent="0.25">
      <c r="A224" s="410" t="s">
        <v>46</v>
      </c>
      <c r="B224" s="454" t="s">
        <v>2832</v>
      </c>
      <c r="C224" s="621" t="s">
        <v>1722</v>
      </c>
      <c r="D224" s="609" t="s">
        <v>983</v>
      </c>
      <c r="E224" s="622" t="s">
        <v>1258</v>
      </c>
      <c r="F224" s="623"/>
      <c r="G224" s="625"/>
      <c r="H224" s="625"/>
      <c r="I224" s="625"/>
      <c r="J224" s="364" t="s">
        <v>1332</v>
      </c>
      <c r="K224" s="364" t="s">
        <v>211</v>
      </c>
      <c r="L224" s="412"/>
      <c r="M224" s="364"/>
      <c r="N224" s="412" t="str">
        <f t="shared" si="16"/>
        <v/>
      </c>
      <c r="O224" s="412" t="str">
        <f t="shared" si="17"/>
        <v/>
      </c>
      <c r="P224" s="412"/>
      <c r="Q224" s="412"/>
      <c r="R224" s="362" t="s">
        <v>1331</v>
      </c>
      <c r="S224" s="627"/>
      <c r="T224" s="627"/>
      <c r="U224" s="627"/>
      <c r="V224" s="627"/>
      <c r="W224" s="627"/>
      <c r="X224" s="627"/>
      <c r="Y224" s="627"/>
      <c r="Z224" s="627"/>
      <c r="AA224" s="627"/>
      <c r="AB224" s="627"/>
      <c r="AC224" s="627"/>
      <c r="AD224" s="627"/>
      <c r="AE224" s="627"/>
      <c r="AF224" s="627"/>
      <c r="AG224" s="627"/>
      <c r="AH224" s="627"/>
      <c r="AI224" s="627"/>
      <c r="AJ224" s="627"/>
      <c r="AK224" s="627"/>
      <c r="AL224" s="627"/>
      <c r="AM224" s="627"/>
      <c r="AN224" s="627"/>
      <c r="AO224" s="627"/>
      <c r="AP224" s="627"/>
      <c r="AQ224" s="412"/>
      <c r="AR224" s="364"/>
      <c r="AS224" s="412"/>
      <c r="AT224" s="412"/>
      <c r="AU224" s="412" t="s">
        <v>1657</v>
      </c>
      <c r="AV224" s="412"/>
      <c r="AW224" s="412">
        <v>0</v>
      </c>
      <c r="AX224" s="364"/>
      <c r="AY224" s="412"/>
      <c r="AZ224" s="885">
        <v>245</v>
      </c>
      <c r="BA224" s="885">
        <v>2</v>
      </c>
      <c r="BB224" s="412"/>
      <c r="BC224" s="412">
        <v>1</v>
      </c>
      <c r="BD224" s="412">
        <v>32</v>
      </c>
      <c r="BE224" s="412">
        <v>223</v>
      </c>
      <c r="BF224" s="412">
        <v>1032223</v>
      </c>
      <c r="BG224" s="412">
        <v>433</v>
      </c>
      <c r="BH224" s="412"/>
      <c r="BI224" s="412"/>
      <c r="BJ224" s="412"/>
      <c r="BK224" s="412"/>
      <c r="BL224" s="412"/>
      <c r="BM224" s="412"/>
      <c r="BN224" s="412"/>
      <c r="BO224" s="412"/>
      <c r="BP224" s="412"/>
      <c r="BQ224" s="412"/>
    </row>
    <row r="225" spans="1:69" s="363" customFormat="1" ht="70.5" customHeight="1" x14ac:dyDescent="0.25">
      <c r="A225" s="410" t="s">
        <v>1000</v>
      </c>
      <c r="B225" s="411" t="s">
        <v>2833</v>
      </c>
      <c r="C225" s="627" t="s">
        <v>518</v>
      </c>
      <c r="D225" s="626"/>
      <c r="E225" s="627" t="s">
        <v>1258</v>
      </c>
      <c r="F225" s="708"/>
      <c r="G225" s="708"/>
      <c r="H225" s="708" t="s">
        <v>1331</v>
      </c>
      <c r="I225" s="708"/>
      <c r="J225" s="364" t="s">
        <v>1574</v>
      </c>
      <c r="K225" s="364" t="s">
        <v>211</v>
      </c>
      <c r="L225" s="364" t="s">
        <v>1842</v>
      </c>
      <c r="M225" s="536" t="s">
        <v>2572</v>
      </c>
      <c r="N225" s="854" t="str">
        <f t="shared" si="16"/>
        <v/>
      </c>
      <c r="O225" s="854" t="str">
        <f t="shared" si="17"/>
        <v/>
      </c>
      <c r="P225" s="855"/>
      <c r="Q225" s="855"/>
      <c r="R225" s="362" t="s">
        <v>1331</v>
      </c>
      <c r="S225" s="364"/>
      <c r="T225" s="364" t="s">
        <v>1331</v>
      </c>
      <c r="U225" s="364"/>
      <c r="V225" s="364" t="s">
        <v>1331</v>
      </c>
      <c r="W225" s="364" t="s">
        <v>1331</v>
      </c>
      <c r="X225" s="364" t="s">
        <v>1331</v>
      </c>
      <c r="Y225" s="364" t="s">
        <v>1331</v>
      </c>
      <c r="Z225" s="364" t="s">
        <v>1331</v>
      </c>
      <c r="AA225" s="364"/>
      <c r="AB225" s="364"/>
      <c r="AC225" s="364"/>
      <c r="AD225" s="364"/>
      <c r="AE225" s="364"/>
      <c r="AF225" s="364"/>
      <c r="AG225" s="364"/>
      <c r="AH225" s="364"/>
      <c r="AI225" s="364"/>
      <c r="AJ225" s="364"/>
      <c r="AK225" s="364"/>
      <c r="AL225" s="364"/>
      <c r="AM225" s="364"/>
      <c r="AN225" s="364"/>
      <c r="AO225" s="364"/>
      <c r="AP225" s="364"/>
      <c r="AQ225" s="364"/>
      <c r="AR225" s="364" t="s">
        <v>293</v>
      </c>
      <c r="AS225" s="364" t="s">
        <v>250</v>
      </c>
      <c r="AT225" s="364"/>
      <c r="AU225" s="403">
        <v>3</v>
      </c>
      <c r="AV225" s="412"/>
      <c r="AW225" s="412"/>
      <c r="AX225" s="911" t="s">
        <v>2261</v>
      </c>
      <c r="AY225" s="412"/>
      <c r="AZ225" s="885">
        <v>246</v>
      </c>
      <c r="BA225" s="885">
        <v>0</v>
      </c>
      <c r="BB225" s="412"/>
      <c r="BC225" s="412">
        <v>0</v>
      </c>
      <c r="BD225" s="412">
        <v>32</v>
      </c>
      <c r="BE225" s="412">
        <v>224</v>
      </c>
      <c r="BF225" s="412">
        <v>32224</v>
      </c>
      <c r="BG225" s="412">
        <v>107</v>
      </c>
      <c r="BH225" s="412"/>
      <c r="BI225" s="412"/>
      <c r="BJ225" s="412"/>
      <c r="BK225" s="412"/>
      <c r="BL225" s="412"/>
      <c r="BM225" s="412"/>
      <c r="BN225" s="412"/>
      <c r="BO225" s="412"/>
      <c r="BP225" s="412"/>
      <c r="BQ225" s="412"/>
    </row>
    <row r="226" spans="1:69" s="363" customFormat="1" ht="28.5" customHeight="1" x14ac:dyDescent="0.25">
      <c r="A226" s="410" t="s">
        <v>46</v>
      </c>
      <c r="B226" s="454" t="s">
        <v>2834</v>
      </c>
      <c r="C226" s="621" t="s">
        <v>518</v>
      </c>
      <c r="D226" s="609" t="s">
        <v>1848</v>
      </c>
      <c r="E226" s="622" t="s">
        <v>1258</v>
      </c>
      <c r="F226" s="623"/>
      <c r="G226" s="625"/>
      <c r="H226" s="625" t="s">
        <v>1331</v>
      </c>
      <c r="I226" s="625"/>
      <c r="J226" s="364" t="s">
        <v>1107</v>
      </c>
      <c r="K226" s="364" t="s">
        <v>211</v>
      </c>
      <c r="L226" s="412"/>
      <c r="M226" s="364" t="s">
        <v>1534</v>
      </c>
      <c r="N226" s="412" t="str">
        <f t="shared" si="16"/>
        <v/>
      </c>
      <c r="O226" s="412" t="str">
        <f t="shared" si="17"/>
        <v/>
      </c>
      <c r="P226" s="412"/>
      <c r="Q226" s="412"/>
      <c r="R226" s="362" t="s">
        <v>1331</v>
      </c>
      <c r="S226" s="627"/>
      <c r="T226" s="627"/>
      <c r="U226" s="627"/>
      <c r="V226" s="627"/>
      <c r="W226" s="627"/>
      <c r="X226" s="627"/>
      <c r="Y226" s="627"/>
      <c r="Z226" s="627"/>
      <c r="AA226" s="627"/>
      <c r="AB226" s="627"/>
      <c r="AC226" s="627"/>
      <c r="AD226" s="627"/>
      <c r="AE226" s="627"/>
      <c r="AF226" s="627"/>
      <c r="AG226" s="627"/>
      <c r="AH226" s="627"/>
      <c r="AI226" s="627"/>
      <c r="AJ226" s="627"/>
      <c r="AK226" s="627"/>
      <c r="AL226" s="627"/>
      <c r="AM226" s="627"/>
      <c r="AN226" s="627"/>
      <c r="AO226" s="627"/>
      <c r="AP226" s="627"/>
      <c r="AQ226" s="412"/>
      <c r="AR226" s="364"/>
      <c r="AS226" s="412"/>
      <c r="AT226" s="412"/>
      <c r="AU226" s="412" t="s">
        <v>1657</v>
      </c>
      <c r="AV226" s="412"/>
      <c r="AW226" s="412">
        <v>0</v>
      </c>
      <c r="AX226" s="364"/>
      <c r="AY226" s="412"/>
      <c r="AZ226" s="885">
        <v>246</v>
      </c>
      <c r="BA226" s="885">
        <v>1</v>
      </c>
      <c r="BB226" s="412"/>
      <c r="BC226" s="412">
        <v>1</v>
      </c>
      <c r="BD226" s="412">
        <v>32</v>
      </c>
      <c r="BE226" s="412">
        <v>225</v>
      </c>
      <c r="BF226" s="412">
        <v>1032225</v>
      </c>
      <c r="BG226" s="412">
        <v>434</v>
      </c>
      <c r="BH226" s="412"/>
      <c r="BI226" s="412"/>
      <c r="BJ226" s="412"/>
      <c r="BK226" s="412"/>
      <c r="BL226" s="412"/>
      <c r="BM226" s="412"/>
      <c r="BN226" s="412"/>
      <c r="BO226" s="412"/>
      <c r="BP226" s="412"/>
      <c r="BQ226" s="412"/>
    </row>
    <row r="227" spans="1:69" s="363" customFormat="1" ht="25" x14ac:dyDescent="0.25">
      <c r="A227" s="410" t="s">
        <v>46</v>
      </c>
      <c r="B227" s="454" t="s">
        <v>2835</v>
      </c>
      <c r="C227" s="693" t="s">
        <v>518</v>
      </c>
      <c r="D227" s="609" t="s">
        <v>1846</v>
      </c>
      <c r="E227" s="622" t="s">
        <v>1258</v>
      </c>
      <c r="F227" s="623"/>
      <c r="G227" s="624"/>
      <c r="H227" s="624" t="s">
        <v>1331</v>
      </c>
      <c r="I227" s="624"/>
      <c r="J227" s="364" t="s">
        <v>1107</v>
      </c>
      <c r="K227" s="364" t="s">
        <v>211</v>
      </c>
      <c r="L227" s="412"/>
      <c r="M227" s="364"/>
      <c r="N227" s="412" t="str">
        <f t="shared" si="16"/>
        <v/>
      </c>
      <c r="O227" s="412" t="str">
        <f t="shared" si="17"/>
        <v/>
      </c>
      <c r="P227" s="412"/>
      <c r="Q227" s="412"/>
      <c r="R227" s="362" t="s">
        <v>1331</v>
      </c>
      <c r="S227" s="627"/>
      <c r="T227" s="413"/>
      <c r="U227" s="413"/>
      <c r="V227" s="413"/>
      <c r="W227" s="413"/>
      <c r="X227" s="413"/>
      <c r="Y227" s="413"/>
      <c r="Z227" s="413"/>
      <c r="AA227" s="413"/>
      <c r="AB227" s="413"/>
      <c r="AC227" s="413"/>
      <c r="AD227" s="413"/>
      <c r="AE227" s="413"/>
      <c r="AF227" s="413"/>
      <c r="AG227" s="413"/>
      <c r="AH227" s="413"/>
      <c r="AI227" s="413"/>
      <c r="AJ227" s="413"/>
      <c r="AK227" s="413"/>
      <c r="AL227" s="413"/>
      <c r="AM227" s="413"/>
      <c r="AN227" s="413"/>
      <c r="AO227" s="413"/>
      <c r="AP227" s="413"/>
      <c r="AQ227" s="364"/>
      <c r="AR227" s="364"/>
      <c r="AS227" s="412"/>
      <c r="AT227" s="412"/>
      <c r="AU227" s="412" t="s">
        <v>1657</v>
      </c>
      <c r="AV227" s="412"/>
      <c r="AW227" s="412">
        <v>0</v>
      </c>
      <c r="AX227" s="364"/>
      <c r="AY227" s="412"/>
      <c r="AZ227" s="885">
        <v>246</v>
      </c>
      <c r="BA227" s="885">
        <v>2</v>
      </c>
      <c r="BB227" s="412"/>
      <c r="BC227" s="412">
        <v>1</v>
      </c>
      <c r="BD227" s="412">
        <v>32</v>
      </c>
      <c r="BE227" s="412">
        <v>226</v>
      </c>
      <c r="BF227" s="412">
        <v>1032226</v>
      </c>
      <c r="BG227" s="412">
        <v>435</v>
      </c>
      <c r="BH227" s="412"/>
      <c r="BI227" s="412"/>
      <c r="BJ227" s="412"/>
      <c r="BK227" s="412"/>
      <c r="BL227" s="412"/>
      <c r="BM227" s="412"/>
      <c r="BN227" s="412"/>
      <c r="BO227" s="412"/>
      <c r="BP227" s="412"/>
      <c r="BQ227" s="412"/>
    </row>
    <row r="228" spans="1:69" s="417" customFormat="1" ht="25" x14ac:dyDescent="0.25">
      <c r="A228" s="415" t="s">
        <v>46</v>
      </c>
      <c r="B228" s="462" t="s">
        <v>2836</v>
      </c>
      <c r="C228" s="690" t="s">
        <v>518</v>
      </c>
      <c r="D228" s="636" t="s">
        <v>1847</v>
      </c>
      <c r="E228" s="637" t="s">
        <v>1258</v>
      </c>
      <c r="F228" s="638"/>
      <c r="G228" s="639"/>
      <c r="H228" s="639" t="s">
        <v>1331</v>
      </c>
      <c r="I228" s="639"/>
      <c r="J228" s="419" t="s">
        <v>1107</v>
      </c>
      <c r="K228" s="419" t="s">
        <v>211</v>
      </c>
      <c r="L228" s="418"/>
      <c r="M228" s="419"/>
      <c r="N228" s="418" t="str">
        <f t="shared" si="16"/>
        <v/>
      </c>
      <c r="O228" s="418" t="str">
        <f t="shared" si="17"/>
        <v/>
      </c>
      <c r="P228" s="418"/>
      <c r="Q228" s="418"/>
      <c r="R228" s="420" t="s">
        <v>1331</v>
      </c>
      <c r="S228" s="641"/>
      <c r="T228" s="421"/>
      <c r="U228" s="421"/>
      <c r="V228" s="421"/>
      <c r="W228" s="421"/>
      <c r="X228" s="421"/>
      <c r="Y228" s="421"/>
      <c r="Z228" s="421"/>
      <c r="AA228" s="421"/>
      <c r="AB228" s="421"/>
      <c r="AC228" s="421"/>
      <c r="AD228" s="421"/>
      <c r="AE228" s="421"/>
      <c r="AF228" s="421"/>
      <c r="AG228" s="421"/>
      <c r="AH228" s="421"/>
      <c r="AI228" s="421"/>
      <c r="AJ228" s="421"/>
      <c r="AK228" s="421"/>
      <c r="AL228" s="421"/>
      <c r="AM228" s="421"/>
      <c r="AN228" s="421"/>
      <c r="AO228" s="421"/>
      <c r="AP228" s="421"/>
      <c r="AQ228" s="419"/>
      <c r="AR228" s="419"/>
      <c r="AS228" s="418"/>
      <c r="AT228" s="418"/>
      <c r="AU228" s="418" t="s">
        <v>1657</v>
      </c>
      <c r="AV228" s="418"/>
      <c r="AW228" s="418">
        <v>0</v>
      </c>
      <c r="AX228" s="419"/>
      <c r="AY228" s="418"/>
      <c r="AZ228" s="887">
        <v>246</v>
      </c>
      <c r="BA228" s="887">
        <v>3</v>
      </c>
      <c r="BB228" s="418"/>
      <c r="BC228" s="418">
        <v>1</v>
      </c>
      <c r="BD228" s="418">
        <v>32</v>
      </c>
      <c r="BE228" s="418">
        <v>227</v>
      </c>
      <c r="BF228" s="418">
        <v>1032227</v>
      </c>
      <c r="BG228" s="418">
        <v>436</v>
      </c>
      <c r="BH228" s="418"/>
      <c r="BI228" s="418"/>
      <c r="BJ228" s="418"/>
      <c r="BK228" s="418"/>
      <c r="BL228" s="418"/>
      <c r="BM228" s="418"/>
      <c r="BN228" s="418"/>
      <c r="BO228" s="418"/>
      <c r="BP228" s="418"/>
      <c r="BQ228" s="418"/>
    </row>
    <row r="229" spans="1:69" s="400" customFormat="1" ht="40" x14ac:dyDescent="0.25">
      <c r="A229" s="398" t="s">
        <v>1000</v>
      </c>
      <c r="B229" s="399" t="s">
        <v>2837</v>
      </c>
      <c r="C229" s="583" t="s">
        <v>258</v>
      </c>
      <c r="D229" s="619"/>
      <c r="E229" s="583" t="s">
        <v>2156</v>
      </c>
      <c r="F229" s="620"/>
      <c r="G229" s="620" t="s">
        <v>118</v>
      </c>
      <c r="H229" s="620"/>
      <c r="I229" s="620" t="s">
        <v>1331</v>
      </c>
      <c r="J229" s="369" t="s">
        <v>1332</v>
      </c>
      <c r="K229" s="369" t="s">
        <v>211</v>
      </c>
      <c r="L229" s="369" t="s">
        <v>2350</v>
      </c>
      <c r="M229" s="369" t="s">
        <v>2317</v>
      </c>
      <c r="N229" s="830" t="str">
        <f t="shared" si="16"/>
        <v>Collection</v>
      </c>
      <c r="O229" s="830" t="str">
        <f t="shared" si="17"/>
        <v>Data</v>
      </c>
      <c r="P229" s="831" t="s">
        <v>2318</v>
      </c>
      <c r="Q229" s="831" t="s">
        <v>2351</v>
      </c>
      <c r="R229" s="368"/>
      <c r="S229" s="369"/>
      <c r="T229" s="407" t="s">
        <v>1331</v>
      </c>
      <c r="U229" s="407"/>
      <c r="V229" s="407" t="s">
        <v>1331</v>
      </c>
      <c r="W229" s="407" t="s">
        <v>1331</v>
      </c>
      <c r="X229" s="407" t="s">
        <v>1331</v>
      </c>
      <c r="Y229" s="407" t="s">
        <v>1331</v>
      </c>
      <c r="Z229" s="407" t="s">
        <v>1331</v>
      </c>
      <c r="AA229" s="407"/>
      <c r="AB229" s="407"/>
      <c r="AC229" s="407"/>
      <c r="AD229" s="407"/>
      <c r="AE229" s="407"/>
      <c r="AF229" s="407"/>
      <c r="AG229" s="407"/>
      <c r="AH229" s="407"/>
      <c r="AI229" s="407"/>
      <c r="AJ229" s="407"/>
      <c r="AK229" s="407"/>
      <c r="AL229" s="407"/>
      <c r="AM229" s="407"/>
      <c r="AN229" s="407"/>
      <c r="AO229" s="407"/>
      <c r="AP229" s="407"/>
      <c r="AQ229" s="369"/>
      <c r="AR229" s="369" t="s">
        <v>293</v>
      </c>
      <c r="AS229" s="369" t="s">
        <v>250</v>
      </c>
      <c r="AT229" s="369"/>
      <c r="AU229" s="403">
        <v>1</v>
      </c>
      <c r="AV229" s="403"/>
      <c r="AW229" s="403"/>
      <c r="AX229" s="428" t="s">
        <v>2352</v>
      </c>
      <c r="AY229" s="403"/>
      <c r="AZ229" s="884">
        <v>86</v>
      </c>
      <c r="BA229" s="884">
        <v>0</v>
      </c>
      <c r="BB229" s="403"/>
      <c r="BC229" s="403">
        <v>0</v>
      </c>
      <c r="BD229" s="403">
        <v>12</v>
      </c>
      <c r="BE229" s="403">
        <v>228</v>
      </c>
      <c r="BF229" s="403">
        <v>12228</v>
      </c>
      <c r="BG229" s="403">
        <v>48</v>
      </c>
      <c r="BH229" s="403"/>
      <c r="BI229" s="403"/>
      <c r="BJ229" s="403"/>
      <c r="BK229" s="403"/>
      <c r="BL229" s="403"/>
      <c r="BM229" s="403"/>
      <c r="BN229" s="403"/>
      <c r="BO229" s="403"/>
      <c r="BP229" s="403"/>
      <c r="BQ229" s="403"/>
    </row>
    <row r="230" spans="1:69" s="417" customFormat="1" ht="37.5" x14ac:dyDescent="0.25">
      <c r="A230" s="415" t="s">
        <v>46</v>
      </c>
      <c r="B230" s="462" t="s">
        <v>2838</v>
      </c>
      <c r="C230" s="635" t="s">
        <v>258</v>
      </c>
      <c r="D230" s="636" t="s">
        <v>2349</v>
      </c>
      <c r="E230" s="637" t="s">
        <v>2156</v>
      </c>
      <c r="F230" s="638"/>
      <c r="G230" s="639" t="s">
        <v>118</v>
      </c>
      <c r="H230" s="639"/>
      <c r="I230" s="639" t="s">
        <v>1331</v>
      </c>
      <c r="J230" s="418" t="s">
        <v>1332</v>
      </c>
      <c r="K230" s="419" t="s">
        <v>211</v>
      </c>
      <c r="L230" s="418"/>
      <c r="M230" s="419"/>
      <c r="N230" s="418" t="str">
        <f t="shared" si="16"/>
        <v/>
      </c>
      <c r="O230" s="418" t="str">
        <f t="shared" si="17"/>
        <v/>
      </c>
      <c r="P230" s="418"/>
      <c r="Q230" s="418"/>
      <c r="R230" s="420">
        <v>0</v>
      </c>
      <c r="S230" s="641"/>
      <c r="T230" s="421"/>
      <c r="U230" s="421"/>
      <c r="V230" s="421"/>
      <c r="W230" s="421"/>
      <c r="X230" s="421"/>
      <c r="Y230" s="421"/>
      <c r="Z230" s="421"/>
      <c r="AA230" s="421"/>
      <c r="AB230" s="421"/>
      <c r="AC230" s="421"/>
      <c r="AD230" s="421"/>
      <c r="AE230" s="421"/>
      <c r="AF230" s="421"/>
      <c r="AG230" s="421"/>
      <c r="AH230" s="421"/>
      <c r="AI230" s="421"/>
      <c r="AJ230" s="421"/>
      <c r="AK230" s="421"/>
      <c r="AL230" s="421"/>
      <c r="AM230" s="421"/>
      <c r="AN230" s="421"/>
      <c r="AO230" s="421"/>
      <c r="AP230" s="421"/>
      <c r="AQ230" s="419"/>
      <c r="AR230" s="419"/>
      <c r="AS230" s="418"/>
      <c r="AT230" s="418"/>
      <c r="AU230" s="418" t="s">
        <v>1657</v>
      </c>
      <c r="AV230" s="418"/>
      <c r="AW230" s="418">
        <v>0</v>
      </c>
      <c r="AX230" s="419"/>
      <c r="AY230" s="418"/>
      <c r="AZ230" s="887">
        <v>86</v>
      </c>
      <c r="BA230" s="887">
        <v>1</v>
      </c>
      <c r="BB230" s="418"/>
      <c r="BC230" s="418">
        <v>1</v>
      </c>
      <c r="BD230" s="418">
        <v>12</v>
      </c>
      <c r="BE230" s="418">
        <v>229</v>
      </c>
      <c r="BF230" s="418">
        <v>1012229</v>
      </c>
      <c r="BG230" s="418">
        <v>286</v>
      </c>
      <c r="BH230" s="418"/>
      <c r="BI230" s="418"/>
      <c r="BJ230" s="418"/>
      <c r="BK230" s="418"/>
      <c r="BL230" s="418"/>
      <c r="BM230" s="418"/>
      <c r="BN230" s="418"/>
      <c r="BO230" s="418"/>
      <c r="BP230" s="418"/>
      <c r="BQ230" s="418"/>
    </row>
    <row r="231" spans="1:69" s="400" customFormat="1" ht="40" x14ac:dyDescent="0.25">
      <c r="A231" s="398" t="s">
        <v>1000</v>
      </c>
      <c r="B231" s="399" t="s">
        <v>2839</v>
      </c>
      <c r="C231" s="583" t="s">
        <v>664</v>
      </c>
      <c r="D231" s="619"/>
      <c r="E231" s="583" t="s">
        <v>136</v>
      </c>
      <c r="F231" s="620"/>
      <c r="G231" s="620" t="s">
        <v>1331</v>
      </c>
      <c r="H231" s="620"/>
      <c r="I231" s="620" t="s">
        <v>1331</v>
      </c>
      <c r="J231" s="369" t="s">
        <v>1332</v>
      </c>
      <c r="K231" s="369" t="s">
        <v>211</v>
      </c>
      <c r="L231" s="369" t="s">
        <v>1059</v>
      </c>
      <c r="M231" s="369" t="s">
        <v>1825</v>
      </c>
      <c r="N231" s="830" t="str">
        <f t="shared" si="16"/>
        <v>Collection</v>
      </c>
      <c r="O231" s="830" t="str">
        <f t="shared" si="17"/>
        <v>Data</v>
      </c>
      <c r="P231" s="428" t="s">
        <v>2011</v>
      </c>
      <c r="Q231" s="766" t="s">
        <v>2454</v>
      </c>
      <c r="R231" s="368"/>
      <c r="S231" s="369" t="s">
        <v>1112</v>
      </c>
      <c r="T231" s="407" t="s">
        <v>1331</v>
      </c>
      <c r="U231" s="407"/>
      <c r="V231" s="407" t="s">
        <v>1331</v>
      </c>
      <c r="W231" s="407" t="s">
        <v>1331</v>
      </c>
      <c r="X231" s="407" t="s">
        <v>1331</v>
      </c>
      <c r="Y231" s="407" t="s">
        <v>1331</v>
      </c>
      <c r="Z231" s="407" t="s">
        <v>1331</v>
      </c>
      <c r="AA231" s="407"/>
      <c r="AB231" s="407"/>
      <c r="AC231" s="407"/>
      <c r="AD231" s="407"/>
      <c r="AE231" s="407"/>
      <c r="AF231" s="407"/>
      <c r="AG231" s="407"/>
      <c r="AH231" s="407"/>
      <c r="AI231" s="407"/>
      <c r="AJ231" s="407"/>
      <c r="AK231" s="407"/>
      <c r="AL231" s="407"/>
      <c r="AM231" s="407"/>
      <c r="AN231" s="407"/>
      <c r="AO231" s="407"/>
      <c r="AP231" s="407"/>
      <c r="AQ231" s="369"/>
      <c r="AR231" s="369" t="s">
        <v>293</v>
      </c>
      <c r="AS231" s="369" t="s">
        <v>956</v>
      </c>
      <c r="AT231" s="369"/>
      <c r="AU231" s="403">
        <v>8</v>
      </c>
      <c r="AV231" s="403"/>
      <c r="AW231" s="403"/>
      <c r="AX231" s="369" t="s">
        <v>2262</v>
      </c>
      <c r="AY231" s="403"/>
      <c r="AZ231" s="884">
        <v>87</v>
      </c>
      <c r="BA231" s="884">
        <v>0</v>
      </c>
      <c r="BB231" s="403"/>
      <c r="BC231" s="403">
        <v>0</v>
      </c>
      <c r="BD231" s="403">
        <v>9</v>
      </c>
      <c r="BE231" s="403">
        <v>230</v>
      </c>
      <c r="BF231" s="403">
        <v>9230</v>
      </c>
      <c r="BG231" s="403">
        <v>15</v>
      </c>
      <c r="BH231" s="403"/>
      <c r="BI231" s="403"/>
      <c r="BJ231" s="403"/>
      <c r="BK231" s="403"/>
      <c r="BL231" s="403"/>
      <c r="BM231" s="403"/>
      <c r="BN231" s="403"/>
      <c r="BO231" s="403"/>
      <c r="BP231" s="403"/>
      <c r="BQ231" s="403"/>
    </row>
    <row r="232" spans="1:69" s="363" customFormat="1" ht="20" x14ac:dyDescent="0.25">
      <c r="A232" s="410" t="s">
        <v>46</v>
      </c>
      <c r="B232" s="454" t="s">
        <v>2840</v>
      </c>
      <c r="C232" s="621" t="s">
        <v>664</v>
      </c>
      <c r="D232" s="609" t="s">
        <v>1042</v>
      </c>
      <c r="E232" s="622" t="s">
        <v>136</v>
      </c>
      <c r="F232" s="623"/>
      <c r="G232" s="625" t="s">
        <v>1331</v>
      </c>
      <c r="H232" s="624"/>
      <c r="I232" s="625" t="s">
        <v>1331</v>
      </c>
      <c r="J232" s="412" t="s">
        <v>1332</v>
      </c>
      <c r="K232" s="364" t="s">
        <v>211</v>
      </c>
      <c r="L232" s="412"/>
      <c r="M232" s="364"/>
      <c r="N232" s="412" t="str">
        <f t="shared" si="16"/>
        <v/>
      </c>
      <c r="O232" s="412" t="str">
        <f t="shared" si="17"/>
        <v/>
      </c>
      <c r="P232" s="412"/>
      <c r="Q232" s="412"/>
      <c r="R232" s="362">
        <v>0</v>
      </c>
      <c r="S232" s="627"/>
      <c r="T232" s="413"/>
      <c r="U232" s="413"/>
      <c r="V232" s="413"/>
      <c r="W232" s="413"/>
      <c r="X232" s="413"/>
      <c r="Y232" s="413"/>
      <c r="Z232" s="413"/>
      <c r="AA232" s="413"/>
      <c r="AB232" s="413"/>
      <c r="AC232" s="413"/>
      <c r="AD232" s="413"/>
      <c r="AE232" s="413"/>
      <c r="AF232" s="413"/>
      <c r="AG232" s="413"/>
      <c r="AH232" s="413"/>
      <c r="AI232" s="413"/>
      <c r="AJ232" s="413"/>
      <c r="AK232" s="413"/>
      <c r="AL232" s="413"/>
      <c r="AM232" s="413"/>
      <c r="AN232" s="413"/>
      <c r="AO232" s="413"/>
      <c r="AP232" s="413"/>
      <c r="AQ232" s="364"/>
      <c r="AR232" s="364"/>
      <c r="AS232" s="412"/>
      <c r="AT232" s="412"/>
      <c r="AU232" s="412" t="s">
        <v>1657</v>
      </c>
      <c r="AV232" s="412"/>
      <c r="AW232" s="412">
        <v>0</v>
      </c>
      <c r="AX232" s="364"/>
      <c r="AY232" s="412"/>
      <c r="AZ232" s="885">
        <v>87</v>
      </c>
      <c r="BA232" s="885">
        <v>1</v>
      </c>
      <c r="BB232" s="412"/>
      <c r="BC232" s="412">
        <v>1</v>
      </c>
      <c r="BD232" s="412">
        <v>9</v>
      </c>
      <c r="BE232" s="412">
        <v>231</v>
      </c>
      <c r="BF232" s="412">
        <v>1009231</v>
      </c>
      <c r="BG232" s="412">
        <v>182</v>
      </c>
      <c r="BH232" s="412"/>
      <c r="BI232" s="412"/>
      <c r="BJ232" s="412"/>
      <c r="BK232" s="412"/>
      <c r="BL232" s="412"/>
      <c r="BM232" s="412"/>
      <c r="BN232" s="412"/>
      <c r="BO232" s="412"/>
      <c r="BP232" s="412"/>
      <c r="BQ232" s="412"/>
    </row>
    <row r="233" spans="1:69" s="363" customFormat="1" ht="20" x14ac:dyDescent="0.25">
      <c r="A233" s="410" t="s">
        <v>46</v>
      </c>
      <c r="B233" s="454" t="s">
        <v>2841</v>
      </c>
      <c r="C233" s="621" t="s">
        <v>664</v>
      </c>
      <c r="D233" s="609" t="s">
        <v>1043</v>
      </c>
      <c r="E233" s="622" t="s">
        <v>136</v>
      </c>
      <c r="F233" s="623"/>
      <c r="G233" s="625" t="s">
        <v>1331</v>
      </c>
      <c r="H233" s="624"/>
      <c r="I233" s="625" t="s">
        <v>1331</v>
      </c>
      <c r="J233" s="412" t="s">
        <v>1332</v>
      </c>
      <c r="K233" s="364" t="s">
        <v>211</v>
      </c>
      <c r="L233" s="412"/>
      <c r="M233" s="364"/>
      <c r="N233" s="412" t="str">
        <f t="shared" si="16"/>
        <v/>
      </c>
      <c r="O233" s="412" t="str">
        <f t="shared" si="17"/>
        <v/>
      </c>
      <c r="P233" s="412"/>
      <c r="Q233" s="412"/>
      <c r="R233" s="362">
        <v>0</v>
      </c>
      <c r="S233" s="627"/>
      <c r="T233" s="413"/>
      <c r="U233" s="413"/>
      <c r="V233" s="413"/>
      <c r="W233" s="413"/>
      <c r="X233" s="413"/>
      <c r="Y233" s="413"/>
      <c r="Z233" s="413"/>
      <c r="AA233" s="413"/>
      <c r="AB233" s="413"/>
      <c r="AC233" s="413"/>
      <c r="AD233" s="413"/>
      <c r="AE233" s="413"/>
      <c r="AF233" s="413"/>
      <c r="AG233" s="413"/>
      <c r="AH233" s="413"/>
      <c r="AI233" s="413"/>
      <c r="AJ233" s="413"/>
      <c r="AK233" s="413"/>
      <c r="AL233" s="413"/>
      <c r="AM233" s="413"/>
      <c r="AN233" s="413"/>
      <c r="AO233" s="413"/>
      <c r="AP233" s="413"/>
      <c r="AQ233" s="364"/>
      <c r="AR233" s="364"/>
      <c r="AS233" s="412"/>
      <c r="AT233" s="412"/>
      <c r="AU233" s="412" t="s">
        <v>1657</v>
      </c>
      <c r="AV233" s="412"/>
      <c r="AW233" s="412">
        <v>0</v>
      </c>
      <c r="AX233" s="364"/>
      <c r="AY233" s="412"/>
      <c r="AZ233" s="885">
        <v>87</v>
      </c>
      <c r="BA233" s="885">
        <v>2</v>
      </c>
      <c r="BB233" s="412"/>
      <c r="BC233" s="412">
        <v>1</v>
      </c>
      <c r="BD233" s="412">
        <v>9</v>
      </c>
      <c r="BE233" s="412">
        <v>232</v>
      </c>
      <c r="BF233" s="412">
        <v>1009232</v>
      </c>
      <c r="BG233" s="412">
        <v>183</v>
      </c>
      <c r="BH233" s="412"/>
      <c r="BI233" s="412"/>
      <c r="BJ233" s="412"/>
      <c r="BK233" s="412"/>
      <c r="BL233" s="412"/>
      <c r="BM233" s="412"/>
      <c r="BN233" s="412"/>
      <c r="BO233" s="412"/>
      <c r="BP233" s="412"/>
      <c r="BQ233" s="412"/>
    </row>
    <row r="234" spans="1:69" s="363" customFormat="1" ht="20" x14ac:dyDescent="0.25">
      <c r="A234" s="410" t="s">
        <v>46</v>
      </c>
      <c r="B234" s="454" t="s">
        <v>2842</v>
      </c>
      <c r="C234" s="621" t="s">
        <v>664</v>
      </c>
      <c r="D234" s="609" t="s">
        <v>1044</v>
      </c>
      <c r="E234" s="622" t="s">
        <v>136</v>
      </c>
      <c r="F234" s="623"/>
      <c r="G234" s="625" t="s">
        <v>1331</v>
      </c>
      <c r="H234" s="624"/>
      <c r="I234" s="625" t="s">
        <v>1331</v>
      </c>
      <c r="J234" s="412" t="s">
        <v>1332</v>
      </c>
      <c r="K234" s="364" t="s">
        <v>211</v>
      </c>
      <c r="L234" s="412"/>
      <c r="M234" s="364"/>
      <c r="N234" s="412" t="str">
        <f t="shared" si="16"/>
        <v/>
      </c>
      <c r="O234" s="412" t="str">
        <f t="shared" si="17"/>
        <v/>
      </c>
      <c r="P234" s="412"/>
      <c r="Q234" s="412"/>
      <c r="R234" s="362">
        <v>0</v>
      </c>
      <c r="S234" s="627"/>
      <c r="T234" s="413"/>
      <c r="U234" s="413"/>
      <c r="V234" s="413"/>
      <c r="W234" s="413"/>
      <c r="X234" s="413"/>
      <c r="Y234" s="413"/>
      <c r="Z234" s="413"/>
      <c r="AA234" s="413"/>
      <c r="AB234" s="413"/>
      <c r="AC234" s="413"/>
      <c r="AD234" s="413"/>
      <c r="AE234" s="413"/>
      <c r="AF234" s="413"/>
      <c r="AG234" s="413"/>
      <c r="AH234" s="413"/>
      <c r="AI234" s="413"/>
      <c r="AJ234" s="413"/>
      <c r="AK234" s="413"/>
      <c r="AL234" s="413"/>
      <c r="AM234" s="413"/>
      <c r="AN234" s="413"/>
      <c r="AO234" s="413"/>
      <c r="AP234" s="413"/>
      <c r="AQ234" s="364"/>
      <c r="AR234" s="364"/>
      <c r="AS234" s="412"/>
      <c r="AT234" s="412"/>
      <c r="AU234" s="412" t="s">
        <v>1657</v>
      </c>
      <c r="AV234" s="412"/>
      <c r="AW234" s="412">
        <v>0</v>
      </c>
      <c r="AX234" s="364"/>
      <c r="AY234" s="412"/>
      <c r="AZ234" s="885">
        <v>87</v>
      </c>
      <c r="BA234" s="885">
        <v>3</v>
      </c>
      <c r="BB234" s="412"/>
      <c r="BC234" s="412">
        <v>1</v>
      </c>
      <c r="BD234" s="412">
        <v>9</v>
      </c>
      <c r="BE234" s="412">
        <v>233</v>
      </c>
      <c r="BF234" s="412">
        <v>1009233</v>
      </c>
      <c r="BG234" s="412">
        <v>184</v>
      </c>
      <c r="BH234" s="412"/>
      <c r="BI234" s="412"/>
      <c r="BJ234" s="412"/>
      <c r="BK234" s="412"/>
      <c r="BL234" s="412"/>
      <c r="BM234" s="412"/>
      <c r="BN234" s="412"/>
      <c r="BO234" s="412"/>
      <c r="BP234" s="412"/>
      <c r="BQ234" s="412"/>
    </row>
    <row r="235" spans="1:69" s="363" customFormat="1" ht="20" x14ac:dyDescent="0.25">
      <c r="A235" s="410" t="s">
        <v>46</v>
      </c>
      <c r="B235" s="454" t="s">
        <v>2843</v>
      </c>
      <c r="C235" s="621" t="s">
        <v>664</v>
      </c>
      <c r="D235" s="609" t="s">
        <v>1045</v>
      </c>
      <c r="E235" s="622" t="s">
        <v>136</v>
      </c>
      <c r="F235" s="623"/>
      <c r="G235" s="625" t="s">
        <v>1331</v>
      </c>
      <c r="H235" s="624"/>
      <c r="I235" s="625" t="s">
        <v>1331</v>
      </c>
      <c r="J235" s="412" t="s">
        <v>1332</v>
      </c>
      <c r="K235" s="364" t="s">
        <v>211</v>
      </c>
      <c r="L235" s="412"/>
      <c r="M235" s="364"/>
      <c r="N235" s="412" t="str">
        <f t="shared" si="16"/>
        <v/>
      </c>
      <c r="O235" s="412" t="str">
        <f t="shared" si="17"/>
        <v/>
      </c>
      <c r="P235" s="412"/>
      <c r="Q235" s="412"/>
      <c r="R235" s="362">
        <v>0</v>
      </c>
      <c r="S235" s="627"/>
      <c r="T235" s="413"/>
      <c r="U235" s="413"/>
      <c r="V235" s="413"/>
      <c r="W235" s="413"/>
      <c r="X235" s="413"/>
      <c r="Y235" s="413"/>
      <c r="Z235" s="413"/>
      <c r="AA235" s="413"/>
      <c r="AB235" s="413"/>
      <c r="AC235" s="413"/>
      <c r="AD235" s="413"/>
      <c r="AE235" s="413"/>
      <c r="AF235" s="413"/>
      <c r="AG235" s="413"/>
      <c r="AH235" s="413"/>
      <c r="AI235" s="413"/>
      <c r="AJ235" s="413"/>
      <c r="AK235" s="413"/>
      <c r="AL235" s="413"/>
      <c r="AM235" s="413"/>
      <c r="AN235" s="413"/>
      <c r="AO235" s="413"/>
      <c r="AP235" s="413"/>
      <c r="AQ235" s="364"/>
      <c r="AR235" s="364"/>
      <c r="AS235" s="412"/>
      <c r="AT235" s="412"/>
      <c r="AU235" s="412" t="s">
        <v>1657</v>
      </c>
      <c r="AV235" s="412"/>
      <c r="AW235" s="412">
        <v>0</v>
      </c>
      <c r="AX235" s="364"/>
      <c r="AY235" s="412"/>
      <c r="AZ235" s="885">
        <v>87</v>
      </c>
      <c r="BA235" s="885">
        <v>4</v>
      </c>
      <c r="BB235" s="412"/>
      <c r="BC235" s="412">
        <v>1</v>
      </c>
      <c r="BD235" s="412">
        <v>9</v>
      </c>
      <c r="BE235" s="412">
        <v>234</v>
      </c>
      <c r="BF235" s="412">
        <v>1009234</v>
      </c>
      <c r="BG235" s="412">
        <v>185</v>
      </c>
      <c r="BH235" s="412"/>
      <c r="BI235" s="412"/>
      <c r="BJ235" s="412"/>
      <c r="BK235" s="412"/>
      <c r="BL235" s="412"/>
      <c r="BM235" s="412"/>
      <c r="BN235" s="412"/>
      <c r="BO235" s="412"/>
      <c r="BP235" s="412"/>
      <c r="BQ235" s="412"/>
    </row>
    <row r="236" spans="1:69" s="363" customFormat="1" ht="20" x14ac:dyDescent="0.25">
      <c r="A236" s="410" t="s">
        <v>46</v>
      </c>
      <c r="B236" s="454" t="s">
        <v>2844</v>
      </c>
      <c r="C236" s="621" t="s">
        <v>664</v>
      </c>
      <c r="D236" s="609" t="s">
        <v>970</v>
      </c>
      <c r="E236" s="622" t="s">
        <v>136</v>
      </c>
      <c r="F236" s="623"/>
      <c r="G236" s="625" t="s">
        <v>1331</v>
      </c>
      <c r="H236" s="624"/>
      <c r="I236" s="625" t="s">
        <v>1331</v>
      </c>
      <c r="J236" s="412" t="s">
        <v>1332</v>
      </c>
      <c r="K236" s="364" t="s">
        <v>211</v>
      </c>
      <c r="L236" s="412"/>
      <c r="M236" s="364"/>
      <c r="N236" s="412" t="str">
        <f t="shared" si="16"/>
        <v/>
      </c>
      <c r="O236" s="412" t="str">
        <f t="shared" si="17"/>
        <v/>
      </c>
      <c r="P236" s="412"/>
      <c r="Q236" s="412"/>
      <c r="R236" s="362">
        <v>0</v>
      </c>
      <c r="S236" s="627"/>
      <c r="T236" s="413"/>
      <c r="U236" s="413"/>
      <c r="V236" s="413"/>
      <c r="W236" s="413"/>
      <c r="X236" s="413"/>
      <c r="Y236" s="413"/>
      <c r="Z236" s="413"/>
      <c r="AA236" s="413"/>
      <c r="AB236" s="413"/>
      <c r="AC236" s="413"/>
      <c r="AD236" s="413"/>
      <c r="AE236" s="413"/>
      <c r="AF236" s="413"/>
      <c r="AG236" s="413"/>
      <c r="AH236" s="413"/>
      <c r="AI236" s="413"/>
      <c r="AJ236" s="413"/>
      <c r="AK236" s="413"/>
      <c r="AL236" s="413"/>
      <c r="AM236" s="413"/>
      <c r="AN236" s="413"/>
      <c r="AO236" s="413"/>
      <c r="AP236" s="413"/>
      <c r="AQ236" s="364"/>
      <c r="AR236" s="364"/>
      <c r="AS236" s="412"/>
      <c r="AT236" s="412"/>
      <c r="AU236" s="412" t="s">
        <v>1657</v>
      </c>
      <c r="AV236" s="412"/>
      <c r="AW236" s="412">
        <v>0</v>
      </c>
      <c r="AX236" s="364"/>
      <c r="AY236" s="412"/>
      <c r="AZ236" s="885">
        <v>87</v>
      </c>
      <c r="BA236" s="885">
        <v>5</v>
      </c>
      <c r="BB236" s="412"/>
      <c r="BC236" s="412">
        <v>1</v>
      </c>
      <c r="BD236" s="412">
        <v>9</v>
      </c>
      <c r="BE236" s="412">
        <v>235</v>
      </c>
      <c r="BF236" s="412">
        <v>1009235</v>
      </c>
      <c r="BG236" s="412">
        <v>186</v>
      </c>
      <c r="BH236" s="412"/>
      <c r="BI236" s="412"/>
      <c r="BJ236" s="412"/>
      <c r="BK236" s="412"/>
      <c r="BL236" s="412"/>
      <c r="BM236" s="412"/>
      <c r="BN236" s="412"/>
      <c r="BO236" s="412"/>
      <c r="BP236" s="412"/>
      <c r="BQ236" s="412"/>
    </row>
    <row r="237" spans="1:69" s="363" customFormat="1" ht="20" x14ac:dyDescent="0.25">
      <c r="A237" s="410" t="s">
        <v>46</v>
      </c>
      <c r="B237" s="454" t="s">
        <v>2845</v>
      </c>
      <c r="C237" s="621" t="s">
        <v>664</v>
      </c>
      <c r="D237" s="609" t="s">
        <v>192</v>
      </c>
      <c r="E237" s="622" t="s">
        <v>136</v>
      </c>
      <c r="F237" s="623"/>
      <c r="G237" s="625" t="s">
        <v>1331</v>
      </c>
      <c r="H237" s="624"/>
      <c r="I237" s="625" t="s">
        <v>1331</v>
      </c>
      <c r="J237" s="412" t="s">
        <v>1332</v>
      </c>
      <c r="K237" s="364" t="s">
        <v>211</v>
      </c>
      <c r="L237" s="412"/>
      <c r="M237" s="364"/>
      <c r="N237" s="412" t="str">
        <f t="shared" si="16"/>
        <v/>
      </c>
      <c r="O237" s="412" t="str">
        <f t="shared" si="17"/>
        <v/>
      </c>
      <c r="P237" s="412"/>
      <c r="Q237" s="412"/>
      <c r="R237" s="362">
        <v>0</v>
      </c>
      <c r="S237" s="627"/>
      <c r="T237" s="413"/>
      <c r="U237" s="413"/>
      <c r="V237" s="413"/>
      <c r="W237" s="413"/>
      <c r="X237" s="413"/>
      <c r="Y237" s="413"/>
      <c r="Z237" s="413"/>
      <c r="AA237" s="413"/>
      <c r="AB237" s="413"/>
      <c r="AC237" s="413"/>
      <c r="AD237" s="413"/>
      <c r="AE237" s="413"/>
      <c r="AF237" s="413"/>
      <c r="AG237" s="413"/>
      <c r="AH237" s="413"/>
      <c r="AI237" s="413"/>
      <c r="AJ237" s="413"/>
      <c r="AK237" s="413"/>
      <c r="AL237" s="413"/>
      <c r="AM237" s="413"/>
      <c r="AN237" s="413"/>
      <c r="AO237" s="413"/>
      <c r="AP237" s="413"/>
      <c r="AQ237" s="364"/>
      <c r="AR237" s="364"/>
      <c r="AS237" s="412"/>
      <c r="AT237" s="412"/>
      <c r="AU237" s="412"/>
      <c r="AV237" s="412"/>
      <c r="AW237" s="412">
        <v>0</v>
      </c>
      <c r="AX237" s="364"/>
      <c r="AY237" s="412"/>
      <c r="AZ237" s="885">
        <v>87</v>
      </c>
      <c r="BA237" s="885">
        <v>6</v>
      </c>
      <c r="BB237" s="412"/>
      <c r="BC237" s="412">
        <v>1</v>
      </c>
      <c r="BD237" s="412">
        <v>9</v>
      </c>
      <c r="BE237" s="412">
        <v>236</v>
      </c>
      <c r="BF237" s="412">
        <v>1009236</v>
      </c>
      <c r="BG237" s="412">
        <v>187</v>
      </c>
      <c r="BH237" s="412"/>
      <c r="BI237" s="412"/>
      <c r="BJ237" s="412"/>
      <c r="BK237" s="412"/>
      <c r="BL237" s="412"/>
      <c r="BM237" s="412"/>
      <c r="BN237" s="412"/>
      <c r="BO237" s="412"/>
      <c r="BP237" s="412"/>
      <c r="BQ237" s="412"/>
    </row>
    <row r="238" spans="1:69" s="363" customFormat="1" ht="20" x14ac:dyDescent="0.25">
      <c r="A238" s="410" t="s">
        <v>46</v>
      </c>
      <c r="B238" s="454" t="s">
        <v>2846</v>
      </c>
      <c r="C238" s="621" t="s">
        <v>664</v>
      </c>
      <c r="D238" s="609" t="s">
        <v>54</v>
      </c>
      <c r="E238" s="622" t="s">
        <v>136</v>
      </c>
      <c r="F238" s="623"/>
      <c r="G238" s="625" t="s">
        <v>1331</v>
      </c>
      <c r="H238" s="624"/>
      <c r="I238" s="625" t="s">
        <v>1331</v>
      </c>
      <c r="J238" s="412" t="s">
        <v>1332</v>
      </c>
      <c r="K238" s="364" t="s">
        <v>211</v>
      </c>
      <c r="L238" s="412"/>
      <c r="M238" s="364"/>
      <c r="N238" s="412" t="str">
        <f t="shared" si="16"/>
        <v/>
      </c>
      <c r="O238" s="412" t="str">
        <f t="shared" si="17"/>
        <v/>
      </c>
      <c r="P238" s="412"/>
      <c r="Q238" s="412"/>
      <c r="R238" s="362">
        <v>0</v>
      </c>
      <c r="S238" s="627"/>
      <c r="T238" s="413"/>
      <c r="U238" s="413"/>
      <c r="V238" s="413"/>
      <c r="W238" s="413"/>
      <c r="X238" s="413"/>
      <c r="Y238" s="413"/>
      <c r="Z238" s="413"/>
      <c r="AA238" s="413"/>
      <c r="AB238" s="413"/>
      <c r="AC238" s="413"/>
      <c r="AD238" s="413"/>
      <c r="AE238" s="413"/>
      <c r="AF238" s="413"/>
      <c r="AG238" s="413"/>
      <c r="AH238" s="413"/>
      <c r="AI238" s="413"/>
      <c r="AJ238" s="413"/>
      <c r="AK238" s="413"/>
      <c r="AL238" s="413"/>
      <c r="AM238" s="413"/>
      <c r="AN238" s="413"/>
      <c r="AO238" s="413"/>
      <c r="AP238" s="413"/>
      <c r="AQ238" s="364"/>
      <c r="AR238" s="364"/>
      <c r="AS238" s="412"/>
      <c r="AT238" s="412"/>
      <c r="AU238" s="412"/>
      <c r="AV238" s="412"/>
      <c r="AW238" s="412">
        <v>0</v>
      </c>
      <c r="AX238" s="364"/>
      <c r="AY238" s="412"/>
      <c r="AZ238" s="885">
        <v>87</v>
      </c>
      <c r="BA238" s="885">
        <v>7</v>
      </c>
      <c r="BB238" s="412"/>
      <c r="BC238" s="412">
        <v>1</v>
      </c>
      <c r="BD238" s="412">
        <v>9</v>
      </c>
      <c r="BE238" s="412">
        <v>237</v>
      </c>
      <c r="BF238" s="412">
        <v>1009237</v>
      </c>
      <c r="BG238" s="412">
        <v>188</v>
      </c>
      <c r="BH238" s="412"/>
      <c r="BI238" s="412"/>
      <c r="BJ238" s="412"/>
      <c r="BK238" s="412"/>
      <c r="BL238" s="412"/>
      <c r="BM238" s="412"/>
      <c r="BN238" s="412"/>
      <c r="BO238" s="412"/>
      <c r="BP238" s="412"/>
      <c r="BQ238" s="412"/>
    </row>
    <row r="239" spans="1:69" s="417" customFormat="1" ht="20" x14ac:dyDescent="0.25">
      <c r="A239" s="415" t="s">
        <v>46</v>
      </c>
      <c r="B239" s="462" t="s">
        <v>2847</v>
      </c>
      <c r="C239" s="635" t="s">
        <v>664</v>
      </c>
      <c r="D239" s="636" t="s">
        <v>55</v>
      </c>
      <c r="E239" s="637" t="s">
        <v>136</v>
      </c>
      <c r="F239" s="638"/>
      <c r="G239" s="649" t="s">
        <v>1331</v>
      </c>
      <c r="H239" s="639"/>
      <c r="I239" s="649" t="s">
        <v>1331</v>
      </c>
      <c r="J239" s="418" t="s">
        <v>1332</v>
      </c>
      <c r="K239" s="419" t="s">
        <v>211</v>
      </c>
      <c r="L239" s="418"/>
      <c r="M239" s="419"/>
      <c r="N239" s="418" t="str">
        <f t="shared" si="16"/>
        <v/>
      </c>
      <c r="O239" s="418" t="str">
        <f t="shared" si="17"/>
        <v/>
      </c>
      <c r="P239" s="418"/>
      <c r="Q239" s="418"/>
      <c r="R239" s="420">
        <v>0</v>
      </c>
      <c r="S239" s="641"/>
      <c r="T239" s="421"/>
      <c r="U239" s="421"/>
      <c r="V239" s="421"/>
      <c r="W239" s="421"/>
      <c r="X239" s="421"/>
      <c r="Y239" s="421"/>
      <c r="Z239" s="421"/>
      <c r="AA239" s="421"/>
      <c r="AB239" s="421"/>
      <c r="AC239" s="421"/>
      <c r="AD239" s="421"/>
      <c r="AE239" s="421"/>
      <c r="AF239" s="421"/>
      <c r="AG239" s="421"/>
      <c r="AH239" s="421"/>
      <c r="AI239" s="421"/>
      <c r="AJ239" s="421"/>
      <c r="AK239" s="421"/>
      <c r="AL239" s="421"/>
      <c r="AM239" s="421"/>
      <c r="AN239" s="421"/>
      <c r="AO239" s="421"/>
      <c r="AP239" s="421"/>
      <c r="AQ239" s="419"/>
      <c r="AR239" s="419"/>
      <c r="AS239" s="418"/>
      <c r="AT239" s="418"/>
      <c r="AU239" s="418"/>
      <c r="AV239" s="418"/>
      <c r="AW239" s="418">
        <v>0</v>
      </c>
      <c r="AX239" s="419"/>
      <c r="AY239" s="418"/>
      <c r="AZ239" s="887">
        <v>87</v>
      </c>
      <c r="BA239" s="887">
        <v>8</v>
      </c>
      <c r="BB239" s="418"/>
      <c r="BC239" s="418">
        <v>1</v>
      </c>
      <c r="BD239" s="418">
        <v>9</v>
      </c>
      <c r="BE239" s="418">
        <v>238</v>
      </c>
      <c r="BF239" s="418">
        <v>1009238</v>
      </c>
      <c r="BG239" s="418">
        <v>189</v>
      </c>
      <c r="BH239" s="418"/>
      <c r="BI239" s="418"/>
      <c r="BJ239" s="418"/>
      <c r="BK239" s="418"/>
      <c r="BL239" s="418"/>
      <c r="BM239" s="418"/>
      <c r="BN239" s="418"/>
      <c r="BO239" s="418"/>
      <c r="BP239" s="418"/>
      <c r="BQ239" s="418"/>
    </row>
    <row r="240" spans="1:69" s="400" customFormat="1" ht="148.5" customHeight="1" x14ac:dyDescent="0.25">
      <c r="A240" s="398" t="s">
        <v>1000</v>
      </c>
      <c r="B240" s="399" t="s">
        <v>2848</v>
      </c>
      <c r="C240" s="583" t="s">
        <v>776</v>
      </c>
      <c r="D240" s="619"/>
      <c r="E240" s="583" t="s">
        <v>136</v>
      </c>
      <c r="F240" s="620"/>
      <c r="G240" s="620" t="s">
        <v>1331</v>
      </c>
      <c r="H240" s="620"/>
      <c r="I240" s="620" t="s">
        <v>1331</v>
      </c>
      <c r="J240" s="369" t="s">
        <v>1332</v>
      </c>
      <c r="K240" s="369" t="s">
        <v>211</v>
      </c>
      <c r="L240" s="369" t="s">
        <v>1191</v>
      </c>
      <c r="M240" s="369" t="s">
        <v>1827</v>
      </c>
      <c r="N240" s="830" t="str">
        <f t="shared" si="16"/>
        <v>Collection</v>
      </c>
      <c r="O240" s="830" t="str">
        <f t="shared" si="17"/>
        <v>Data</v>
      </c>
      <c r="P240" s="831" t="s">
        <v>2455</v>
      </c>
      <c r="Q240" s="852" t="s">
        <v>2456</v>
      </c>
      <c r="R240" s="368"/>
      <c r="S240" s="369" t="s">
        <v>519</v>
      </c>
      <c r="T240" s="407" t="s">
        <v>1331</v>
      </c>
      <c r="U240" s="407"/>
      <c r="V240" s="407" t="s">
        <v>1331</v>
      </c>
      <c r="W240" s="407" t="s">
        <v>1331</v>
      </c>
      <c r="X240" s="407" t="s">
        <v>1331</v>
      </c>
      <c r="Y240" s="407" t="s">
        <v>1331</v>
      </c>
      <c r="Z240" s="407" t="s">
        <v>1331</v>
      </c>
      <c r="AA240" s="407"/>
      <c r="AB240" s="407"/>
      <c r="AC240" s="407"/>
      <c r="AD240" s="407"/>
      <c r="AE240" s="407"/>
      <c r="AF240" s="407"/>
      <c r="AG240" s="407"/>
      <c r="AH240" s="407"/>
      <c r="AI240" s="407"/>
      <c r="AJ240" s="407"/>
      <c r="AK240" s="407"/>
      <c r="AL240" s="407"/>
      <c r="AM240" s="407"/>
      <c r="AN240" s="407"/>
      <c r="AO240" s="407"/>
      <c r="AP240" s="407"/>
      <c r="AQ240" s="369"/>
      <c r="AR240" s="369" t="s">
        <v>293</v>
      </c>
      <c r="AS240" s="369" t="s">
        <v>956</v>
      </c>
      <c r="AT240" s="369" t="s">
        <v>158</v>
      </c>
      <c r="AU240" s="403">
        <v>8</v>
      </c>
      <c r="AV240" s="403"/>
      <c r="AW240" s="403"/>
      <c r="AX240" s="369" t="s">
        <v>2262</v>
      </c>
      <c r="AY240" s="403"/>
      <c r="AZ240" s="884">
        <v>88</v>
      </c>
      <c r="BA240" s="884">
        <v>0</v>
      </c>
      <c r="BB240" s="403"/>
      <c r="BC240" s="403">
        <v>0</v>
      </c>
      <c r="BD240" s="403">
        <v>9</v>
      </c>
      <c r="BE240" s="403">
        <v>239</v>
      </c>
      <c r="BF240" s="403">
        <v>9239</v>
      </c>
      <c r="BG240" s="403">
        <v>16</v>
      </c>
      <c r="BH240" s="403"/>
      <c r="BI240" s="403"/>
      <c r="BJ240" s="403"/>
      <c r="BK240" s="403"/>
      <c r="BL240" s="403"/>
      <c r="BM240" s="403"/>
      <c r="BN240" s="403"/>
      <c r="BO240" s="403"/>
      <c r="BP240" s="403"/>
      <c r="BQ240" s="403"/>
    </row>
    <row r="241" spans="1:69" s="363" customFormat="1" ht="20" x14ac:dyDescent="0.25">
      <c r="A241" s="410" t="s">
        <v>46</v>
      </c>
      <c r="B241" s="454" t="s">
        <v>2849</v>
      </c>
      <c r="C241" s="621" t="s">
        <v>776</v>
      </c>
      <c r="D241" s="609" t="s">
        <v>938</v>
      </c>
      <c r="E241" s="622" t="s">
        <v>136</v>
      </c>
      <c r="F241" s="623"/>
      <c r="G241" s="625" t="s">
        <v>1331</v>
      </c>
      <c r="H241" s="625"/>
      <c r="I241" s="625" t="s">
        <v>1331</v>
      </c>
      <c r="J241" s="412" t="s">
        <v>1332</v>
      </c>
      <c r="K241" s="364" t="s">
        <v>211</v>
      </c>
      <c r="L241" s="412"/>
      <c r="M241" s="364"/>
      <c r="N241" s="412" t="str">
        <f t="shared" si="16"/>
        <v/>
      </c>
      <c r="O241" s="412" t="str">
        <f t="shared" si="17"/>
        <v/>
      </c>
      <c r="P241" s="412"/>
      <c r="Q241" s="412"/>
      <c r="R241" s="362">
        <v>0</v>
      </c>
      <c r="S241" s="627"/>
      <c r="T241" s="413"/>
      <c r="U241" s="413"/>
      <c r="V241" s="413"/>
      <c r="W241" s="413"/>
      <c r="X241" s="413"/>
      <c r="Y241" s="413"/>
      <c r="Z241" s="413"/>
      <c r="AA241" s="413"/>
      <c r="AB241" s="413"/>
      <c r="AC241" s="413"/>
      <c r="AD241" s="413"/>
      <c r="AE241" s="413"/>
      <c r="AF241" s="413"/>
      <c r="AG241" s="413"/>
      <c r="AH241" s="413"/>
      <c r="AI241" s="413"/>
      <c r="AJ241" s="413"/>
      <c r="AK241" s="413"/>
      <c r="AL241" s="413"/>
      <c r="AM241" s="413"/>
      <c r="AN241" s="413"/>
      <c r="AO241" s="413"/>
      <c r="AP241" s="413"/>
      <c r="AQ241" s="364"/>
      <c r="AR241" s="364"/>
      <c r="AS241" s="412"/>
      <c r="AT241" s="412"/>
      <c r="AU241" s="412" t="s">
        <v>1657</v>
      </c>
      <c r="AV241" s="412"/>
      <c r="AW241" s="412">
        <v>0</v>
      </c>
      <c r="AX241" s="364"/>
      <c r="AY241" s="412"/>
      <c r="AZ241" s="885">
        <v>88</v>
      </c>
      <c r="BA241" s="885">
        <v>1</v>
      </c>
      <c r="BB241" s="412"/>
      <c r="BC241" s="412">
        <v>1</v>
      </c>
      <c r="BD241" s="412">
        <v>9</v>
      </c>
      <c r="BE241" s="412">
        <v>240</v>
      </c>
      <c r="BF241" s="412">
        <v>1009240</v>
      </c>
      <c r="BG241" s="412">
        <v>190</v>
      </c>
      <c r="BH241" s="412"/>
      <c r="BI241" s="412"/>
      <c r="BJ241" s="412"/>
      <c r="BK241" s="412"/>
      <c r="BL241" s="412"/>
      <c r="BM241" s="412"/>
      <c r="BN241" s="412"/>
      <c r="BO241" s="412"/>
      <c r="BP241" s="412"/>
      <c r="BQ241" s="412"/>
    </row>
    <row r="242" spans="1:69" s="363" customFormat="1" ht="20" x14ac:dyDescent="0.25">
      <c r="A242" s="410" t="s">
        <v>46</v>
      </c>
      <c r="B242" s="454" t="s">
        <v>2850</v>
      </c>
      <c r="C242" s="621" t="s">
        <v>776</v>
      </c>
      <c r="D242" s="609" t="s">
        <v>939</v>
      </c>
      <c r="E242" s="622" t="s">
        <v>136</v>
      </c>
      <c r="F242" s="623"/>
      <c r="G242" s="625" t="s">
        <v>1331</v>
      </c>
      <c r="H242" s="625"/>
      <c r="I242" s="625" t="s">
        <v>1331</v>
      </c>
      <c r="J242" s="412" t="s">
        <v>1332</v>
      </c>
      <c r="K242" s="364" t="s">
        <v>211</v>
      </c>
      <c r="L242" s="412"/>
      <c r="M242" s="364"/>
      <c r="N242" s="412" t="str">
        <f t="shared" si="16"/>
        <v/>
      </c>
      <c r="O242" s="412" t="str">
        <f t="shared" si="17"/>
        <v/>
      </c>
      <c r="P242" s="412"/>
      <c r="Q242" s="412"/>
      <c r="R242" s="362">
        <v>0</v>
      </c>
      <c r="S242" s="627"/>
      <c r="T242" s="413"/>
      <c r="U242" s="413"/>
      <c r="V242" s="413"/>
      <c r="W242" s="413"/>
      <c r="X242" s="413"/>
      <c r="Y242" s="413"/>
      <c r="Z242" s="413"/>
      <c r="AA242" s="413"/>
      <c r="AB242" s="413"/>
      <c r="AC242" s="413"/>
      <c r="AD242" s="413"/>
      <c r="AE242" s="413"/>
      <c r="AF242" s="413"/>
      <c r="AG242" s="413"/>
      <c r="AH242" s="413"/>
      <c r="AI242" s="413"/>
      <c r="AJ242" s="413"/>
      <c r="AK242" s="413"/>
      <c r="AL242" s="413"/>
      <c r="AM242" s="413"/>
      <c r="AN242" s="413"/>
      <c r="AO242" s="413"/>
      <c r="AP242" s="413"/>
      <c r="AQ242" s="364"/>
      <c r="AR242" s="364"/>
      <c r="AS242" s="412"/>
      <c r="AT242" s="412"/>
      <c r="AU242" s="412" t="s">
        <v>1657</v>
      </c>
      <c r="AV242" s="412"/>
      <c r="AW242" s="412">
        <v>0</v>
      </c>
      <c r="AX242" s="364"/>
      <c r="AY242" s="412"/>
      <c r="AZ242" s="885">
        <v>88</v>
      </c>
      <c r="BA242" s="885">
        <v>2</v>
      </c>
      <c r="BB242" s="412"/>
      <c r="BC242" s="412">
        <v>1</v>
      </c>
      <c r="BD242" s="412">
        <v>9</v>
      </c>
      <c r="BE242" s="412">
        <v>241</v>
      </c>
      <c r="BF242" s="412">
        <v>1009241</v>
      </c>
      <c r="BG242" s="412">
        <v>191</v>
      </c>
      <c r="BH242" s="412"/>
      <c r="BI242" s="412"/>
      <c r="BJ242" s="412"/>
      <c r="BK242" s="412"/>
      <c r="BL242" s="412"/>
      <c r="BM242" s="412"/>
      <c r="BN242" s="412"/>
      <c r="BO242" s="412"/>
      <c r="BP242" s="412"/>
      <c r="BQ242" s="412"/>
    </row>
    <row r="243" spans="1:69" s="363" customFormat="1" ht="25" x14ac:dyDescent="0.25">
      <c r="A243" s="410" t="s">
        <v>46</v>
      </c>
      <c r="B243" s="454" t="s">
        <v>2851</v>
      </c>
      <c r="C243" s="621" t="s">
        <v>776</v>
      </c>
      <c r="D243" s="609" t="s">
        <v>1868</v>
      </c>
      <c r="E243" s="622" t="s">
        <v>136</v>
      </c>
      <c r="F243" s="623"/>
      <c r="G243" s="625" t="s">
        <v>1331</v>
      </c>
      <c r="H243" s="625"/>
      <c r="I243" s="625" t="s">
        <v>1331</v>
      </c>
      <c r="J243" s="412" t="s">
        <v>1332</v>
      </c>
      <c r="K243" s="364" t="s">
        <v>211</v>
      </c>
      <c r="L243" s="412"/>
      <c r="M243" s="364"/>
      <c r="N243" s="412" t="str">
        <f t="shared" si="16"/>
        <v/>
      </c>
      <c r="O243" s="412" t="str">
        <f t="shared" si="17"/>
        <v/>
      </c>
      <c r="P243" s="412"/>
      <c r="Q243" s="412"/>
      <c r="R243" s="362">
        <v>0</v>
      </c>
      <c r="S243" s="627"/>
      <c r="T243" s="413"/>
      <c r="U243" s="413"/>
      <c r="V243" s="413"/>
      <c r="W243" s="413"/>
      <c r="X243" s="413"/>
      <c r="Y243" s="413"/>
      <c r="Z243" s="413"/>
      <c r="AA243" s="413"/>
      <c r="AB243" s="413"/>
      <c r="AC243" s="413"/>
      <c r="AD243" s="413"/>
      <c r="AE243" s="413"/>
      <c r="AF243" s="413"/>
      <c r="AG243" s="413"/>
      <c r="AH243" s="413"/>
      <c r="AI243" s="413"/>
      <c r="AJ243" s="413"/>
      <c r="AK243" s="413"/>
      <c r="AL243" s="413"/>
      <c r="AM243" s="413"/>
      <c r="AN243" s="413"/>
      <c r="AO243" s="413"/>
      <c r="AP243" s="413"/>
      <c r="AQ243" s="364"/>
      <c r="AR243" s="364"/>
      <c r="AS243" s="412"/>
      <c r="AT243" s="412"/>
      <c r="AU243" s="412" t="s">
        <v>1657</v>
      </c>
      <c r="AV243" s="412"/>
      <c r="AW243" s="412">
        <v>0</v>
      </c>
      <c r="AX243" s="364"/>
      <c r="AY243" s="412"/>
      <c r="AZ243" s="885">
        <v>88</v>
      </c>
      <c r="BA243" s="885">
        <v>3</v>
      </c>
      <c r="BB243" s="412"/>
      <c r="BC243" s="412">
        <v>1</v>
      </c>
      <c r="BD243" s="412">
        <v>9</v>
      </c>
      <c r="BE243" s="412">
        <v>242</v>
      </c>
      <c r="BF243" s="412">
        <v>1009242</v>
      </c>
      <c r="BG243" s="412">
        <v>192</v>
      </c>
      <c r="BH243" s="412"/>
      <c r="BI243" s="412"/>
      <c r="BJ243" s="412"/>
      <c r="BK243" s="412"/>
      <c r="BL243" s="412"/>
      <c r="BM243" s="412"/>
      <c r="BN243" s="412"/>
      <c r="BO243" s="412"/>
      <c r="BP243" s="412"/>
      <c r="BQ243" s="412"/>
    </row>
    <row r="244" spans="1:69" s="363" customFormat="1" ht="20" x14ac:dyDescent="0.25">
      <c r="A244" s="410" t="s">
        <v>46</v>
      </c>
      <c r="B244" s="454" t="s">
        <v>2852</v>
      </c>
      <c r="C244" s="621" t="s">
        <v>776</v>
      </c>
      <c r="D244" s="609" t="s">
        <v>751</v>
      </c>
      <c r="E244" s="622" t="s">
        <v>136</v>
      </c>
      <c r="F244" s="623"/>
      <c r="G244" s="625" t="s">
        <v>1331</v>
      </c>
      <c r="H244" s="625"/>
      <c r="I244" s="625" t="s">
        <v>1331</v>
      </c>
      <c r="J244" s="412" t="s">
        <v>1332</v>
      </c>
      <c r="K244" s="364" t="s">
        <v>211</v>
      </c>
      <c r="L244" s="412"/>
      <c r="M244" s="364"/>
      <c r="N244" s="412" t="str">
        <f t="shared" si="16"/>
        <v/>
      </c>
      <c r="O244" s="412" t="str">
        <f t="shared" si="17"/>
        <v/>
      </c>
      <c r="P244" s="412"/>
      <c r="Q244" s="412"/>
      <c r="R244" s="362">
        <v>0</v>
      </c>
      <c r="S244" s="627"/>
      <c r="T244" s="413"/>
      <c r="U244" s="413"/>
      <c r="V244" s="413"/>
      <c r="W244" s="413"/>
      <c r="X244" s="413"/>
      <c r="Y244" s="413"/>
      <c r="Z244" s="413"/>
      <c r="AA244" s="413"/>
      <c r="AB244" s="413"/>
      <c r="AC244" s="413"/>
      <c r="AD244" s="413"/>
      <c r="AE244" s="413"/>
      <c r="AF244" s="413"/>
      <c r="AG244" s="413"/>
      <c r="AH244" s="413"/>
      <c r="AI244" s="413"/>
      <c r="AJ244" s="413"/>
      <c r="AK244" s="413"/>
      <c r="AL244" s="413"/>
      <c r="AM244" s="413"/>
      <c r="AN244" s="413"/>
      <c r="AO244" s="413"/>
      <c r="AP244" s="413"/>
      <c r="AQ244" s="364"/>
      <c r="AR244" s="364"/>
      <c r="AS244" s="412"/>
      <c r="AT244" s="412"/>
      <c r="AU244" s="412" t="s">
        <v>1657</v>
      </c>
      <c r="AV244" s="412"/>
      <c r="AW244" s="412">
        <v>0</v>
      </c>
      <c r="AX244" s="364"/>
      <c r="AY244" s="412"/>
      <c r="AZ244" s="885">
        <v>88</v>
      </c>
      <c r="BA244" s="885">
        <v>4</v>
      </c>
      <c r="BB244" s="412"/>
      <c r="BC244" s="412">
        <v>1</v>
      </c>
      <c r="BD244" s="412">
        <v>9</v>
      </c>
      <c r="BE244" s="412">
        <v>243</v>
      </c>
      <c r="BF244" s="412">
        <v>1009243</v>
      </c>
      <c r="BG244" s="412">
        <v>193</v>
      </c>
      <c r="BH244" s="412"/>
      <c r="BI244" s="412"/>
      <c r="BJ244" s="412"/>
      <c r="BK244" s="412"/>
      <c r="BL244" s="412"/>
      <c r="BM244" s="412"/>
      <c r="BN244" s="412"/>
      <c r="BO244" s="412"/>
      <c r="BP244" s="412"/>
      <c r="BQ244" s="412"/>
    </row>
    <row r="245" spans="1:69" s="363" customFormat="1" ht="20" x14ac:dyDescent="0.25">
      <c r="A245" s="410" t="s">
        <v>46</v>
      </c>
      <c r="B245" s="454" t="s">
        <v>2853</v>
      </c>
      <c r="C245" s="621" t="s">
        <v>776</v>
      </c>
      <c r="D245" s="609" t="s">
        <v>752</v>
      </c>
      <c r="E245" s="622" t="s">
        <v>136</v>
      </c>
      <c r="F245" s="623"/>
      <c r="G245" s="625" t="s">
        <v>1331</v>
      </c>
      <c r="H245" s="625"/>
      <c r="I245" s="625" t="s">
        <v>1331</v>
      </c>
      <c r="J245" s="412" t="s">
        <v>1332</v>
      </c>
      <c r="K245" s="364" t="s">
        <v>211</v>
      </c>
      <c r="L245" s="412"/>
      <c r="M245" s="364"/>
      <c r="N245" s="412" t="str">
        <f t="shared" si="16"/>
        <v/>
      </c>
      <c r="O245" s="412" t="str">
        <f t="shared" si="17"/>
        <v/>
      </c>
      <c r="P245" s="412"/>
      <c r="Q245" s="412"/>
      <c r="R245" s="362">
        <v>0</v>
      </c>
      <c r="S245" s="627"/>
      <c r="T245" s="413"/>
      <c r="U245" s="413"/>
      <c r="V245" s="413"/>
      <c r="W245" s="413"/>
      <c r="X245" s="413"/>
      <c r="Y245" s="413"/>
      <c r="Z245" s="413"/>
      <c r="AA245" s="413"/>
      <c r="AB245" s="413"/>
      <c r="AC245" s="413"/>
      <c r="AD245" s="413"/>
      <c r="AE245" s="413"/>
      <c r="AF245" s="413"/>
      <c r="AG245" s="413"/>
      <c r="AH245" s="413"/>
      <c r="AI245" s="413"/>
      <c r="AJ245" s="413"/>
      <c r="AK245" s="413"/>
      <c r="AL245" s="413"/>
      <c r="AM245" s="413"/>
      <c r="AN245" s="413"/>
      <c r="AO245" s="413"/>
      <c r="AP245" s="413"/>
      <c r="AQ245" s="364"/>
      <c r="AR245" s="364"/>
      <c r="AS245" s="412"/>
      <c r="AT245" s="412"/>
      <c r="AU245" s="412" t="s">
        <v>1657</v>
      </c>
      <c r="AV245" s="412"/>
      <c r="AW245" s="412">
        <v>0</v>
      </c>
      <c r="AX245" s="364"/>
      <c r="AY245" s="412"/>
      <c r="AZ245" s="885">
        <v>88</v>
      </c>
      <c r="BA245" s="885">
        <v>5</v>
      </c>
      <c r="BB245" s="412"/>
      <c r="BC245" s="412">
        <v>1</v>
      </c>
      <c r="BD245" s="412">
        <v>9</v>
      </c>
      <c r="BE245" s="412">
        <v>244</v>
      </c>
      <c r="BF245" s="412">
        <v>1009244</v>
      </c>
      <c r="BG245" s="412">
        <v>194</v>
      </c>
      <c r="BH245" s="412"/>
      <c r="BI245" s="412"/>
      <c r="BJ245" s="412"/>
      <c r="BK245" s="412"/>
      <c r="BL245" s="412"/>
      <c r="BM245" s="412"/>
      <c r="BN245" s="412"/>
      <c r="BO245" s="412"/>
      <c r="BP245" s="412"/>
      <c r="BQ245" s="412"/>
    </row>
    <row r="246" spans="1:69" s="363" customFormat="1" ht="20" x14ac:dyDescent="0.25">
      <c r="A246" s="410" t="s">
        <v>46</v>
      </c>
      <c r="B246" s="454" t="s">
        <v>2854</v>
      </c>
      <c r="C246" s="621" t="s">
        <v>776</v>
      </c>
      <c r="D246" s="609" t="s">
        <v>753</v>
      </c>
      <c r="E246" s="622" t="s">
        <v>136</v>
      </c>
      <c r="F246" s="623"/>
      <c r="G246" s="625" t="s">
        <v>1331</v>
      </c>
      <c r="H246" s="625"/>
      <c r="I246" s="625" t="s">
        <v>1331</v>
      </c>
      <c r="J246" s="412" t="s">
        <v>1332</v>
      </c>
      <c r="K246" s="364" t="s">
        <v>211</v>
      </c>
      <c r="L246" s="412"/>
      <c r="M246" s="364"/>
      <c r="N246" s="412" t="str">
        <f t="shared" si="16"/>
        <v/>
      </c>
      <c r="O246" s="412" t="str">
        <f t="shared" si="17"/>
        <v/>
      </c>
      <c r="P246" s="412"/>
      <c r="Q246" s="412"/>
      <c r="R246" s="362">
        <v>0</v>
      </c>
      <c r="S246" s="627"/>
      <c r="T246" s="413"/>
      <c r="U246" s="413"/>
      <c r="V246" s="413"/>
      <c r="W246" s="413"/>
      <c r="X246" s="413"/>
      <c r="Y246" s="413"/>
      <c r="Z246" s="413"/>
      <c r="AA246" s="413"/>
      <c r="AB246" s="413"/>
      <c r="AC246" s="413"/>
      <c r="AD246" s="413"/>
      <c r="AE246" s="413"/>
      <c r="AF246" s="413"/>
      <c r="AG246" s="413"/>
      <c r="AH246" s="413"/>
      <c r="AI246" s="413"/>
      <c r="AJ246" s="413"/>
      <c r="AK246" s="413"/>
      <c r="AL246" s="413"/>
      <c r="AM246" s="413"/>
      <c r="AN246" s="413"/>
      <c r="AO246" s="413"/>
      <c r="AP246" s="413"/>
      <c r="AQ246" s="364"/>
      <c r="AR246" s="364"/>
      <c r="AS246" s="412"/>
      <c r="AT246" s="412"/>
      <c r="AU246" s="412" t="s">
        <v>1657</v>
      </c>
      <c r="AV246" s="412"/>
      <c r="AW246" s="412">
        <v>0</v>
      </c>
      <c r="AX246" s="364"/>
      <c r="AY246" s="412"/>
      <c r="AZ246" s="885">
        <v>88</v>
      </c>
      <c r="BA246" s="885">
        <v>6</v>
      </c>
      <c r="BB246" s="412"/>
      <c r="BC246" s="412">
        <v>1</v>
      </c>
      <c r="BD246" s="412">
        <v>9</v>
      </c>
      <c r="BE246" s="412">
        <v>245</v>
      </c>
      <c r="BF246" s="412">
        <v>1009245</v>
      </c>
      <c r="BG246" s="412">
        <v>195</v>
      </c>
      <c r="BH246" s="412"/>
      <c r="BI246" s="412"/>
      <c r="BJ246" s="412"/>
      <c r="BK246" s="412"/>
      <c r="BL246" s="412"/>
      <c r="BM246" s="412"/>
      <c r="BN246" s="412"/>
      <c r="BO246" s="412"/>
      <c r="BP246" s="412"/>
      <c r="BQ246" s="412"/>
    </row>
    <row r="247" spans="1:69" s="363" customFormat="1" ht="20" x14ac:dyDescent="0.25">
      <c r="A247" s="410" t="s">
        <v>46</v>
      </c>
      <c r="B247" s="454" t="s">
        <v>2855</v>
      </c>
      <c r="C247" s="621" t="s">
        <v>776</v>
      </c>
      <c r="D247" s="609" t="s">
        <v>754</v>
      </c>
      <c r="E247" s="622" t="s">
        <v>136</v>
      </c>
      <c r="F247" s="623"/>
      <c r="G247" s="625" t="s">
        <v>1331</v>
      </c>
      <c r="H247" s="625"/>
      <c r="I247" s="625" t="s">
        <v>1331</v>
      </c>
      <c r="J247" s="412" t="s">
        <v>1332</v>
      </c>
      <c r="K247" s="364" t="s">
        <v>211</v>
      </c>
      <c r="L247" s="412"/>
      <c r="M247" s="364"/>
      <c r="N247" s="412" t="str">
        <f t="shared" si="16"/>
        <v/>
      </c>
      <c r="O247" s="412" t="str">
        <f t="shared" si="17"/>
        <v/>
      </c>
      <c r="P247" s="412"/>
      <c r="Q247" s="412"/>
      <c r="R247" s="362">
        <v>0</v>
      </c>
      <c r="S247" s="627"/>
      <c r="T247" s="413"/>
      <c r="U247" s="413"/>
      <c r="V247" s="413"/>
      <c r="W247" s="413"/>
      <c r="X247" s="413"/>
      <c r="Y247" s="413"/>
      <c r="Z247" s="413"/>
      <c r="AA247" s="413"/>
      <c r="AB247" s="413"/>
      <c r="AC247" s="413"/>
      <c r="AD247" s="413"/>
      <c r="AE247" s="413"/>
      <c r="AF247" s="413"/>
      <c r="AG247" s="413"/>
      <c r="AH247" s="413"/>
      <c r="AI247" s="413"/>
      <c r="AJ247" s="413"/>
      <c r="AK247" s="413"/>
      <c r="AL247" s="413"/>
      <c r="AM247" s="413"/>
      <c r="AN247" s="413"/>
      <c r="AO247" s="413"/>
      <c r="AP247" s="413"/>
      <c r="AQ247" s="364"/>
      <c r="AR247" s="364"/>
      <c r="AS247" s="412"/>
      <c r="AT247" s="412"/>
      <c r="AU247" s="412" t="s">
        <v>1657</v>
      </c>
      <c r="AV247" s="412"/>
      <c r="AW247" s="412">
        <v>0</v>
      </c>
      <c r="AX247" s="364"/>
      <c r="AY247" s="412"/>
      <c r="AZ247" s="885">
        <v>88</v>
      </c>
      <c r="BA247" s="885">
        <v>7</v>
      </c>
      <c r="BB247" s="412"/>
      <c r="BC247" s="412">
        <v>1</v>
      </c>
      <c r="BD247" s="412">
        <v>9</v>
      </c>
      <c r="BE247" s="412">
        <v>246</v>
      </c>
      <c r="BF247" s="412">
        <v>1009246</v>
      </c>
      <c r="BG247" s="412">
        <v>196</v>
      </c>
      <c r="BH247" s="412"/>
      <c r="BI247" s="412"/>
      <c r="BJ247" s="412"/>
      <c r="BK247" s="412"/>
      <c r="BL247" s="412"/>
      <c r="BM247" s="412"/>
      <c r="BN247" s="412"/>
      <c r="BO247" s="412"/>
      <c r="BP247" s="412"/>
      <c r="BQ247" s="412"/>
    </row>
    <row r="248" spans="1:69" s="417" customFormat="1" ht="25" x14ac:dyDescent="0.25">
      <c r="A248" s="415" t="s">
        <v>46</v>
      </c>
      <c r="B248" s="462" t="s">
        <v>2856</v>
      </c>
      <c r="C248" s="635" t="s">
        <v>776</v>
      </c>
      <c r="D248" s="636" t="s">
        <v>755</v>
      </c>
      <c r="E248" s="637" t="s">
        <v>136</v>
      </c>
      <c r="F248" s="638"/>
      <c r="G248" s="649" t="s">
        <v>1331</v>
      </c>
      <c r="H248" s="649"/>
      <c r="I248" s="649" t="s">
        <v>1331</v>
      </c>
      <c r="J248" s="418" t="s">
        <v>1332</v>
      </c>
      <c r="K248" s="419" t="s">
        <v>211</v>
      </c>
      <c r="L248" s="418"/>
      <c r="M248" s="419"/>
      <c r="N248" s="418" t="str">
        <f t="shared" si="16"/>
        <v/>
      </c>
      <c r="O248" s="418" t="str">
        <f t="shared" si="17"/>
        <v/>
      </c>
      <c r="P248" s="418"/>
      <c r="Q248" s="418"/>
      <c r="R248" s="420">
        <v>0</v>
      </c>
      <c r="S248" s="641"/>
      <c r="T248" s="421"/>
      <c r="U248" s="421"/>
      <c r="V248" s="421"/>
      <c r="W248" s="421"/>
      <c r="X248" s="421"/>
      <c r="Y248" s="421"/>
      <c r="Z248" s="421"/>
      <c r="AA248" s="421"/>
      <c r="AB248" s="421"/>
      <c r="AC248" s="421"/>
      <c r="AD248" s="421"/>
      <c r="AE248" s="421"/>
      <c r="AF248" s="421"/>
      <c r="AG248" s="421"/>
      <c r="AH248" s="421"/>
      <c r="AI248" s="421"/>
      <c r="AJ248" s="421"/>
      <c r="AK248" s="421"/>
      <c r="AL248" s="421"/>
      <c r="AM248" s="421"/>
      <c r="AN248" s="421"/>
      <c r="AO248" s="421"/>
      <c r="AP248" s="421"/>
      <c r="AQ248" s="419"/>
      <c r="AR248" s="419"/>
      <c r="AS248" s="418"/>
      <c r="AT248" s="418"/>
      <c r="AU248" s="418" t="s">
        <v>1657</v>
      </c>
      <c r="AV248" s="418"/>
      <c r="AW248" s="418">
        <v>0</v>
      </c>
      <c r="AX248" s="419"/>
      <c r="AY248" s="418"/>
      <c r="AZ248" s="887">
        <v>88</v>
      </c>
      <c r="BA248" s="887">
        <v>8</v>
      </c>
      <c r="BB248" s="418"/>
      <c r="BC248" s="418">
        <v>1</v>
      </c>
      <c r="BD248" s="418">
        <v>9</v>
      </c>
      <c r="BE248" s="418">
        <v>247</v>
      </c>
      <c r="BF248" s="418">
        <v>1009247</v>
      </c>
      <c r="BG248" s="418">
        <v>197</v>
      </c>
      <c r="BH248" s="418"/>
      <c r="BI248" s="418"/>
      <c r="BJ248" s="418"/>
      <c r="BK248" s="418"/>
      <c r="BL248" s="418"/>
      <c r="BM248" s="418"/>
      <c r="BN248" s="418"/>
      <c r="BO248" s="418"/>
      <c r="BP248" s="418"/>
      <c r="BQ248" s="418"/>
    </row>
    <row r="249" spans="1:69" s="400" customFormat="1" ht="78" customHeight="1" x14ac:dyDescent="0.25">
      <c r="A249" s="398" t="s">
        <v>1000</v>
      </c>
      <c r="B249" s="399" t="s">
        <v>2857</v>
      </c>
      <c r="C249" s="583" t="s">
        <v>2229</v>
      </c>
      <c r="D249" s="619"/>
      <c r="E249" s="583" t="s">
        <v>136</v>
      </c>
      <c r="F249" s="620"/>
      <c r="G249" s="620" t="s">
        <v>118</v>
      </c>
      <c r="H249" s="620"/>
      <c r="I249" s="620"/>
      <c r="J249" s="369" t="s">
        <v>1332</v>
      </c>
      <c r="K249" s="369" t="s">
        <v>211</v>
      </c>
      <c r="L249" s="369" t="s">
        <v>2451</v>
      </c>
      <c r="M249" s="369" t="s">
        <v>2452</v>
      </c>
      <c r="N249" s="830" t="str">
        <f t="shared" si="16"/>
        <v>Collection</v>
      </c>
      <c r="O249" s="830" t="str">
        <f t="shared" si="17"/>
        <v>Data</v>
      </c>
      <c r="P249" s="766" t="s">
        <v>2453</v>
      </c>
      <c r="Q249" s="766" t="s">
        <v>2013</v>
      </c>
      <c r="R249" s="368"/>
      <c r="S249" s="369"/>
      <c r="T249" s="407" t="s">
        <v>1331</v>
      </c>
      <c r="U249" s="407"/>
      <c r="V249" s="407" t="s">
        <v>1331</v>
      </c>
      <c r="W249" s="407" t="s">
        <v>1331</v>
      </c>
      <c r="X249" s="407" t="s">
        <v>1331</v>
      </c>
      <c r="Y249" s="407" t="s">
        <v>1331</v>
      </c>
      <c r="Z249" s="407" t="s">
        <v>1331</v>
      </c>
      <c r="AA249" s="407"/>
      <c r="AB249" s="407"/>
      <c r="AC249" s="407"/>
      <c r="AD249" s="407"/>
      <c r="AE249" s="407"/>
      <c r="AF249" s="407"/>
      <c r="AG249" s="407"/>
      <c r="AH249" s="407"/>
      <c r="AI249" s="407"/>
      <c r="AJ249" s="407"/>
      <c r="AK249" s="407"/>
      <c r="AL249" s="407"/>
      <c r="AM249" s="407"/>
      <c r="AN249" s="407"/>
      <c r="AO249" s="407"/>
      <c r="AP249" s="407"/>
      <c r="AQ249" s="369"/>
      <c r="AR249" s="369" t="s">
        <v>293</v>
      </c>
      <c r="AS249" s="369" t="s">
        <v>319</v>
      </c>
      <c r="AT249" s="369"/>
      <c r="AU249" s="403">
        <v>2</v>
      </c>
      <c r="AV249" s="403"/>
      <c r="AW249" s="418">
        <v>0</v>
      </c>
      <c r="AX249" s="369" t="s">
        <v>2262</v>
      </c>
      <c r="AY249" s="403"/>
      <c r="AZ249" s="884">
        <v>91</v>
      </c>
      <c r="BA249" s="884">
        <v>0</v>
      </c>
      <c r="BB249" s="403"/>
      <c r="BC249" s="403">
        <v>0</v>
      </c>
      <c r="BD249" s="403">
        <v>9</v>
      </c>
      <c r="BE249" s="403">
        <v>248</v>
      </c>
      <c r="BF249" s="403">
        <v>9248</v>
      </c>
      <c r="BG249" s="403">
        <v>17</v>
      </c>
      <c r="BH249" s="403"/>
      <c r="BI249" s="403"/>
      <c r="BJ249" s="403"/>
      <c r="BK249" s="403"/>
      <c r="BL249" s="403"/>
      <c r="BM249" s="403"/>
      <c r="BN249" s="403"/>
      <c r="BO249" s="403"/>
      <c r="BP249" s="403"/>
      <c r="BQ249" s="403"/>
    </row>
    <row r="250" spans="1:69" s="363" customFormat="1" ht="20" x14ac:dyDescent="0.25">
      <c r="A250" s="410" t="s">
        <v>46</v>
      </c>
      <c r="B250" s="454" t="s">
        <v>2858</v>
      </c>
      <c r="C250" s="621" t="s">
        <v>2229</v>
      </c>
      <c r="D250" s="609" t="s">
        <v>2449</v>
      </c>
      <c r="E250" s="622" t="s">
        <v>136</v>
      </c>
      <c r="F250" s="623"/>
      <c r="G250" s="624" t="s">
        <v>118</v>
      </c>
      <c r="H250" s="624"/>
      <c r="I250" s="624"/>
      <c r="J250" s="412" t="s">
        <v>1332</v>
      </c>
      <c r="K250" s="364" t="s">
        <v>211</v>
      </c>
      <c r="L250" s="412"/>
      <c r="M250" s="364"/>
      <c r="N250" s="412" t="str">
        <f t="shared" si="16"/>
        <v/>
      </c>
      <c r="O250" s="412" t="str">
        <f t="shared" si="17"/>
        <v/>
      </c>
      <c r="P250" s="412"/>
      <c r="Q250" s="412"/>
      <c r="R250" s="362">
        <v>0</v>
      </c>
      <c r="S250" s="627"/>
      <c r="T250" s="413"/>
      <c r="U250" s="413"/>
      <c r="V250" s="413"/>
      <c r="W250" s="413"/>
      <c r="X250" s="413"/>
      <c r="Y250" s="413"/>
      <c r="Z250" s="413"/>
      <c r="AA250" s="413"/>
      <c r="AB250" s="413"/>
      <c r="AC250" s="413"/>
      <c r="AD250" s="413"/>
      <c r="AE250" s="413"/>
      <c r="AF250" s="413"/>
      <c r="AG250" s="413"/>
      <c r="AH250" s="413"/>
      <c r="AI250" s="413"/>
      <c r="AJ250" s="413"/>
      <c r="AK250" s="413"/>
      <c r="AL250" s="413"/>
      <c r="AM250" s="413"/>
      <c r="AN250" s="413"/>
      <c r="AO250" s="413"/>
      <c r="AP250" s="413"/>
      <c r="AQ250" s="364"/>
      <c r="AR250" s="364"/>
      <c r="AS250" s="412"/>
      <c r="AT250" s="412"/>
      <c r="AU250" s="412" t="s">
        <v>1657</v>
      </c>
      <c r="AV250" s="412"/>
      <c r="AW250" s="412">
        <v>0</v>
      </c>
      <c r="AX250" s="419"/>
      <c r="AY250" s="412"/>
      <c r="AZ250" s="885">
        <v>91</v>
      </c>
      <c r="BA250" s="885">
        <v>1</v>
      </c>
      <c r="BB250" s="412"/>
      <c r="BC250" s="412">
        <v>1</v>
      </c>
      <c r="BD250" s="412">
        <v>9</v>
      </c>
      <c r="BE250" s="412">
        <v>249</v>
      </c>
      <c r="BF250" s="412">
        <v>1009249</v>
      </c>
      <c r="BG250" s="412">
        <v>198</v>
      </c>
      <c r="BH250" s="412"/>
      <c r="BI250" s="412"/>
      <c r="BJ250" s="412"/>
      <c r="BK250" s="412"/>
      <c r="BL250" s="412"/>
      <c r="BM250" s="412"/>
      <c r="BN250" s="412"/>
      <c r="BO250" s="412"/>
      <c r="BP250" s="412"/>
      <c r="BQ250" s="412"/>
    </row>
    <row r="251" spans="1:69" s="479" customFormat="1" ht="20" x14ac:dyDescent="0.25">
      <c r="A251" s="393" t="s">
        <v>46</v>
      </c>
      <c r="B251" s="461" t="s">
        <v>2859</v>
      </c>
      <c r="C251" s="628" t="s">
        <v>2229</v>
      </c>
      <c r="D251" s="754" t="s">
        <v>2450</v>
      </c>
      <c r="E251" s="630" t="s">
        <v>136</v>
      </c>
      <c r="F251" s="618"/>
      <c r="G251" s="632" t="s">
        <v>118</v>
      </c>
      <c r="H251" s="678"/>
      <c r="I251" s="678"/>
      <c r="J251" s="396" t="s">
        <v>1332</v>
      </c>
      <c r="K251" s="395" t="s">
        <v>211</v>
      </c>
      <c r="L251" s="477"/>
      <c r="M251" s="478"/>
      <c r="N251" s="477"/>
      <c r="O251" s="477"/>
      <c r="P251" s="477"/>
      <c r="Q251" s="477"/>
      <c r="R251" s="372">
        <v>0</v>
      </c>
      <c r="S251" s="660"/>
      <c r="T251" s="481"/>
      <c r="U251" s="481"/>
      <c r="V251" s="481"/>
      <c r="W251" s="481"/>
      <c r="X251" s="481"/>
      <c r="Y251" s="481"/>
      <c r="Z251" s="481"/>
      <c r="AA251" s="481"/>
      <c r="AB251" s="481"/>
      <c r="AC251" s="481"/>
      <c r="AD251" s="481"/>
      <c r="AE251" s="481"/>
      <c r="AF251" s="481"/>
      <c r="AG251" s="481"/>
      <c r="AH251" s="481"/>
      <c r="AI251" s="481"/>
      <c r="AJ251" s="481"/>
      <c r="AK251" s="481"/>
      <c r="AL251" s="481"/>
      <c r="AM251" s="481"/>
      <c r="AN251" s="481"/>
      <c r="AO251" s="481"/>
      <c r="AP251" s="481"/>
      <c r="AQ251" s="478"/>
      <c r="AR251" s="478"/>
      <c r="AS251" s="477"/>
      <c r="AT251" s="477"/>
      <c r="AU251" s="477"/>
      <c r="AV251" s="477"/>
      <c r="AW251" s="477"/>
      <c r="AX251" s="478"/>
      <c r="AY251" s="477"/>
      <c r="AZ251" s="889">
        <v>91</v>
      </c>
      <c r="BA251" s="889">
        <v>2</v>
      </c>
      <c r="BB251" s="477"/>
      <c r="BC251" s="477"/>
      <c r="BD251" s="477"/>
      <c r="BE251" s="477"/>
      <c r="BF251" s="477"/>
      <c r="BG251" s="477"/>
      <c r="BH251" s="477"/>
      <c r="BI251" s="477"/>
      <c r="BJ251" s="477"/>
      <c r="BK251" s="477"/>
      <c r="BL251" s="477"/>
      <c r="BM251" s="477"/>
      <c r="BN251" s="477"/>
      <c r="BO251" s="477"/>
      <c r="BP251" s="477"/>
      <c r="BQ251" s="477"/>
    </row>
    <row r="252" spans="1:69" s="400" customFormat="1" ht="70" x14ac:dyDescent="0.25">
      <c r="A252" s="398" t="s">
        <v>1000</v>
      </c>
      <c r="B252" s="399" t="s">
        <v>2860</v>
      </c>
      <c r="C252" s="583" t="s">
        <v>563</v>
      </c>
      <c r="D252" s="619"/>
      <c r="E252" s="583" t="s">
        <v>136</v>
      </c>
      <c r="F252" s="620"/>
      <c r="G252" s="620" t="s">
        <v>1331</v>
      </c>
      <c r="H252" s="620"/>
      <c r="I252" s="620" t="s">
        <v>1331</v>
      </c>
      <c r="J252" s="369" t="s">
        <v>1332</v>
      </c>
      <c r="K252" s="369" t="s">
        <v>211</v>
      </c>
      <c r="L252" s="369" t="s">
        <v>1792</v>
      </c>
      <c r="M252" s="369"/>
      <c r="N252" s="830" t="str">
        <f t="shared" si="16"/>
        <v>Collection</v>
      </c>
      <c r="O252" s="830" t="str">
        <f t="shared" si="17"/>
        <v>Data</v>
      </c>
      <c r="P252" s="831" t="s">
        <v>2014</v>
      </c>
      <c r="Q252" s="833" t="s">
        <v>2457</v>
      </c>
      <c r="R252" s="368"/>
      <c r="S252" s="369"/>
      <c r="T252" s="407" t="s">
        <v>1331</v>
      </c>
      <c r="U252" s="407"/>
      <c r="V252" s="407" t="s">
        <v>1331</v>
      </c>
      <c r="W252" s="407" t="s">
        <v>1331</v>
      </c>
      <c r="X252" s="407" t="s">
        <v>1331</v>
      </c>
      <c r="Y252" s="407" t="s">
        <v>1331</v>
      </c>
      <c r="Z252" s="407" t="s">
        <v>1331</v>
      </c>
      <c r="AA252" s="407"/>
      <c r="AB252" s="407"/>
      <c r="AC252" s="407"/>
      <c r="AD252" s="407"/>
      <c r="AE252" s="407"/>
      <c r="AF252" s="407"/>
      <c r="AG252" s="407"/>
      <c r="AH252" s="407"/>
      <c r="AI252" s="407"/>
      <c r="AJ252" s="407"/>
      <c r="AK252" s="407"/>
      <c r="AL252" s="407"/>
      <c r="AM252" s="407"/>
      <c r="AN252" s="407"/>
      <c r="AO252" s="407"/>
      <c r="AP252" s="407"/>
      <c r="AQ252" s="369"/>
      <c r="AR252" s="369" t="s">
        <v>293</v>
      </c>
      <c r="AS252" s="369" t="s">
        <v>250</v>
      </c>
      <c r="AT252" s="369"/>
      <c r="AU252" s="403">
        <v>2</v>
      </c>
      <c r="AV252" s="403"/>
      <c r="AW252" s="403"/>
      <c r="AX252" s="369" t="s">
        <v>2262</v>
      </c>
      <c r="AY252" s="403"/>
      <c r="AZ252" s="884">
        <v>92</v>
      </c>
      <c r="BA252" s="884">
        <v>0</v>
      </c>
      <c r="BB252" s="403"/>
      <c r="BC252" s="403">
        <v>0</v>
      </c>
      <c r="BD252" s="403">
        <v>9</v>
      </c>
      <c r="BE252" s="403">
        <v>251</v>
      </c>
      <c r="BF252" s="403">
        <v>9251</v>
      </c>
      <c r="BG252" s="403">
        <v>18</v>
      </c>
      <c r="BH252" s="403"/>
      <c r="BI252" s="403"/>
      <c r="BJ252" s="403"/>
      <c r="BK252" s="403"/>
      <c r="BL252" s="403"/>
      <c r="BM252" s="403"/>
      <c r="BN252" s="403"/>
      <c r="BO252" s="403"/>
      <c r="BP252" s="403"/>
      <c r="BQ252" s="403"/>
    </row>
    <row r="253" spans="1:69" s="363" customFormat="1" ht="25" x14ac:dyDescent="0.25">
      <c r="A253" s="410" t="s">
        <v>46</v>
      </c>
      <c r="B253" s="454" t="s">
        <v>2861</v>
      </c>
      <c r="C253" s="621" t="s">
        <v>563</v>
      </c>
      <c r="D253" s="609" t="s">
        <v>1206</v>
      </c>
      <c r="E253" s="622" t="s">
        <v>136</v>
      </c>
      <c r="F253" s="623"/>
      <c r="G253" s="625" t="s">
        <v>1331</v>
      </c>
      <c r="H253" s="625"/>
      <c r="I253" s="625" t="s">
        <v>1331</v>
      </c>
      <c r="J253" s="412" t="s">
        <v>1332</v>
      </c>
      <c r="K253" s="364" t="s">
        <v>211</v>
      </c>
      <c r="L253" s="412"/>
      <c r="M253" s="364"/>
      <c r="N253" s="412" t="str">
        <f t="shared" si="16"/>
        <v/>
      </c>
      <c r="O253" s="412" t="str">
        <f t="shared" si="17"/>
        <v/>
      </c>
      <c r="P253" s="412"/>
      <c r="Q253" s="412"/>
      <c r="R253" s="362">
        <v>0</v>
      </c>
      <c r="S253" s="627"/>
      <c r="T253" s="413"/>
      <c r="U253" s="413"/>
      <c r="V253" s="413"/>
      <c r="W253" s="413"/>
      <c r="X253" s="413"/>
      <c r="Y253" s="413"/>
      <c r="Z253" s="413"/>
      <c r="AA253" s="413"/>
      <c r="AB253" s="413"/>
      <c r="AC253" s="413"/>
      <c r="AD253" s="413"/>
      <c r="AE253" s="413"/>
      <c r="AF253" s="413"/>
      <c r="AG253" s="413"/>
      <c r="AH253" s="413"/>
      <c r="AI253" s="413"/>
      <c r="AJ253" s="413"/>
      <c r="AK253" s="413"/>
      <c r="AL253" s="413"/>
      <c r="AM253" s="413"/>
      <c r="AN253" s="413"/>
      <c r="AO253" s="413"/>
      <c r="AP253" s="413"/>
      <c r="AQ253" s="364"/>
      <c r="AR253" s="364"/>
      <c r="AS253" s="412"/>
      <c r="AT253" s="412"/>
      <c r="AU253" s="412" t="s">
        <v>1657</v>
      </c>
      <c r="AV253" s="412"/>
      <c r="AW253" s="412">
        <v>0</v>
      </c>
      <c r="AX253" s="364"/>
      <c r="AY253" s="412"/>
      <c r="AZ253" s="885">
        <v>92</v>
      </c>
      <c r="BA253" s="885">
        <v>1</v>
      </c>
      <c r="BB253" s="412"/>
      <c r="BC253" s="412">
        <v>1</v>
      </c>
      <c r="BD253" s="412">
        <v>9</v>
      </c>
      <c r="BE253" s="412">
        <v>252</v>
      </c>
      <c r="BF253" s="412">
        <v>1009252</v>
      </c>
      <c r="BG253" s="412">
        <v>199</v>
      </c>
      <c r="BH253" s="412"/>
      <c r="BI253" s="412"/>
      <c r="BJ253" s="412"/>
      <c r="BK253" s="412"/>
      <c r="BL253" s="412"/>
      <c r="BM253" s="412"/>
      <c r="BN253" s="412"/>
      <c r="BO253" s="412"/>
      <c r="BP253" s="412"/>
      <c r="BQ253" s="412"/>
    </row>
    <row r="254" spans="1:69" s="417" customFormat="1" ht="25" x14ac:dyDescent="0.25">
      <c r="A254" s="415" t="s">
        <v>46</v>
      </c>
      <c r="B254" s="462" t="s">
        <v>2862</v>
      </c>
      <c r="C254" s="635" t="s">
        <v>563</v>
      </c>
      <c r="D254" s="636" t="s">
        <v>1755</v>
      </c>
      <c r="E254" s="637" t="s">
        <v>136</v>
      </c>
      <c r="F254" s="638"/>
      <c r="G254" s="649" t="s">
        <v>1331</v>
      </c>
      <c r="H254" s="649"/>
      <c r="I254" s="649" t="s">
        <v>1331</v>
      </c>
      <c r="J254" s="418" t="s">
        <v>1332</v>
      </c>
      <c r="K254" s="419" t="s">
        <v>211</v>
      </c>
      <c r="L254" s="418"/>
      <c r="M254" s="419"/>
      <c r="N254" s="418" t="str">
        <f t="shared" ref="N254:N279" si="18">IF(OR($A254&lt;&gt;"C",P254=""),"",HYPERLINK(P254,"Collection"))</f>
        <v/>
      </c>
      <c r="O254" s="418" t="str">
        <f t="shared" ref="O254:O279" si="19">IF(OR($A254&lt;&gt;"C",Q254=""),"",HYPERLINK(Q254,"Data"))</f>
        <v/>
      </c>
      <c r="P254" s="418"/>
      <c r="Q254" s="418"/>
      <c r="R254" s="420">
        <v>0</v>
      </c>
      <c r="S254" s="641"/>
      <c r="T254" s="421"/>
      <c r="U254" s="421"/>
      <c r="V254" s="421"/>
      <c r="W254" s="421"/>
      <c r="X254" s="421"/>
      <c r="Y254" s="421"/>
      <c r="Z254" s="421"/>
      <c r="AA254" s="421"/>
      <c r="AB254" s="421"/>
      <c r="AC254" s="421"/>
      <c r="AD254" s="421"/>
      <c r="AE254" s="421"/>
      <c r="AF254" s="421"/>
      <c r="AG254" s="421"/>
      <c r="AH254" s="421"/>
      <c r="AI254" s="421"/>
      <c r="AJ254" s="421"/>
      <c r="AK254" s="421"/>
      <c r="AL254" s="421"/>
      <c r="AM254" s="421"/>
      <c r="AN254" s="421"/>
      <c r="AO254" s="421"/>
      <c r="AP254" s="421"/>
      <c r="AQ254" s="419"/>
      <c r="AR254" s="419"/>
      <c r="AS254" s="418"/>
      <c r="AT254" s="418"/>
      <c r="AU254" s="418" t="s">
        <v>1657</v>
      </c>
      <c r="AV254" s="418"/>
      <c r="AW254" s="418">
        <v>0</v>
      </c>
      <c r="AX254" s="419"/>
      <c r="AY254" s="418"/>
      <c r="AZ254" s="887">
        <v>92</v>
      </c>
      <c r="BA254" s="887">
        <v>2</v>
      </c>
      <c r="BB254" s="418"/>
      <c r="BC254" s="418">
        <v>1</v>
      </c>
      <c r="BD254" s="418">
        <v>9</v>
      </c>
      <c r="BE254" s="418">
        <v>253</v>
      </c>
      <c r="BF254" s="418">
        <v>1009253</v>
      </c>
      <c r="BG254" s="418">
        <v>200</v>
      </c>
      <c r="BH254" s="418"/>
      <c r="BI254" s="418"/>
      <c r="BJ254" s="418"/>
      <c r="BK254" s="418"/>
      <c r="BL254" s="418"/>
      <c r="BM254" s="418"/>
      <c r="BN254" s="418"/>
      <c r="BO254" s="418"/>
      <c r="BP254" s="418"/>
      <c r="BQ254" s="418"/>
    </row>
    <row r="255" spans="1:69" s="400" customFormat="1" ht="40" x14ac:dyDescent="0.25">
      <c r="A255" s="398" t="s">
        <v>1000</v>
      </c>
      <c r="B255" s="399" t="s">
        <v>2863</v>
      </c>
      <c r="C255" s="583" t="s">
        <v>1365</v>
      </c>
      <c r="D255" s="619"/>
      <c r="E255" s="583" t="s">
        <v>136</v>
      </c>
      <c r="F255" s="620"/>
      <c r="G255" s="620" t="s">
        <v>1331</v>
      </c>
      <c r="H255" s="620"/>
      <c r="I255" s="620" t="s">
        <v>1331</v>
      </c>
      <c r="J255" s="369" t="s">
        <v>1332</v>
      </c>
      <c r="K255" s="369" t="s">
        <v>211</v>
      </c>
      <c r="L255" s="369" t="s">
        <v>1364</v>
      </c>
      <c r="M255" s="369"/>
      <c r="N255" s="830" t="str">
        <f t="shared" si="18"/>
        <v>Collection</v>
      </c>
      <c r="O255" s="830" t="str">
        <f t="shared" si="19"/>
        <v/>
      </c>
      <c r="P255" s="831" t="s">
        <v>2015</v>
      </c>
      <c r="Q255" s="403"/>
      <c r="R255" s="368"/>
      <c r="S255" s="369"/>
      <c r="T255" s="407" t="s">
        <v>1331</v>
      </c>
      <c r="U255" s="407"/>
      <c r="V255" s="407" t="s">
        <v>1331</v>
      </c>
      <c r="W255" s="407" t="s">
        <v>1331</v>
      </c>
      <c r="X255" s="407" t="s">
        <v>1331</v>
      </c>
      <c r="Y255" s="407" t="s">
        <v>1331</v>
      </c>
      <c r="Z255" s="407" t="s">
        <v>1331</v>
      </c>
      <c r="AA255" s="407"/>
      <c r="AB255" s="407"/>
      <c r="AC255" s="407"/>
      <c r="AD255" s="407"/>
      <c r="AE255" s="407"/>
      <c r="AF255" s="407"/>
      <c r="AG255" s="407"/>
      <c r="AH255" s="407"/>
      <c r="AI255" s="407"/>
      <c r="AJ255" s="407"/>
      <c r="AK255" s="407"/>
      <c r="AL255" s="407"/>
      <c r="AM255" s="407"/>
      <c r="AN255" s="407"/>
      <c r="AO255" s="407"/>
      <c r="AP255" s="407"/>
      <c r="AQ255" s="369"/>
      <c r="AR255" s="369" t="s">
        <v>293</v>
      </c>
      <c r="AS255" s="369" t="s">
        <v>956</v>
      </c>
      <c r="AT255" s="369"/>
      <c r="AU255" s="403">
        <v>10</v>
      </c>
      <c r="AV255" s="403"/>
      <c r="AW255" s="403"/>
      <c r="AX255" s="369" t="s">
        <v>2262</v>
      </c>
      <c r="AY255" s="403"/>
      <c r="AZ255" s="884">
        <v>96</v>
      </c>
      <c r="BA255" s="884">
        <v>0</v>
      </c>
      <c r="BB255" s="403"/>
      <c r="BC255" s="403">
        <v>0</v>
      </c>
      <c r="BD255" s="403">
        <v>9</v>
      </c>
      <c r="BE255" s="403">
        <v>254</v>
      </c>
      <c r="BF255" s="403">
        <v>9254</v>
      </c>
      <c r="BG255" s="403">
        <v>19</v>
      </c>
      <c r="BH255" s="403"/>
      <c r="BI255" s="403"/>
      <c r="BJ255" s="403"/>
      <c r="BK255" s="403"/>
      <c r="BL255" s="403"/>
      <c r="BM255" s="403"/>
      <c r="BN255" s="403"/>
      <c r="BO255" s="403"/>
      <c r="BP255" s="403"/>
      <c r="BQ255" s="403"/>
    </row>
    <row r="256" spans="1:69" s="363" customFormat="1" ht="20" x14ac:dyDescent="0.25">
      <c r="A256" s="410" t="s">
        <v>46</v>
      </c>
      <c r="B256" s="454" t="s">
        <v>2864</v>
      </c>
      <c r="C256" s="621" t="s">
        <v>1365</v>
      </c>
      <c r="D256" s="609" t="s">
        <v>1355</v>
      </c>
      <c r="E256" s="622" t="s">
        <v>136</v>
      </c>
      <c r="F256" s="623"/>
      <c r="G256" s="625" t="s">
        <v>1331</v>
      </c>
      <c r="H256" s="625"/>
      <c r="I256" s="625" t="s">
        <v>1331</v>
      </c>
      <c r="J256" s="412" t="s">
        <v>1332</v>
      </c>
      <c r="K256" s="364" t="s">
        <v>211</v>
      </c>
      <c r="L256" s="412"/>
      <c r="M256" s="364"/>
      <c r="N256" s="412" t="str">
        <f t="shared" si="18"/>
        <v/>
      </c>
      <c r="O256" s="412" t="str">
        <f t="shared" si="19"/>
        <v/>
      </c>
      <c r="P256" s="412"/>
      <c r="Q256" s="412"/>
      <c r="R256" s="362">
        <v>0</v>
      </c>
      <c r="S256" s="627"/>
      <c r="T256" s="413"/>
      <c r="U256" s="413"/>
      <c r="V256" s="413"/>
      <c r="W256" s="413"/>
      <c r="X256" s="413"/>
      <c r="Y256" s="413"/>
      <c r="Z256" s="413"/>
      <c r="AA256" s="413"/>
      <c r="AB256" s="413"/>
      <c r="AC256" s="413"/>
      <c r="AD256" s="413"/>
      <c r="AE256" s="413"/>
      <c r="AF256" s="413"/>
      <c r="AG256" s="413"/>
      <c r="AH256" s="413"/>
      <c r="AI256" s="413"/>
      <c r="AJ256" s="413"/>
      <c r="AK256" s="413"/>
      <c r="AL256" s="413"/>
      <c r="AM256" s="413"/>
      <c r="AN256" s="413"/>
      <c r="AO256" s="413"/>
      <c r="AP256" s="413"/>
      <c r="AQ256" s="364"/>
      <c r="AR256" s="364"/>
      <c r="AS256" s="412"/>
      <c r="AT256" s="412"/>
      <c r="AU256" s="412" t="s">
        <v>1657</v>
      </c>
      <c r="AV256" s="412"/>
      <c r="AW256" s="412">
        <v>0</v>
      </c>
      <c r="AX256" s="364"/>
      <c r="AY256" s="412"/>
      <c r="AZ256" s="885">
        <v>96</v>
      </c>
      <c r="BA256" s="885">
        <v>1</v>
      </c>
      <c r="BB256" s="412"/>
      <c r="BC256" s="412">
        <v>1</v>
      </c>
      <c r="BD256" s="412">
        <v>9</v>
      </c>
      <c r="BE256" s="412">
        <v>255</v>
      </c>
      <c r="BF256" s="412">
        <v>1009255</v>
      </c>
      <c r="BG256" s="412">
        <v>201</v>
      </c>
      <c r="BH256" s="412"/>
      <c r="BI256" s="412"/>
      <c r="BJ256" s="412"/>
      <c r="BK256" s="412"/>
      <c r="BL256" s="412"/>
      <c r="BM256" s="412"/>
      <c r="BN256" s="412"/>
      <c r="BO256" s="412"/>
      <c r="BP256" s="412"/>
      <c r="BQ256" s="412"/>
    </row>
    <row r="257" spans="1:69" s="363" customFormat="1" ht="20" x14ac:dyDescent="0.25">
      <c r="A257" s="410" t="s">
        <v>46</v>
      </c>
      <c r="B257" s="454" t="s">
        <v>2865</v>
      </c>
      <c r="C257" s="621" t="s">
        <v>1365</v>
      </c>
      <c r="D257" s="609" t="s">
        <v>1356</v>
      </c>
      <c r="E257" s="622" t="s">
        <v>136</v>
      </c>
      <c r="F257" s="623"/>
      <c r="G257" s="625" t="s">
        <v>1331</v>
      </c>
      <c r="H257" s="625"/>
      <c r="I257" s="625" t="s">
        <v>1331</v>
      </c>
      <c r="J257" s="412" t="s">
        <v>1332</v>
      </c>
      <c r="K257" s="364" t="s">
        <v>211</v>
      </c>
      <c r="L257" s="412"/>
      <c r="M257" s="364"/>
      <c r="N257" s="412" t="str">
        <f t="shared" si="18"/>
        <v/>
      </c>
      <c r="O257" s="412" t="str">
        <f t="shared" si="19"/>
        <v/>
      </c>
      <c r="P257" s="412"/>
      <c r="Q257" s="412"/>
      <c r="R257" s="362">
        <v>0</v>
      </c>
      <c r="S257" s="627"/>
      <c r="T257" s="413"/>
      <c r="U257" s="413"/>
      <c r="V257" s="413"/>
      <c r="W257" s="413"/>
      <c r="X257" s="413"/>
      <c r="Y257" s="413"/>
      <c r="Z257" s="413"/>
      <c r="AA257" s="413"/>
      <c r="AB257" s="413"/>
      <c r="AC257" s="413"/>
      <c r="AD257" s="413"/>
      <c r="AE257" s="413"/>
      <c r="AF257" s="413"/>
      <c r="AG257" s="413"/>
      <c r="AH257" s="413"/>
      <c r="AI257" s="413"/>
      <c r="AJ257" s="413"/>
      <c r="AK257" s="413"/>
      <c r="AL257" s="413"/>
      <c r="AM257" s="413"/>
      <c r="AN257" s="413"/>
      <c r="AO257" s="413"/>
      <c r="AP257" s="413"/>
      <c r="AQ257" s="364"/>
      <c r="AR257" s="364"/>
      <c r="AS257" s="412"/>
      <c r="AT257" s="412"/>
      <c r="AU257" s="412" t="s">
        <v>1657</v>
      </c>
      <c r="AV257" s="412"/>
      <c r="AW257" s="412">
        <v>0</v>
      </c>
      <c r="AX257" s="364"/>
      <c r="AY257" s="412"/>
      <c r="AZ257" s="885">
        <v>96</v>
      </c>
      <c r="BA257" s="885">
        <v>2</v>
      </c>
      <c r="BB257" s="412"/>
      <c r="BC257" s="412">
        <v>1</v>
      </c>
      <c r="BD257" s="412">
        <v>9</v>
      </c>
      <c r="BE257" s="412">
        <v>256</v>
      </c>
      <c r="BF257" s="412">
        <v>1009256</v>
      </c>
      <c r="BG257" s="412">
        <v>202</v>
      </c>
      <c r="BH257" s="412"/>
      <c r="BI257" s="412"/>
      <c r="BJ257" s="412"/>
      <c r="BK257" s="412"/>
      <c r="BL257" s="412"/>
      <c r="BM257" s="412"/>
      <c r="BN257" s="412"/>
      <c r="BO257" s="412"/>
      <c r="BP257" s="412"/>
      <c r="BQ257" s="412"/>
    </row>
    <row r="258" spans="1:69" s="363" customFormat="1" ht="20" x14ac:dyDescent="0.25">
      <c r="A258" s="410" t="s">
        <v>46</v>
      </c>
      <c r="B258" s="454" t="s">
        <v>2866</v>
      </c>
      <c r="C258" s="621" t="s">
        <v>1365</v>
      </c>
      <c r="D258" s="609" t="s">
        <v>1357</v>
      </c>
      <c r="E258" s="622" t="s">
        <v>136</v>
      </c>
      <c r="F258" s="623"/>
      <c r="G258" s="625" t="s">
        <v>1331</v>
      </c>
      <c r="H258" s="625"/>
      <c r="I258" s="625" t="s">
        <v>1331</v>
      </c>
      <c r="J258" s="412" t="s">
        <v>1332</v>
      </c>
      <c r="K258" s="364" t="s">
        <v>211</v>
      </c>
      <c r="L258" s="412"/>
      <c r="M258" s="364"/>
      <c r="N258" s="412" t="str">
        <f t="shared" si="18"/>
        <v/>
      </c>
      <c r="O258" s="412" t="str">
        <f t="shared" si="19"/>
        <v/>
      </c>
      <c r="P258" s="412"/>
      <c r="Q258" s="412"/>
      <c r="R258" s="362">
        <v>0</v>
      </c>
      <c r="S258" s="627"/>
      <c r="T258" s="413"/>
      <c r="U258" s="413"/>
      <c r="V258" s="413"/>
      <c r="W258" s="413"/>
      <c r="X258" s="413"/>
      <c r="Y258" s="413"/>
      <c r="Z258" s="413"/>
      <c r="AA258" s="413"/>
      <c r="AB258" s="413"/>
      <c r="AC258" s="413"/>
      <c r="AD258" s="413"/>
      <c r="AE258" s="413"/>
      <c r="AF258" s="413"/>
      <c r="AG258" s="413"/>
      <c r="AH258" s="413"/>
      <c r="AI258" s="413"/>
      <c r="AJ258" s="413"/>
      <c r="AK258" s="413"/>
      <c r="AL258" s="413"/>
      <c r="AM258" s="413"/>
      <c r="AN258" s="413"/>
      <c r="AO258" s="413"/>
      <c r="AP258" s="413"/>
      <c r="AQ258" s="364"/>
      <c r="AR258" s="364"/>
      <c r="AS258" s="412"/>
      <c r="AT258" s="412"/>
      <c r="AU258" s="412" t="s">
        <v>1657</v>
      </c>
      <c r="AV258" s="412"/>
      <c r="AW258" s="412">
        <v>0</v>
      </c>
      <c r="AX258" s="364"/>
      <c r="AY258" s="412"/>
      <c r="AZ258" s="885">
        <v>96</v>
      </c>
      <c r="BA258" s="885">
        <v>3</v>
      </c>
      <c r="BB258" s="412"/>
      <c r="BC258" s="412">
        <v>1</v>
      </c>
      <c r="BD258" s="412">
        <v>9</v>
      </c>
      <c r="BE258" s="412">
        <v>257</v>
      </c>
      <c r="BF258" s="412">
        <v>1009257</v>
      </c>
      <c r="BG258" s="412">
        <v>203</v>
      </c>
      <c r="BH258" s="412"/>
      <c r="BI258" s="412"/>
      <c r="BJ258" s="412"/>
      <c r="BK258" s="412"/>
      <c r="BL258" s="412"/>
      <c r="BM258" s="412"/>
      <c r="BN258" s="412"/>
      <c r="BO258" s="412"/>
      <c r="BP258" s="412"/>
      <c r="BQ258" s="412"/>
    </row>
    <row r="259" spans="1:69" s="363" customFormat="1" ht="20" x14ac:dyDescent="0.25">
      <c r="A259" s="410" t="s">
        <v>46</v>
      </c>
      <c r="B259" s="454" t="s">
        <v>2867</v>
      </c>
      <c r="C259" s="621" t="s">
        <v>1365</v>
      </c>
      <c r="D259" s="609" t="s">
        <v>1358</v>
      </c>
      <c r="E259" s="622" t="s">
        <v>136</v>
      </c>
      <c r="F259" s="623"/>
      <c r="G259" s="625" t="s">
        <v>1331</v>
      </c>
      <c r="H259" s="625"/>
      <c r="I259" s="625" t="s">
        <v>1331</v>
      </c>
      <c r="J259" s="412" t="s">
        <v>1332</v>
      </c>
      <c r="K259" s="364" t="s">
        <v>211</v>
      </c>
      <c r="L259" s="412"/>
      <c r="M259" s="364"/>
      <c r="N259" s="412" t="str">
        <f t="shared" si="18"/>
        <v/>
      </c>
      <c r="O259" s="412" t="str">
        <f t="shared" si="19"/>
        <v/>
      </c>
      <c r="P259" s="412"/>
      <c r="Q259" s="412"/>
      <c r="R259" s="362">
        <v>0</v>
      </c>
      <c r="S259" s="627"/>
      <c r="T259" s="413"/>
      <c r="U259" s="413"/>
      <c r="V259" s="413"/>
      <c r="W259" s="413"/>
      <c r="X259" s="413"/>
      <c r="Y259" s="413"/>
      <c r="Z259" s="413"/>
      <c r="AA259" s="413"/>
      <c r="AB259" s="413"/>
      <c r="AC259" s="413"/>
      <c r="AD259" s="413"/>
      <c r="AE259" s="413"/>
      <c r="AF259" s="413"/>
      <c r="AG259" s="413"/>
      <c r="AH259" s="413"/>
      <c r="AI259" s="413"/>
      <c r="AJ259" s="413"/>
      <c r="AK259" s="413"/>
      <c r="AL259" s="413"/>
      <c r="AM259" s="413"/>
      <c r="AN259" s="413"/>
      <c r="AO259" s="413"/>
      <c r="AP259" s="413"/>
      <c r="AQ259" s="364"/>
      <c r="AR259" s="364"/>
      <c r="AS259" s="412"/>
      <c r="AT259" s="412"/>
      <c r="AU259" s="412" t="s">
        <v>1657</v>
      </c>
      <c r="AV259" s="412"/>
      <c r="AW259" s="412">
        <v>0</v>
      </c>
      <c r="AX259" s="364"/>
      <c r="AY259" s="412"/>
      <c r="AZ259" s="885">
        <v>96</v>
      </c>
      <c r="BA259" s="885">
        <v>4</v>
      </c>
      <c r="BB259" s="412"/>
      <c r="BC259" s="412">
        <v>1</v>
      </c>
      <c r="BD259" s="412">
        <v>9</v>
      </c>
      <c r="BE259" s="412">
        <v>258</v>
      </c>
      <c r="BF259" s="412">
        <v>1009258</v>
      </c>
      <c r="BG259" s="412">
        <v>204</v>
      </c>
      <c r="BH259" s="412"/>
      <c r="BI259" s="412"/>
      <c r="BJ259" s="412"/>
      <c r="BK259" s="412"/>
      <c r="BL259" s="412"/>
      <c r="BM259" s="412"/>
      <c r="BN259" s="412"/>
      <c r="BO259" s="412"/>
      <c r="BP259" s="412"/>
      <c r="BQ259" s="412"/>
    </row>
    <row r="260" spans="1:69" s="363" customFormat="1" ht="20" x14ac:dyDescent="0.25">
      <c r="A260" s="410" t="s">
        <v>46</v>
      </c>
      <c r="B260" s="454" t="s">
        <v>2868</v>
      </c>
      <c r="C260" s="621" t="s">
        <v>1365</v>
      </c>
      <c r="D260" s="609" t="s">
        <v>1359</v>
      </c>
      <c r="E260" s="622" t="s">
        <v>136</v>
      </c>
      <c r="F260" s="623"/>
      <c r="G260" s="625" t="s">
        <v>1331</v>
      </c>
      <c r="H260" s="625"/>
      <c r="I260" s="625" t="s">
        <v>1331</v>
      </c>
      <c r="J260" s="412" t="s">
        <v>1332</v>
      </c>
      <c r="K260" s="364" t="s">
        <v>211</v>
      </c>
      <c r="L260" s="412"/>
      <c r="M260" s="364"/>
      <c r="N260" s="412" t="str">
        <f t="shared" si="18"/>
        <v/>
      </c>
      <c r="O260" s="412" t="str">
        <f t="shared" si="19"/>
        <v/>
      </c>
      <c r="P260" s="412"/>
      <c r="Q260" s="412"/>
      <c r="R260" s="362">
        <v>0</v>
      </c>
      <c r="S260" s="627"/>
      <c r="T260" s="413"/>
      <c r="U260" s="413"/>
      <c r="V260" s="413"/>
      <c r="W260" s="413"/>
      <c r="X260" s="413"/>
      <c r="Y260" s="413"/>
      <c r="Z260" s="413"/>
      <c r="AA260" s="413"/>
      <c r="AB260" s="413"/>
      <c r="AC260" s="413"/>
      <c r="AD260" s="413"/>
      <c r="AE260" s="413"/>
      <c r="AF260" s="413"/>
      <c r="AG260" s="413"/>
      <c r="AH260" s="413"/>
      <c r="AI260" s="413"/>
      <c r="AJ260" s="413"/>
      <c r="AK260" s="413"/>
      <c r="AL260" s="413"/>
      <c r="AM260" s="413"/>
      <c r="AN260" s="413"/>
      <c r="AO260" s="413"/>
      <c r="AP260" s="413"/>
      <c r="AQ260" s="364"/>
      <c r="AR260" s="364"/>
      <c r="AS260" s="412"/>
      <c r="AT260" s="412"/>
      <c r="AU260" s="412" t="s">
        <v>1657</v>
      </c>
      <c r="AV260" s="412"/>
      <c r="AW260" s="412">
        <v>0</v>
      </c>
      <c r="AX260" s="364"/>
      <c r="AY260" s="412"/>
      <c r="AZ260" s="885">
        <v>96</v>
      </c>
      <c r="BA260" s="885">
        <v>5</v>
      </c>
      <c r="BB260" s="412"/>
      <c r="BC260" s="412">
        <v>1</v>
      </c>
      <c r="BD260" s="412">
        <v>9</v>
      </c>
      <c r="BE260" s="412">
        <v>259</v>
      </c>
      <c r="BF260" s="412">
        <v>1009259</v>
      </c>
      <c r="BG260" s="412">
        <v>205</v>
      </c>
      <c r="BH260" s="412"/>
      <c r="BI260" s="412"/>
      <c r="BJ260" s="412"/>
      <c r="BK260" s="412"/>
      <c r="BL260" s="412"/>
      <c r="BM260" s="412"/>
      <c r="BN260" s="412"/>
      <c r="BO260" s="412"/>
      <c r="BP260" s="412"/>
      <c r="BQ260" s="412"/>
    </row>
    <row r="261" spans="1:69" s="363" customFormat="1" ht="25" x14ac:dyDescent="0.25">
      <c r="A261" s="410" t="s">
        <v>46</v>
      </c>
      <c r="B261" s="454" t="s">
        <v>2869</v>
      </c>
      <c r="C261" s="621" t="s">
        <v>1365</v>
      </c>
      <c r="D261" s="609" t="s">
        <v>1360</v>
      </c>
      <c r="E261" s="622" t="s">
        <v>136</v>
      </c>
      <c r="F261" s="623"/>
      <c r="G261" s="625" t="s">
        <v>1331</v>
      </c>
      <c r="H261" s="625"/>
      <c r="I261" s="625" t="s">
        <v>1331</v>
      </c>
      <c r="J261" s="412" t="s">
        <v>1332</v>
      </c>
      <c r="K261" s="364" t="s">
        <v>211</v>
      </c>
      <c r="L261" s="412"/>
      <c r="M261" s="364"/>
      <c r="N261" s="412" t="str">
        <f t="shared" si="18"/>
        <v/>
      </c>
      <c r="O261" s="412" t="str">
        <f t="shared" si="19"/>
        <v/>
      </c>
      <c r="P261" s="412"/>
      <c r="Q261" s="412"/>
      <c r="R261" s="362">
        <v>0</v>
      </c>
      <c r="S261" s="627"/>
      <c r="T261" s="413"/>
      <c r="U261" s="413"/>
      <c r="V261" s="413"/>
      <c r="W261" s="413"/>
      <c r="X261" s="413"/>
      <c r="Y261" s="413"/>
      <c r="Z261" s="413"/>
      <c r="AA261" s="413"/>
      <c r="AB261" s="413"/>
      <c r="AC261" s="413"/>
      <c r="AD261" s="413"/>
      <c r="AE261" s="413"/>
      <c r="AF261" s="413"/>
      <c r="AG261" s="413"/>
      <c r="AH261" s="413"/>
      <c r="AI261" s="413"/>
      <c r="AJ261" s="413"/>
      <c r="AK261" s="413"/>
      <c r="AL261" s="413"/>
      <c r="AM261" s="413"/>
      <c r="AN261" s="413"/>
      <c r="AO261" s="413"/>
      <c r="AP261" s="413"/>
      <c r="AQ261" s="364"/>
      <c r="AR261" s="364"/>
      <c r="AS261" s="412"/>
      <c r="AT261" s="412"/>
      <c r="AU261" s="412" t="s">
        <v>1657</v>
      </c>
      <c r="AV261" s="412"/>
      <c r="AW261" s="412">
        <v>0</v>
      </c>
      <c r="AX261" s="364"/>
      <c r="AY261" s="412"/>
      <c r="AZ261" s="885">
        <v>96</v>
      </c>
      <c r="BA261" s="885">
        <v>6</v>
      </c>
      <c r="BB261" s="412"/>
      <c r="BC261" s="412">
        <v>1</v>
      </c>
      <c r="BD261" s="412">
        <v>9</v>
      </c>
      <c r="BE261" s="412">
        <v>260</v>
      </c>
      <c r="BF261" s="412">
        <v>1009260</v>
      </c>
      <c r="BG261" s="412">
        <v>206</v>
      </c>
      <c r="BH261" s="412"/>
      <c r="BI261" s="412"/>
      <c r="BJ261" s="412"/>
      <c r="BK261" s="412"/>
      <c r="BL261" s="412"/>
      <c r="BM261" s="412"/>
      <c r="BN261" s="412"/>
      <c r="BO261" s="412"/>
      <c r="BP261" s="412"/>
      <c r="BQ261" s="412"/>
    </row>
    <row r="262" spans="1:69" s="363" customFormat="1" ht="25" x14ac:dyDescent="0.25">
      <c r="A262" s="410" t="s">
        <v>46</v>
      </c>
      <c r="B262" s="454" t="s">
        <v>2870</v>
      </c>
      <c r="C262" s="621" t="s">
        <v>1365</v>
      </c>
      <c r="D262" s="609" t="s">
        <v>1361</v>
      </c>
      <c r="E262" s="622" t="s">
        <v>136</v>
      </c>
      <c r="F262" s="623"/>
      <c r="G262" s="625" t="s">
        <v>1331</v>
      </c>
      <c r="H262" s="625"/>
      <c r="I262" s="625" t="s">
        <v>1331</v>
      </c>
      <c r="J262" s="412" t="s">
        <v>1332</v>
      </c>
      <c r="K262" s="364" t="s">
        <v>211</v>
      </c>
      <c r="L262" s="412"/>
      <c r="M262" s="364"/>
      <c r="N262" s="412" t="str">
        <f t="shared" si="18"/>
        <v/>
      </c>
      <c r="O262" s="412" t="str">
        <f t="shared" si="19"/>
        <v/>
      </c>
      <c r="P262" s="412"/>
      <c r="Q262" s="412"/>
      <c r="R262" s="362">
        <v>0</v>
      </c>
      <c r="S262" s="627"/>
      <c r="T262" s="413"/>
      <c r="U262" s="413"/>
      <c r="V262" s="413"/>
      <c r="W262" s="413"/>
      <c r="X262" s="413"/>
      <c r="Y262" s="413"/>
      <c r="Z262" s="413"/>
      <c r="AA262" s="413"/>
      <c r="AB262" s="413"/>
      <c r="AC262" s="413"/>
      <c r="AD262" s="413"/>
      <c r="AE262" s="413"/>
      <c r="AF262" s="413"/>
      <c r="AG262" s="413"/>
      <c r="AH262" s="413"/>
      <c r="AI262" s="413"/>
      <c r="AJ262" s="413"/>
      <c r="AK262" s="413"/>
      <c r="AL262" s="413"/>
      <c r="AM262" s="413"/>
      <c r="AN262" s="413"/>
      <c r="AO262" s="413"/>
      <c r="AP262" s="413"/>
      <c r="AQ262" s="364"/>
      <c r="AR262" s="364"/>
      <c r="AS262" s="412"/>
      <c r="AT262" s="412"/>
      <c r="AU262" s="412" t="s">
        <v>1657</v>
      </c>
      <c r="AV262" s="412"/>
      <c r="AW262" s="412">
        <v>0</v>
      </c>
      <c r="AX262" s="364"/>
      <c r="AY262" s="412"/>
      <c r="AZ262" s="885">
        <v>96</v>
      </c>
      <c r="BA262" s="885">
        <v>7</v>
      </c>
      <c r="BB262" s="412"/>
      <c r="BC262" s="412">
        <v>1</v>
      </c>
      <c r="BD262" s="412">
        <v>9</v>
      </c>
      <c r="BE262" s="412">
        <v>261</v>
      </c>
      <c r="BF262" s="412">
        <v>1009261</v>
      </c>
      <c r="BG262" s="412">
        <v>207</v>
      </c>
      <c r="BH262" s="412"/>
      <c r="BI262" s="412"/>
      <c r="BJ262" s="412"/>
      <c r="BK262" s="412"/>
      <c r="BL262" s="412"/>
      <c r="BM262" s="412"/>
      <c r="BN262" s="412"/>
      <c r="BO262" s="412"/>
      <c r="BP262" s="412"/>
      <c r="BQ262" s="412"/>
    </row>
    <row r="263" spans="1:69" s="363" customFormat="1" ht="25" x14ac:dyDescent="0.25">
      <c r="A263" s="410" t="s">
        <v>46</v>
      </c>
      <c r="B263" s="454" t="s">
        <v>2871</v>
      </c>
      <c r="C263" s="621" t="s">
        <v>1365</v>
      </c>
      <c r="D263" s="609" t="s">
        <v>1362</v>
      </c>
      <c r="E263" s="622" t="s">
        <v>136</v>
      </c>
      <c r="F263" s="623"/>
      <c r="G263" s="625" t="s">
        <v>1331</v>
      </c>
      <c r="H263" s="625"/>
      <c r="I263" s="625" t="s">
        <v>1331</v>
      </c>
      <c r="J263" s="412" t="s">
        <v>1332</v>
      </c>
      <c r="K263" s="364" t="s">
        <v>211</v>
      </c>
      <c r="L263" s="412"/>
      <c r="M263" s="364"/>
      <c r="N263" s="412" t="str">
        <f t="shared" si="18"/>
        <v/>
      </c>
      <c r="O263" s="412" t="str">
        <f t="shared" si="19"/>
        <v/>
      </c>
      <c r="P263" s="412"/>
      <c r="Q263" s="412"/>
      <c r="R263" s="362">
        <v>0</v>
      </c>
      <c r="S263" s="627"/>
      <c r="T263" s="413"/>
      <c r="U263" s="413"/>
      <c r="V263" s="413"/>
      <c r="W263" s="413"/>
      <c r="X263" s="413"/>
      <c r="Y263" s="413"/>
      <c r="Z263" s="413"/>
      <c r="AA263" s="413"/>
      <c r="AB263" s="413"/>
      <c r="AC263" s="413"/>
      <c r="AD263" s="413"/>
      <c r="AE263" s="413"/>
      <c r="AF263" s="413"/>
      <c r="AG263" s="413"/>
      <c r="AH263" s="413"/>
      <c r="AI263" s="413"/>
      <c r="AJ263" s="413"/>
      <c r="AK263" s="413"/>
      <c r="AL263" s="413"/>
      <c r="AM263" s="413"/>
      <c r="AN263" s="413"/>
      <c r="AO263" s="413"/>
      <c r="AP263" s="413"/>
      <c r="AQ263" s="364"/>
      <c r="AR263" s="364"/>
      <c r="AS263" s="412"/>
      <c r="AT263" s="412"/>
      <c r="AU263" s="412" t="s">
        <v>1657</v>
      </c>
      <c r="AV263" s="412"/>
      <c r="AW263" s="412">
        <v>0</v>
      </c>
      <c r="AX263" s="364"/>
      <c r="AY263" s="412"/>
      <c r="AZ263" s="885">
        <v>96</v>
      </c>
      <c r="BA263" s="885">
        <v>8</v>
      </c>
      <c r="BB263" s="412"/>
      <c r="BC263" s="412">
        <v>1</v>
      </c>
      <c r="BD263" s="412">
        <v>9</v>
      </c>
      <c r="BE263" s="412">
        <v>262</v>
      </c>
      <c r="BF263" s="412">
        <v>1009262</v>
      </c>
      <c r="BG263" s="412">
        <v>208</v>
      </c>
      <c r="BH263" s="412"/>
      <c r="BI263" s="412"/>
      <c r="BJ263" s="412"/>
      <c r="BK263" s="412"/>
      <c r="BL263" s="412"/>
      <c r="BM263" s="412"/>
      <c r="BN263" s="412"/>
      <c r="BO263" s="412"/>
      <c r="BP263" s="412"/>
      <c r="BQ263" s="412"/>
    </row>
    <row r="264" spans="1:69" s="363" customFormat="1" ht="20" x14ac:dyDescent="0.25">
      <c r="A264" s="410" t="s">
        <v>46</v>
      </c>
      <c r="B264" s="454" t="s">
        <v>2872</v>
      </c>
      <c r="C264" s="621" t="s">
        <v>1365</v>
      </c>
      <c r="D264" s="609" t="s">
        <v>1363</v>
      </c>
      <c r="E264" s="622" t="s">
        <v>136</v>
      </c>
      <c r="F264" s="623"/>
      <c r="G264" s="625" t="s">
        <v>1331</v>
      </c>
      <c r="H264" s="625"/>
      <c r="I264" s="625" t="s">
        <v>1331</v>
      </c>
      <c r="J264" s="412" t="s">
        <v>1332</v>
      </c>
      <c r="K264" s="364" t="s">
        <v>211</v>
      </c>
      <c r="L264" s="412"/>
      <c r="M264" s="364"/>
      <c r="N264" s="412" t="str">
        <f t="shared" si="18"/>
        <v/>
      </c>
      <c r="O264" s="412" t="str">
        <f t="shared" si="19"/>
        <v/>
      </c>
      <c r="P264" s="412"/>
      <c r="Q264" s="412"/>
      <c r="R264" s="362">
        <v>0</v>
      </c>
      <c r="S264" s="627"/>
      <c r="T264" s="413"/>
      <c r="U264" s="413"/>
      <c r="V264" s="413"/>
      <c r="W264" s="413"/>
      <c r="X264" s="413"/>
      <c r="Y264" s="413"/>
      <c r="Z264" s="413"/>
      <c r="AA264" s="413"/>
      <c r="AB264" s="413"/>
      <c r="AC264" s="413"/>
      <c r="AD264" s="413"/>
      <c r="AE264" s="413"/>
      <c r="AF264" s="413"/>
      <c r="AG264" s="413"/>
      <c r="AH264" s="413"/>
      <c r="AI264" s="413"/>
      <c r="AJ264" s="413"/>
      <c r="AK264" s="413"/>
      <c r="AL264" s="413"/>
      <c r="AM264" s="413"/>
      <c r="AN264" s="413"/>
      <c r="AO264" s="413"/>
      <c r="AP264" s="413"/>
      <c r="AQ264" s="364"/>
      <c r="AR264" s="364"/>
      <c r="AS264" s="412"/>
      <c r="AT264" s="412"/>
      <c r="AU264" s="412" t="s">
        <v>1657</v>
      </c>
      <c r="AV264" s="412"/>
      <c r="AW264" s="412">
        <v>0</v>
      </c>
      <c r="AX264" s="364"/>
      <c r="AY264" s="412"/>
      <c r="AZ264" s="885">
        <v>96</v>
      </c>
      <c r="BA264" s="885">
        <v>9</v>
      </c>
      <c r="BB264" s="412"/>
      <c r="BC264" s="412">
        <v>1</v>
      </c>
      <c r="BD264" s="412">
        <v>9</v>
      </c>
      <c r="BE264" s="412">
        <v>263</v>
      </c>
      <c r="BF264" s="412">
        <v>1009263</v>
      </c>
      <c r="BG264" s="412">
        <v>209</v>
      </c>
      <c r="BH264" s="412"/>
      <c r="BI264" s="412"/>
      <c r="BJ264" s="412"/>
      <c r="BK264" s="412"/>
      <c r="BL264" s="412"/>
      <c r="BM264" s="412"/>
      <c r="BN264" s="412"/>
      <c r="BO264" s="412"/>
      <c r="BP264" s="412"/>
      <c r="BQ264" s="412"/>
    </row>
    <row r="265" spans="1:69" s="417" customFormat="1" ht="20" x14ac:dyDescent="0.25">
      <c r="A265" s="415" t="s">
        <v>46</v>
      </c>
      <c r="B265" s="462" t="s">
        <v>2873</v>
      </c>
      <c r="C265" s="635" t="s">
        <v>1365</v>
      </c>
      <c r="D265" s="636" t="s">
        <v>1669</v>
      </c>
      <c r="E265" s="637" t="s">
        <v>136</v>
      </c>
      <c r="F265" s="638"/>
      <c r="G265" s="649" t="s">
        <v>1331</v>
      </c>
      <c r="H265" s="649"/>
      <c r="I265" s="649" t="s">
        <v>1331</v>
      </c>
      <c r="J265" s="418" t="s">
        <v>1332</v>
      </c>
      <c r="K265" s="419" t="s">
        <v>211</v>
      </c>
      <c r="L265" s="418"/>
      <c r="M265" s="419"/>
      <c r="N265" s="418" t="str">
        <f t="shared" si="18"/>
        <v/>
      </c>
      <c r="O265" s="418" t="str">
        <f t="shared" si="19"/>
        <v/>
      </c>
      <c r="P265" s="418"/>
      <c r="Q265" s="418"/>
      <c r="R265" s="420">
        <v>0</v>
      </c>
      <c r="S265" s="641"/>
      <c r="T265" s="421"/>
      <c r="U265" s="421"/>
      <c r="V265" s="421"/>
      <c r="W265" s="421"/>
      <c r="X265" s="421"/>
      <c r="Y265" s="421"/>
      <c r="Z265" s="421"/>
      <c r="AA265" s="421"/>
      <c r="AB265" s="421"/>
      <c r="AC265" s="421"/>
      <c r="AD265" s="421"/>
      <c r="AE265" s="421"/>
      <c r="AF265" s="421"/>
      <c r="AG265" s="421"/>
      <c r="AH265" s="421"/>
      <c r="AI265" s="421"/>
      <c r="AJ265" s="421"/>
      <c r="AK265" s="421"/>
      <c r="AL265" s="421"/>
      <c r="AM265" s="421"/>
      <c r="AN265" s="421"/>
      <c r="AO265" s="421"/>
      <c r="AP265" s="421"/>
      <c r="AQ265" s="419"/>
      <c r="AR265" s="419"/>
      <c r="AS265" s="418"/>
      <c r="AT265" s="418"/>
      <c r="AU265" s="418" t="s">
        <v>1657</v>
      </c>
      <c r="AV265" s="418"/>
      <c r="AW265" s="418">
        <v>0</v>
      </c>
      <c r="AX265" s="419"/>
      <c r="AY265" s="418"/>
      <c r="AZ265" s="887">
        <v>96</v>
      </c>
      <c r="BA265" s="887">
        <v>10</v>
      </c>
      <c r="BB265" s="418"/>
      <c r="BC265" s="418">
        <v>1</v>
      </c>
      <c r="BD265" s="418">
        <v>9</v>
      </c>
      <c r="BE265" s="418">
        <v>264</v>
      </c>
      <c r="BF265" s="418">
        <v>1009264</v>
      </c>
      <c r="BG265" s="418">
        <v>210</v>
      </c>
      <c r="BH265" s="418"/>
      <c r="BI265" s="418"/>
      <c r="BJ265" s="418"/>
      <c r="BK265" s="418"/>
      <c r="BL265" s="418"/>
      <c r="BM265" s="418"/>
      <c r="BN265" s="418"/>
      <c r="BO265" s="418"/>
      <c r="BP265" s="418"/>
      <c r="BQ265" s="418"/>
    </row>
    <row r="266" spans="1:69" s="400" customFormat="1" ht="60" x14ac:dyDescent="0.25">
      <c r="A266" s="398" t="s">
        <v>1000</v>
      </c>
      <c r="B266" s="399" t="s">
        <v>2874</v>
      </c>
      <c r="C266" s="583" t="s">
        <v>1026</v>
      </c>
      <c r="D266" s="619"/>
      <c r="E266" s="583" t="s">
        <v>136</v>
      </c>
      <c r="F266" s="620"/>
      <c r="G266" s="620" t="s">
        <v>1331</v>
      </c>
      <c r="H266" s="620"/>
      <c r="I266" s="620" t="s">
        <v>1331</v>
      </c>
      <c r="J266" s="369" t="s">
        <v>1332</v>
      </c>
      <c r="K266" s="369" t="s">
        <v>211</v>
      </c>
      <c r="L266" s="369" t="s">
        <v>1027</v>
      </c>
      <c r="M266" s="369"/>
      <c r="N266" s="830" t="str">
        <f t="shared" si="18"/>
        <v>Collection</v>
      </c>
      <c r="O266" s="830" t="str">
        <f t="shared" si="19"/>
        <v>Data</v>
      </c>
      <c r="P266" s="831" t="s">
        <v>2458</v>
      </c>
      <c r="Q266" s="833" t="s">
        <v>2459</v>
      </c>
      <c r="R266" s="368"/>
      <c r="S266" s="369" t="s">
        <v>1113</v>
      </c>
      <c r="T266" s="407" t="s">
        <v>1331</v>
      </c>
      <c r="U266" s="407"/>
      <c r="V266" s="407" t="s">
        <v>1331</v>
      </c>
      <c r="W266" s="407" t="s">
        <v>1331</v>
      </c>
      <c r="X266" s="407" t="s">
        <v>1331</v>
      </c>
      <c r="Y266" s="407" t="s">
        <v>1331</v>
      </c>
      <c r="Z266" s="407" t="s">
        <v>1331</v>
      </c>
      <c r="AA266" s="407"/>
      <c r="AB266" s="407"/>
      <c r="AC266" s="407"/>
      <c r="AD266" s="407"/>
      <c r="AE266" s="407"/>
      <c r="AF266" s="407"/>
      <c r="AG266" s="407"/>
      <c r="AH266" s="407"/>
      <c r="AI266" s="407"/>
      <c r="AJ266" s="407"/>
      <c r="AK266" s="407"/>
      <c r="AL266" s="407"/>
      <c r="AM266" s="407"/>
      <c r="AN266" s="407"/>
      <c r="AO266" s="407"/>
      <c r="AP266" s="407"/>
      <c r="AQ266" s="369"/>
      <c r="AR266" s="369" t="s">
        <v>293</v>
      </c>
      <c r="AS266" s="369" t="s">
        <v>956</v>
      </c>
      <c r="AT266" s="369" t="s">
        <v>1346</v>
      </c>
      <c r="AU266" s="403">
        <v>2</v>
      </c>
      <c r="AV266" s="403"/>
      <c r="AW266" s="403"/>
      <c r="AX266" s="369" t="s">
        <v>2262</v>
      </c>
      <c r="AY266" s="403"/>
      <c r="AZ266" s="884">
        <v>98</v>
      </c>
      <c r="BA266" s="884">
        <v>0</v>
      </c>
      <c r="BB266" s="403"/>
      <c r="BC266" s="403">
        <v>0</v>
      </c>
      <c r="BD266" s="403">
        <v>9</v>
      </c>
      <c r="BE266" s="403">
        <v>265</v>
      </c>
      <c r="BF266" s="403">
        <v>9265</v>
      </c>
      <c r="BG266" s="403">
        <v>20</v>
      </c>
      <c r="BH266" s="403"/>
      <c r="BI266" s="403"/>
      <c r="BJ266" s="403"/>
      <c r="BK266" s="403"/>
      <c r="BL266" s="403"/>
      <c r="BM266" s="403"/>
      <c r="BN266" s="403"/>
      <c r="BO266" s="403"/>
      <c r="BP266" s="403"/>
      <c r="BQ266" s="403"/>
    </row>
    <row r="267" spans="1:69" s="363" customFormat="1" ht="20" x14ac:dyDescent="0.25">
      <c r="A267" s="410" t="s">
        <v>46</v>
      </c>
      <c r="B267" s="454" t="s">
        <v>2875</v>
      </c>
      <c r="C267" s="621" t="s">
        <v>1026</v>
      </c>
      <c r="D267" s="609" t="s">
        <v>734</v>
      </c>
      <c r="E267" s="622" t="s">
        <v>136</v>
      </c>
      <c r="F267" s="623"/>
      <c r="G267" s="625" t="s">
        <v>1331</v>
      </c>
      <c r="H267" s="625"/>
      <c r="I267" s="625" t="s">
        <v>1331</v>
      </c>
      <c r="J267" s="412" t="s">
        <v>1332</v>
      </c>
      <c r="K267" s="364" t="s">
        <v>211</v>
      </c>
      <c r="L267" s="412"/>
      <c r="M267" s="364"/>
      <c r="N267" s="412" t="str">
        <f t="shared" si="18"/>
        <v/>
      </c>
      <c r="O267" s="412" t="str">
        <f t="shared" si="19"/>
        <v/>
      </c>
      <c r="P267" s="412"/>
      <c r="Q267" s="412"/>
      <c r="R267" s="362">
        <v>0</v>
      </c>
      <c r="S267" s="627"/>
      <c r="T267" s="413"/>
      <c r="U267" s="413"/>
      <c r="V267" s="413"/>
      <c r="W267" s="413"/>
      <c r="X267" s="413"/>
      <c r="Y267" s="413"/>
      <c r="Z267" s="413"/>
      <c r="AA267" s="413"/>
      <c r="AB267" s="413"/>
      <c r="AC267" s="413"/>
      <c r="AD267" s="413"/>
      <c r="AE267" s="413"/>
      <c r="AF267" s="413"/>
      <c r="AG267" s="413"/>
      <c r="AH267" s="413"/>
      <c r="AI267" s="413"/>
      <c r="AJ267" s="413"/>
      <c r="AK267" s="413"/>
      <c r="AL267" s="413"/>
      <c r="AM267" s="413"/>
      <c r="AN267" s="413"/>
      <c r="AO267" s="413"/>
      <c r="AP267" s="413"/>
      <c r="AQ267" s="364"/>
      <c r="AR267" s="364"/>
      <c r="AS267" s="412"/>
      <c r="AT267" s="412"/>
      <c r="AU267" s="412" t="s">
        <v>1657</v>
      </c>
      <c r="AV267" s="412"/>
      <c r="AW267" s="412">
        <v>0</v>
      </c>
      <c r="AX267" s="364"/>
      <c r="AY267" s="412"/>
      <c r="AZ267" s="885">
        <v>98</v>
      </c>
      <c r="BA267" s="885">
        <v>1</v>
      </c>
      <c r="BB267" s="412"/>
      <c r="BC267" s="412">
        <v>1</v>
      </c>
      <c r="BD267" s="412">
        <v>9</v>
      </c>
      <c r="BE267" s="412">
        <v>266</v>
      </c>
      <c r="BF267" s="412">
        <v>1009266</v>
      </c>
      <c r="BG267" s="412">
        <v>211</v>
      </c>
      <c r="BH267" s="412"/>
      <c r="BI267" s="412"/>
      <c r="BJ267" s="412"/>
      <c r="BK267" s="412"/>
      <c r="BL267" s="412"/>
      <c r="BM267" s="412"/>
      <c r="BN267" s="412"/>
      <c r="BO267" s="412"/>
      <c r="BP267" s="412"/>
      <c r="BQ267" s="412"/>
    </row>
    <row r="268" spans="1:69" s="417" customFormat="1" ht="20" x14ac:dyDescent="0.25">
      <c r="A268" s="415" t="s">
        <v>46</v>
      </c>
      <c r="B268" s="462" t="s">
        <v>2876</v>
      </c>
      <c r="C268" s="635" t="s">
        <v>1026</v>
      </c>
      <c r="D268" s="636" t="s">
        <v>735</v>
      </c>
      <c r="E268" s="637" t="s">
        <v>136</v>
      </c>
      <c r="F268" s="638"/>
      <c r="G268" s="649" t="s">
        <v>1331</v>
      </c>
      <c r="H268" s="649"/>
      <c r="I268" s="649" t="s">
        <v>1331</v>
      </c>
      <c r="J268" s="418" t="s">
        <v>1332</v>
      </c>
      <c r="K268" s="419" t="s">
        <v>211</v>
      </c>
      <c r="L268" s="418"/>
      <c r="M268" s="419"/>
      <c r="N268" s="418" t="str">
        <f t="shared" si="18"/>
        <v/>
      </c>
      <c r="O268" s="418" t="str">
        <f t="shared" si="19"/>
        <v/>
      </c>
      <c r="P268" s="418"/>
      <c r="Q268" s="418"/>
      <c r="R268" s="420">
        <v>0</v>
      </c>
      <c r="S268" s="641"/>
      <c r="T268" s="421"/>
      <c r="U268" s="421"/>
      <c r="V268" s="421"/>
      <c r="W268" s="421"/>
      <c r="X268" s="421"/>
      <c r="Y268" s="421"/>
      <c r="Z268" s="421"/>
      <c r="AA268" s="421"/>
      <c r="AB268" s="421"/>
      <c r="AC268" s="421"/>
      <c r="AD268" s="421"/>
      <c r="AE268" s="421"/>
      <c r="AF268" s="421"/>
      <c r="AG268" s="421"/>
      <c r="AH268" s="421"/>
      <c r="AI268" s="421"/>
      <c r="AJ268" s="421"/>
      <c r="AK268" s="421"/>
      <c r="AL268" s="421"/>
      <c r="AM268" s="421"/>
      <c r="AN268" s="421"/>
      <c r="AO268" s="421"/>
      <c r="AP268" s="421"/>
      <c r="AQ268" s="419"/>
      <c r="AR268" s="419"/>
      <c r="AS268" s="418"/>
      <c r="AT268" s="418"/>
      <c r="AU268" s="418" t="s">
        <v>1657</v>
      </c>
      <c r="AV268" s="418"/>
      <c r="AW268" s="418">
        <v>0</v>
      </c>
      <c r="AX268" s="419"/>
      <c r="AY268" s="418"/>
      <c r="AZ268" s="887">
        <v>98</v>
      </c>
      <c r="BA268" s="887">
        <v>2</v>
      </c>
      <c r="BB268" s="418"/>
      <c r="BC268" s="418">
        <v>1</v>
      </c>
      <c r="BD268" s="418">
        <v>9</v>
      </c>
      <c r="BE268" s="418">
        <v>267</v>
      </c>
      <c r="BF268" s="418">
        <v>1009267</v>
      </c>
      <c r="BG268" s="418">
        <v>212</v>
      </c>
      <c r="BH268" s="418"/>
      <c r="BI268" s="418"/>
      <c r="BJ268" s="418"/>
      <c r="BK268" s="418"/>
      <c r="BL268" s="418"/>
      <c r="BM268" s="418"/>
      <c r="BN268" s="418"/>
      <c r="BO268" s="418"/>
      <c r="BP268" s="418"/>
      <c r="BQ268" s="418"/>
    </row>
    <row r="269" spans="1:69" s="400" customFormat="1" ht="40" x14ac:dyDescent="0.25">
      <c r="A269" s="398" t="s">
        <v>1000</v>
      </c>
      <c r="B269" s="399" t="s">
        <v>2877</v>
      </c>
      <c r="C269" s="583" t="s">
        <v>1099</v>
      </c>
      <c r="D269" s="619"/>
      <c r="E269" s="583" t="s">
        <v>136</v>
      </c>
      <c r="F269" s="620"/>
      <c r="G269" s="620"/>
      <c r="H269" s="620"/>
      <c r="I269" s="620" t="s">
        <v>1331</v>
      </c>
      <c r="J269" s="369" t="s">
        <v>1332</v>
      </c>
      <c r="K269" s="369" t="s">
        <v>211</v>
      </c>
      <c r="L269" s="369" t="s">
        <v>1403</v>
      </c>
      <c r="M269" s="369" t="s">
        <v>1100</v>
      </c>
      <c r="N269" s="830" t="str">
        <f t="shared" si="18"/>
        <v>Collection</v>
      </c>
      <c r="O269" s="830" t="str">
        <f t="shared" si="19"/>
        <v>Data</v>
      </c>
      <c r="P269" s="831" t="s">
        <v>2016</v>
      </c>
      <c r="Q269" s="831" t="s">
        <v>2017</v>
      </c>
      <c r="R269" s="368"/>
      <c r="S269" s="369"/>
      <c r="T269" s="407" t="s">
        <v>1331</v>
      </c>
      <c r="U269" s="407"/>
      <c r="V269" s="407" t="s">
        <v>1331</v>
      </c>
      <c r="W269" s="407" t="s">
        <v>1331</v>
      </c>
      <c r="X269" s="407" t="s">
        <v>1331</v>
      </c>
      <c r="Y269" s="407" t="s">
        <v>1331</v>
      </c>
      <c r="Z269" s="407" t="s">
        <v>1331</v>
      </c>
      <c r="AA269" s="407"/>
      <c r="AB269" s="407"/>
      <c r="AC269" s="407"/>
      <c r="AD269" s="407"/>
      <c r="AE269" s="407"/>
      <c r="AF269" s="407"/>
      <c r="AG269" s="407"/>
      <c r="AH269" s="407"/>
      <c r="AI269" s="407"/>
      <c r="AJ269" s="407"/>
      <c r="AK269" s="407"/>
      <c r="AL269" s="407"/>
      <c r="AM269" s="407"/>
      <c r="AN269" s="407"/>
      <c r="AO269" s="407"/>
      <c r="AP269" s="407"/>
      <c r="AQ269" s="369"/>
      <c r="AR269" s="369" t="s">
        <v>293</v>
      </c>
      <c r="AS269" s="369" t="s">
        <v>956</v>
      </c>
      <c r="AT269" s="369"/>
      <c r="AU269" s="403">
        <v>3</v>
      </c>
      <c r="AV269" s="403"/>
      <c r="AW269" s="403"/>
      <c r="AX269" s="369" t="s">
        <v>2262</v>
      </c>
      <c r="AY269" s="403"/>
      <c r="AZ269" s="884">
        <v>100</v>
      </c>
      <c r="BA269" s="884">
        <v>0</v>
      </c>
      <c r="BB269" s="403"/>
      <c r="BC269" s="403">
        <v>0</v>
      </c>
      <c r="BD269" s="403">
        <v>9</v>
      </c>
      <c r="BE269" s="403">
        <v>268</v>
      </c>
      <c r="BF269" s="403">
        <v>9268</v>
      </c>
      <c r="BG269" s="403">
        <v>21</v>
      </c>
      <c r="BH269" s="403"/>
      <c r="BI269" s="403"/>
      <c r="BJ269" s="403"/>
      <c r="BK269" s="403"/>
      <c r="BL269" s="403"/>
      <c r="BM269" s="403"/>
      <c r="BN269" s="403"/>
      <c r="BO269" s="403"/>
      <c r="BP269" s="403"/>
      <c r="BQ269" s="403"/>
    </row>
    <row r="270" spans="1:69" s="363" customFormat="1" ht="38.25" customHeight="1" x14ac:dyDescent="0.25">
      <c r="A270" s="410" t="s">
        <v>46</v>
      </c>
      <c r="B270" s="454" t="s">
        <v>2878</v>
      </c>
      <c r="C270" s="621" t="s">
        <v>1099</v>
      </c>
      <c r="D270" s="609" t="s">
        <v>1402</v>
      </c>
      <c r="E270" s="622" t="s">
        <v>136</v>
      </c>
      <c r="F270" s="623"/>
      <c r="G270" s="624"/>
      <c r="H270" s="624"/>
      <c r="I270" s="625" t="s">
        <v>1331</v>
      </c>
      <c r="J270" s="412" t="s">
        <v>1332</v>
      </c>
      <c r="K270" s="364" t="s">
        <v>211</v>
      </c>
      <c r="L270" s="412"/>
      <c r="M270" s="364"/>
      <c r="N270" s="412" t="str">
        <f t="shared" si="18"/>
        <v/>
      </c>
      <c r="O270" s="412" t="str">
        <f t="shared" si="19"/>
        <v/>
      </c>
      <c r="P270" s="412"/>
      <c r="Q270" s="412"/>
      <c r="R270" s="362">
        <v>0</v>
      </c>
      <c r="S270" s="627"/>
      <c r="T270" s="413"/>
      <c r="U270" s="413"/>
      <c r="V270" s="413"/>
      <c r="W270" s="413"/>
      <c r="X270" s="413"/>
      <c r="Y270" s="413"/>
      <c r="Z270" s="413"/>
      <c r="AA270" s="413"/>
      <c r="AB270" s="413"/>
      <c r="AC270" s="413"/>
      <c r="AD270" s="413"/>
      <c r="AE270" s="413"/>
      <c r="AF270" s="413"/>
      <c r="AG270" s="413"/>
      <c r="AH270" s="413"/>
      <c r="AI270" s="413"/>
      <c r="AJ270" s="413"/>
      <c r="AK270" s="413"/>
      <c r="AL270" s="413"/>
      <c r="AM270" s="413"/>
      <c r="AN270" s="413"/>
      <c r="AO270" s="413"/>
      <c r="AP270" s="413"/>
      <c r="AQ270" s="364"/>
      <c r="AR270" s="364"/>
      <c r="AS270" s="412"/>
      <c r="AT270" s="412"/>
      <c r="AU270" s="412" t="s">
        <v>1657</v>
      </c>
      <c r="AV270" s="412"/>
      <c r="AW270" s="412">
        <v>0</v>
      </c>
      <c r="AX270" s="364"/>
      <c r="AY270" s="412"/>
      <c r="AZ270" s="885">
        <v>100</v>
      </c>
      <c r="BA270" s="885">
        <v>1</v>
      </c>
      <c r="BB270" s="412"/>
      <c r="BC270" s="412">
        <v>1</v>
      </c>
      <c r="BD270" s="412">
        <v>9</v>
      </c>
      <c r="BE270" s="412">
        <v>269</v>
      </c>
      <c r="BF270" s="412">
        <v>1009269</v>
      </c>
      <c r="BG270" s="412">
        <v>213</v>
      </c>
      <c r="BH270" s="412"/>
      <c r="BI270" s="412"/>
      <c r="BJ270" s="412"/>
      <c r="BK270" s="412"/>
      <c r="BL270" s="412"/>
      <c r="BM270" s="412"/>
      <c r="BN270" s="412"/>
      <c r="BO270" s="412"/>
      <c r="BP270" s="412"/>
      <c r="BQ270" s="412"/>
    </row>
    <row r="271" spans="1:69" s="363" customFormat="1" ht="50" x14ac:dyDescent="0.25">
      <c r="A271" s="410" t="s">
        <v>46</v>
      </c>
      <c r="B271" s="454" t="s">
        <v>2879</v>
      </c>
      <c r="C271" s="621" t="s">
        <v>1099</v>
      </c>
      <c r="D271" s="609" t="s">
        <v>1401</v>
      </c>
      <c r="E271" s="622" t="s">
        <v>136</v>
      </c>
      <c r="F271" s="623"/>
      <c r="G271" s="624"/>
      <c r="H271" s="624"/>
      <c r="I271" s="625"/>
      <c r="J271" s="412" t="s">
        <v>1332</v>
      </c>
      <c r="K271" s="364" t="s">
        <v>211</v>
      </c>
      <c r="L271" s="412"/>
      <c r="M271" s="364"/>
      <c r="N271" s="412" t="str">
        <f t="shared" si="18"/>
        <v/>
      </c>
      <c r="O271" s="412" t="str">
        <f t="shared" si="19"/>
        <v/>
      </c>
      <c r="P271" s="412"/>
      <c r="Q271" s="412"/>
      <c r="R271" s="362">
        <v>0</v>
      </c>
      <c r="S271" s="627"/>
      <c r="T271" s="413"/>
      <c r="U271" s="413"/>
      <c r="V271" s="413"/>
      <c r="W271" s="413"/>
      <c r="X271" s="413"/>
      <c r="Y271" s="413"/>
      <c r="Z271" s="413"/>
      <c r="AA271" s="413"/>
      <c r="AB271" s="413"/>
      <c r="AC271" s="413"/>
      <c r="AD271" s="413"/>
      <c r="AE271" s="413"/>
      <c r="AF271" s="413"/>
      <c r="AG271" s="413"/>
      <c r="AH271" s="413"/>
      <c r="AI271" s="413"/>
      <c r="AJ271" s="413"/>
      <c r="AK271" s="413"/>
      <c r="AL271" s="413"/>
      <c r="AM271" s="413"/>
      <c r="AN271" s="413"/>
      <c r="AO271" s="413"/>
      <c r="AP271" s="413"/>
      <c r="AQ271" s="364"/>
      <c r="AR271" s="364"/>
      <c r="AS271" s="412"/>
      <c r="AT271" s="412"/>
      <c r="AU271" s="412" t="s">
        <v>1657</v>
      </c>
      <c r="AV271" s="412"/>
      <c r="AW271" s="412">
        <v>0</v>
      </c>
      <c r="AX271" s="364"/>
      <c r="AY271" s="412"/>
      <c r="AZ271" s="885">
        <v>100</v>
      </c>
      <c r="BA271" s="885">
        <v>2</v>
      </c>
      <c r="BB271" s="412"/>
      <c r="BC271" s="412">
        <v>1</v>
      </c>
      <c r="BD271" s="412">
        <v>9</v>
      </c>
      <c r="BE271" s="412">
        <v>270</v>
      </c>
      <c r="BF271" s="412">
        <v>1009270</v>
      </c>
      <c r="BG271" s="412">
        <v>214</v>
      </c>
      <c r="BH271" s="412"/>
      <c r="BI271" s="412"/>
      <c r="BJ271" s="412"/>
      <c r="BK271" s="412"/>
      <c r="BL271" s="412"/>
      <c r="BM271" s="412"/>
      <c r="BN271" s="412"/>
      <c r="BO271" s="412"/>
      <c r="BP271" s="412"/>
      <c r="BQ271" s="412"/>
    </row>
    <row r="272" spans="1:69" s="417" customFormat="1" ht="51" customHeight="1" x14ac:dyDescent="0.25">
      <c r="A272" s="415" t="s">
        <v>46</v>
      </c>
      <c r="B272" s="462" t="s">
        <v>2880</v>
      </c>
      <c r="C272" s="635" t="s">
        <v>1099</v>
      </c>
      <c r="D272" s="636" t="s">
        <v>1400</v>
      </c>
      <c r="E272" s="637" t="s">
        <v>136</v>
      </c>
      <c r="F272" s="638"/>
      <c r="G272" s="639"/>
      <c r="H272" s="639"/>
      <c r="I272" s="649"/>
      <c r="J272" s="418" t="s">
        <v>1332</v>
      </c>
      <c r="K272" s="419" t="s">
        <v>211</v>
      </c>
      <c r="L272" s="418"/>
      <c r="M272" s="419"/>
      <c r="N272" s="418" t="str">
        <f t="shared" si="18"/>
        <v/>
      </c>
      <c r="O272" s="418" t="str">
        <f t="shared" si="19"/>
        <v/>
      </c>
      <c r="P272" s="418"/>
      <c r="Q272" s="418"/>
      <c r="R272" s="420">
        <v>0</v>
      </c>
      <c r="S272" s="641"/>
      <c r="T272" s="421"/>
      <c r="U272" s="421"/>
      <c r="V272" s="421"/>
      <c r="W272" s="421"/>
      <c r="X272" s="421"/>
      <c r="Y272" s="421"/>
      <c r="Z272" s="421"/>
      <c r="AA272" s="421"/>
      <c r="AB272" s="421"/>
      <c r="AC272" s="421"/>
      <c r="AD272" s="421"/>
      <c r="AE272" s="421"/>
      <c r="AF272" s="421"/>
      <c r="AG272" s="421"/>
      <c r="AH272" s="421"/>
      <c r="AI272" s="421"/>
      <c r="AJ272" s="421"/>
      <c r="AK272" s="421"/>
      <c r="AL272" s="421"/>
      <c r="AM272" s="421"/>
      <c r="AN272" s="421"/>
      <c r="AO272" s="421"/>
      <c r="AP272" s="421"/>
      <c r="AQ272" s="419"/>
      <c r="AR272" s="419"/>
      <c r="AS272" s="418"/>
      <c r="AT272" s="418"/>
      <c r="AU272" s="418" t="s">
        <v>1657</v>
      </c>
      <c r="AV272" s="418"/>
      <c r="AW272" s="418">
        <v>0</v>
      </c>
      <c r="AX272" s="419"/>
      <c r="AY272" s="418"/>
      <c r="AZ272" s="887">
        <v>100</v>
      </c>
      <c r="BA272" s="887">
        <v>3</v>
      </c>
      <c r="BB272" s="418"/>
      <c r="BC272" s="418">
        <v>1</v>
      </c>
      <c r="BD272" s="418">
        <v>9</v>
      </c>
      <c r="BE272" s="418">
        <v>271</v>
      </c>
      <c r="BF272" s="418">
        <v>1009271</v>
      </c>
      <c r="BG272" s="418">
        <v>215</v>
      </c>
      <c r="BH272" s="418"/>
      <c r="BI272" s="418"/>
      <c r="BJ272" s="418"/>
      <c r="BK272" s="418"/>
      <c r="BL272" s="418"/>
      <c r="BM272" s="418"/>
      <c r="BN272" s="418"/>
      <c r="BO272" s="418"/>
      <c r="BP272" s="418"/>
      <c r="BQ272" s="418"/>
    </row>
    <row r="273" spans="1:69" s="400" customFormat="1" ht="30" x14ac:dyDescent="0.25">
      <c r="A273" s="398" t="s">
        <v>1000</v>
      </c>
      <c r="B273" s="399" t="s">
        <v>2881</v>
      </c>
      <c r="C273" s="583" t="s">
        <v>138</v>
      </c>
      <c r="D273" s="619"/>
      <c r="E273" s="583" t="s">
        <v>136</v>
      </c>
      <c r="F273" s="620"/>
      <c r="G273" s="620"/>
      <c r="H273" s="620"/>
      <c r="I273" s="620" t="s">
        <v>1331</v>
      </c>
      <c r="J273" s="369" t="s">
        <v>1332</v>
      </c>
      <c r="K273" s="369" t="s">
        <v>211</v>
      </c>
      <c r="L273" s="369"/>
      <c r="M273" s="369"/>
      <c r="N273" s="830" t="str">
        <f t="shared" si="18"/>
        <v/>
      </c>
      <c r="O273" s="830" t="str">
        <f t="shared" si="19"/>
        <v>Data</v>
      </c>
      <c r="P273" s="834"/>
      <c r="Q273" s="833" t="s">
        <v>2462</v>
      </c>
      <c r="R273" s="368"/>
      <c r="S273" s="369"/>
      <c r="T273" s="407" t="s">
        <v>1331</v>
      </c>
      <c r="U273" s="407"/>
      <c r="V273" s="407" t="s">
        <v>1331</v>
      </c>
      <c r="W273" s="407" t="s">
        <v>1331</v>
      </c>
      <c r="X273" s="407" t="s">
        <v>1331</v>
      </c>
      <c r="Y273" s="407" t="s">
        <v>1331</v>
      </c>
      <c r="Z273" s="407" t="s">
        <v>1331</v>
      </c>
      <c r="AA273" s="407"/>
      <c r="AB273" s="407"/>
      <c r="AC273" s="407"/>
      <c r="AD273" s="407"/>
      <c r="AE273" s="407"/>
      <c r="AF273" s="407"/>
      <c r="AG273" s="407"/>
      <c r="AH273" s="407"/>
      <c r="AI273" s="407"/>
      <c r="AJ273" s="407"/>
      <c r="AK273" s="407"/>
      <c r="AL273" s="407"/>
      <c r="AM273" s="407"/>
      <c r="AN273" s="407"/>
      <c r="AO273" s="407"/>
      <c r="AP273" s="407"/>
      <c r="AQ273" s="369"/>
      <c r="AR273" s="369" t="s">
        <v>293</v>
      </c>
      <c r="AS273" s="369" t="s">
        <v>250</v>
      </c>
      <c r="AT273" s="369"/>
      <c r="AU273" s="403">
        <v>1</v>
      </c>
      <c r="AV273" s="403"/>
      <c r="AW273" s="403"/>
      <c r="AX273" s="369" t="s">
        <v>2262</v>
      </c>
      <c r="AY273" s="403"/>
      <c r="AZ273" s="884">
        <v>101</v>
      </c>
      <c r="BA273" s="884">
        <v>0</v>
      </c>
      <c r="BB273" s="403"/>
      <c r="BC273" s="403">
        <v>0</v>
      </c>
      <c r="BD273" s="403">
        <v>9</v>
      </c>
      <c r="BE273" s="403">
        <v>272</v>
      </c>
      <c r="BF273" s="403">
        <v>9272</v>
      </c>
      <c r="BG273" s="403">
        <v>22</v>
      </c>
      <c r="BH273" s="403"/>
      <c r="BI273" s="403"/>
      <c r="BJ273" s="403"/>
      <c r="BK273" s="403"/>
      <c r="BL273" s="403"/>
      <c r="BM273" s="403"/>
      <c r="BN273" s="403"/>
      <c r="BO273" s="403"/>
      <c r="BP273" s="403"/>
      <c r="BQ273" s="403"/>
    </row>
    <row r="274" spans="1:69" s="417" customFormat="1" ht="25" x14ac:dyDescent="0.25">
      <c r="A274" s="415" t="s">
        <v>46</v>
      </c>
      <c r="B274" s="462" t="s">
        <v>2882</v>
      </c>
      <c r="C274" s="635" t="s">
        <v>138</v>
      </c>
      <c r="D274" s="636" t="s">
        <v>1065</v>
      </c>
      <c r="E274" s="637" t="s">
        <v>136</v>
      </c>
      <c r="F274" s="638"/>
      <c r="G274" s="639"/>
      <c r="H274" s="639"/>
      <c r="I274" s="649" t="s">
        <v>1331</v>
      </c>
      <c r="J274" s="418" t="s">
        <v>1332</v>
      </c>
      <c r="K274" s="419" t="s">
        <v>211</v>
      </c>
      <c r="L274" s="418"/>
      <c r="M274" s="419"/>
      <c r="N274" s="418" t="str">
        <f t="shared" si="18"/>
        <v/>
      </c>
      <c r="O274" s="418" t="str">
        <f t="shared" si="19"/>
        <v/>
      </c>
      <c r="P274" s="418"/>
      <c r="Q274" s="418"/>
      <c r="R274" s="420">
        <v>0</v>
      </c>
      <c r="S274" s="641"/>
      <c r="T274" s="421"/>
      <c r="U274" s="421"/>
      <c r="V274" s="421"/>
      <c r="W274" s="421"/>
      <c r="X274" s="421"/>
      <c r="Y274" s="421"/>
      <c r="Z274" s="421"/>
      <c r="AA274" s="421"/>
      <c r="AB274" s="421"/>
      <c r="AC274" s="421"/>
      <c r="AD274" s="421"/>
      <c r="AE274" s="421"/>
      <c r="AF274" s="421"/>
      <c r="AG274" s="421"/>
      <c r="AH274" s="421"/>
      <c r="AI274" s="421"/>
      <c r="AJ274" s="421"/>
      <c r="AK274" s="421"/>
      <c r="AL274" s="421"/>
      <c r="AM274" s="421"/>
      <c r="AN274" s="421"/>
      <c r="AO274" s="421"/>
      <c r="AP274" s="421"/>
      <c r="AQ274" s="419"/>
      <c r="AR274" s="419"/>
      <c r="AS274" s="418"/>
      <c r="AT274" s="418"/>
      <c r="AU274" s="418" t="s">
        <v>1657</v>
      </c>
      <c r="AV274" s="418"/>
      <c r="AW274" s="418">
        <v>0</v>
      </c>
      <c r="AX274" s="419"/>
      <c r="AY274" s="418"/>
      <c r="AZ274" s="887">
        <v>101</v>
      </c>
      <c r="BA274" s="887">
        <v>1</v>
      </c>
      <c r="BB274" s="418"/>
      <c r="BC274" s="418">
        <v>1</v>
      </c>
      <c r="BD274" s="418">
        <v>9</v>
      </c>
      <c r="BE274" s="418">
        <v>273</v>
      </c>
      <c r="BF274" s="418">
        <v>1009273</v>
      </c>
      <c r="BG274" s="418">
        <v>216</v>
      </c>
      <c r="BH274" s="418"/>
      <c r="BI274" s="418"/>
      <c r="BJ274" s="418"/>
      <c r="BK274" s="418"/>
      <c r="BL274" s="418"/>
      <c r="BM274" s="418"/>
      <c r="BN274" s="418"/>
      <c r="BO274" s="418"/>
      <c r="BP274" s="418"/>
      <c r="BQ274" s="418"/>
    </row>
    <row r="275" spans="1:69" s="400" customFormat="1" ht="74.25" customHeight="1" x14ac:dyDescent="0.25">
      <c r="A275" s="398" t="s">
        <v>1000</v>
      </c>
      <c r="B275" s="399" t="s">
        <v>2883</v>
      </c>
      <c r="C275" s="583" t="s">
        <v>1553</v>
      </c>
      <c r="D275" s="619"/>
      <c r="E275" s="583" t="s">
        <v>136</v>
      </c>
      <c r="F275" s="620"/>
      <c r="G275" s="620" t="s">
        <v>1331</v>
      </c>
      <c r="H275" s="620"/>
      <c r="I275" s="620" t="s">
        <v>1331</v>
      </c>
      <c r="J275" s="369" t="s">
        <v>1332</v>
      </c>
      <c r="K275" s="369" t="s">
        <v>211</v>
      </c>
      <c r="L275" s="369" t="s">
        <v>1352</v>
      </c>
      <c r="M275" s="369"/>
      <c r="N275" s="830" t="str">
        <f t="shared" si="18"/>
        <v>Collection</v>
      </c>
      <c r="O275" s="830" t="str">
        <f t="shared" si="19"/>
        <v>Data</v>
      </c>
      <c r="P275" s="833" t="s">
        <v>2460</v>
      </c>
      <c r="Q275" s="766" t="s">
        <v>2461</v>
      </c>
      <c r="R275" s="368"/>
      <c r="S275" s="369" t="s">
        <v>520</v>
      </c>
      <c r="T275" s="407" t="s">
        <v>1331</v>
      </c>
      <c r="U275" s="407"/>
      <c r="V275" s="407" t="s">
        <v>1331</v>
      </c>
      <c r="W275" s="407" t="s">
        <v>1331</v>
      </c>
      <c r="X275" s="407" t="s">
        <v>1331</v>
      </c>
      <c r="Y275" s="407" t="s">
        <v>1331</v>
      </c>
      <c r="Z275" s="407" t="s">
        <v>1331</v>
      </c>
      <c r="AA275" s="407"/>
      <c r="AB275" s="407"/>
      <c r="AC275" s="407"/>
      <c r="AD275" s="407"/>
      <c r="AE275" s="407"/>
      <c r="AF275" s="407"/>
      <c r="AG275" s="407"/>
      <c r="AH275" s="407"/>
      <c r="AI275" s="407"/>
      <c r="AJ275" s="407"/>
      <c r="AK275" s="407"/>
      <c r="AL275" s="407"/>
      <c r="AM275" s="407"/>
      <c r="AN275" s="407"/>
      <c r="AO275" s="407"/>
      <c r="AP275" s="407"/>
      <c r="AQ275" s="369"/>
      <c r="AR275" s="369" t="s">
        <v>293</v>
      </c>
      <c r="AS275" s="369" t="s">
        <v>956</v>
      </c>
      <c r="AT275" s="369"/>
      <c r="AU275" s="403">
        <v>2</v>
      </c>
      <c r="AV275" s="403"/>
      <c r="AW275" s="403"/>
      <c r="AX275" s="369" t="s">
        <v>2262</v>
      </c>
      <c r="AY275" s="403"/>
      <c r="AZ275" s="884">
        <v>161</v>
      </c>
      <c r="BA275" s="884">
        <v>0</v>
      </c>
      <c r="BB275" s="403"/>
      <c r="BC275" s="403">
        <v>0</v>
      </c>
      <c r="BD275" s="403">
        <v>9</v>
      </c>
      <c r="BE275" s="403">
        <v>274</v>
      </c>
      <c r="BF275" s="403">
        <v>9274</v>
      </c>
      <c r="BG275" s="403">
        <v>23</v>
      </c>
      <c r="BH275" s="403"/>
      <c r="BI275" s="403"/>
      <c r="BJ275" s="403"/>
      <c r="BK275" s="403"/>
      <c r="BL275" s="403"/>
      <c r="BM275" s="403"/>
      <c r="BN275" s="403"/>
      <c r="BO275" s="403"/>
      <c r="BP275" s="403"/>
      <c r="BQ275" s="403"/>
    </row>
    <row r="276" spans="1:69" s="363" customFormat="1" ht="37.5" x14ac:dyDescent="0.25">
      <c r="A276" s="410" t="s">
        <v>46</v>
      </c>
      <c r="B276" s="454" t="s">
        <v>2884</v>
      </c>
      <c r="C276" s="621" t="s">
        <v>1553</v>
      </c>
      <c r="D276" s="609" t="s">
        <v>1412</v>
      </c>
      <c r="E276" s="622" t="s">
        <v>136</v>
      </c>
      <c r="F276" s="623"/>
      <c r="G276" s="624" t="s">
        <v>1331</v>
      </c>
      <c r="H276" s="625"/>
      <c r="I276" s="624"/>
      <c r="J276" s="412" t="s">
        <v>1332</v>
      </c>
      <c r="K276" s="364" t="s">
        <v>211</v>
      </c>
      <c r="L276" s="412"/>
      <c r="M276" s="364"/>
      <c r="N276" s="412" t="str">
        <f t="shared" si="18"/>
        <v/>
      </c>
      <c r="O276" s="412" t="str">
        <f t="shared" si="19"/>
        <v/>
      </c>
      <c r="P276" s="412"/>
      <c r="Q276" s="412"/>
      <c r="R276" s="362">
        <v>0</v>
      </c>
      <c r="S276" s="627"/>
      <c r="T276" s="413"/>
      <c r="U276" s="413"/>
      <c r="V276" s="413"/>
      <c r="W276" s="413"/>
      <c r="X276" s="413"/>
      <c r="Y276" s="413"/>
      <c r="Z276" s="413"/>
      <c r="AA276" s="413"/>
      <c r="AB276" s="413"/>
      <c r="AC276" s="413"/>
      <c r="AD276" s="413"/>
      <c r="AE276" s="413"/>
      <c r="AF276" s="413"/>
      <c r="AG276" s="413"/>
      <c r="AH276" s="413"/>
      <c r="AI276" s="413"/>
      <c r="AJ276" s="413"/>
      <c r="AK276" s="413"/>
      <c r="AL276" s="413"/>
      <c r="AM276" s="413"/>
      <c r="AN276" s="413"/>
      <c r="AO276" s="413"/>
      <c r="AP276" s="413"/>
      <c r="AQ276" s="364"/>
      <c r="AR276" s="364"/>
      <c r="AS276" s="412"/>
      <c r="AT276" s="412"/>
      <c r="AU276" s="412" t="s">
        <v>1657</v>
      </c>
      <c r="AV276" s="412"/>
      <c r="AW276" s="412">
        <v>0</v>
      </c>
      <c r="AX276" s="364"/>
      <c r="AY276" s="412"/>
      <c r="AZ276" s="885">
        <v>161</v>
      </c>
      <c r="BA276" s="885">
        <v>1</v>
      </c>
      <c r="BB276" s="412"/>
      <c r="BC276" s="412">
        <v>1</v>
      </c>
      <c r="BD276" s="412">
        <v>9</v>
      </c>
      <c r="BE276" s="412">
        <v>275</v>
      </c>
      <c r="BF276" s="412">
        <v>1009275</v>
      </c>
      <c r="BG276" s="412">
        <v>217</v>
      </c>
      <c r="BH276" s="412"/>
      <c r="BI276" s="412"/>
      <c r="BJ276" s="412"/>
      <c r="BK276" s="412"/>
      <c r="BL276" s="412"/>
      <c r="BM276" s="412"/>
      <c r="BN276" s="412"/>
      <c r="BO276" s="412"/>
      <c r="BP276" s="412"/>
      <c r="BQ276" s="412"/>
    </row>
    <row r="277" spans="1:69" s="417" customFormat="1" ht="25" x14ac:dyDescent="0.2">
      <c r="A277" s="415" t="s">
        <v>46</v>
      </c>
      <c r="B277" s="462" t="s">
        <v>2885</v>
      </c>
      <c r="C277" s="635" t="s">
        <v>1553</v>
      </c>
      <c r="D277" s="636" t="s">
        <v>1242</v>
      </c>
      <c r="E277" s="637" t="s">
        <v>136</v>
      </c>
      <c r="F277" s="638"/>
      <c r="G277" s="639" t="s">
        <v>1331</v>
      </c>
      <c r="H277" s="649"/>
      <c r="I277" s="639"/>
      <c r="J277" s="418" t="s">
        <v>1332</v>
      </c>
      <c r="K277" s="419" t="s">
        <v>211</v>
      </c>
      <c r="L277" s="418"/>
      <c r="M277" s="419"/>
      <c r="N277" s="418" t="str">
        <f t="shared" si="18"/>
        <v/>
      </c>
      <c r="O277" s="418" t="str">
        <f t="shared" si="19"/>
        <v/>
      </c>
      <c r="P277" s="856"/>
      <c r="Q277" s="856"/>
      <c r="R277" s="420">
        <v>0</v>
      </c>
      <c r="S277" s="641"/>
      <c r="T277" s="421"/>
      <c r="U277" s="421"/>
      <c r="V277" s="421"/>
      <c r="W277" s="421"/>
      <c r="X277" s="421"/>
      <c r="Y277" s="421"/>
      <c r="Z277" s="421"/>
      <c r="AA277" s="421"/>
      <c r="AB277" s="421"/>
      <c r="AC277" s="421"/>
      <c r="AD277" s="421"/>
      <c r="AE277" s="421"/>
      <c r="AF277" s="421"/>
      <c r="AG277" s="421"/>
      <c r="AH277" s="421"/>
      <c r="AI277" s="421"/>
      <c r="AJ277" s="421"/>
      <c r="AK277" s="421"/>
      <c r="AL277" s="421"/>
      <c r="AM277" s="421"/>
      <c r="AN277" s="421"/>
      <c r="AO277" s="421"/>
      <c r="AP277" s="421"/>
      <c r="AQ277" s="419"/>
      <c r="AR277" s="419"/>
      <c r="AS277" s="418"/>
      <c r="AT277" s="418"/>
      <c r="AU277" s="418" t="s">
        <v>1657</v>
      </c>
      <c r="AV277" s="418"/>
      <c r="AW277" s="418">
        <v>0</v>
      </c>
      <c r="AX277" s="419"/>
      <c r="AY277" s="418"/>
      <c r="AZ277" s="887">
        <v>161</v>
      </c>
      <c r="BA277" s="887">
        <v>2</v>
      </c>
      <c r="BB277" s="418"/>
      <c r="BC277" s="418">
        <v>1</v>
      </c>
      <c r="BD277" s="418">
        <v>9</v>
      </c>
      <c r="BE277" s="418">
        <v>276</v>
      </c>
      <c r="BF277" s="418">
        <v>1009276</v>
      </c>
      <c r="BG277" s="418">
        <v>218</v>
      </c>
      <c r="BH277" s="418"/>
      <c r="BI277" s="418"/>
      <c r="BJ277" s="418"/>
      <c r="BK277" s="418"/>
      <c r="BL277" s="418"/>
      <c r="BM277" s="418"/>
      <c r="BN277" s="418"/>
      <c r="BO277" s="418"/>
      <c r="BP277" s="418"/>
      <c r="BQ277" s="418"/>
    </row>
    <row r="278" spans="1:69" s="400" customFormat="1" ht="67.5" customHeight="1" x14ac:dyDescent="0.25">
      <c r="A278" s="398" t="s">
        <v>1000</v>
      </c>
      <c r="B278" s="399" t="s">
        <v>2886</v>
      </c>
      <c r="C278" s="583" t="s">
        <v>1581</v>
      </c>
      <c r="D278" s="619"/>
      <c r="E278" s="583" t="s">
        <v>136</v>
      </c>
      <c r="F278" s="620"/>
      <c r="G278" s="620" t="s">
        <v>1331</v>
      </c>
      <c r="H278" s="620" t="s">
        <v>1331</v>
      </c>
      <c r="I278" s="620" t="s">
        <v>1331</v>
      </c>
      <c r="J278" s="369" t="s">
        <v>1790</v>
      </c>
      <c r="K278" s="369" t="s">
        <v>211</v>
      </c>
      <c r="L278" s="369" t="s">
        <v>1796</v>
      </c>
      <c r="M278" s="369" t="s">
        <v>1791</v>
      </c>
      <c r="N278" s="830" t="str">
        <f t="shared" si="18"/>
        <v>Collection</v>
      </c>
      <c r="O278" s="830" t="str">
        <f t="shared" si="19"/>
        <v>Data</v>
      </c>
      <c r="P278" s="834" t="s">
        <v>1886</v>
      </c>
      <c r="Q278" s="831" t="s">
        <v>2018</v>
      </c>
      <c r="R278" s="368"/>
      <c r="S278" s="369" t="s">
        <v>521</v>
      </c>
      <c r="T278" s="407" t="s">
        <v>1331</v>
      </c>
      <c r="U278" s="407"/>
      <c r="V278" s="407" t="s">
        <v>1331</v>
      </c>
      <c r="W278" s="407" t="s">
        <v>1331</v>
      </c>
      <c r="X278" s="407" t="s">
        <v>1331</v>
      </c>
      <c r="Y278" s="407" t="s">
        <v>1331</v>
      </c>
      <c r="Z278" s="407" t="s">
        <v>1331</v>
      </c>
      <c r="AA278" s="407"/>
      <c r="AB278" s="407"/>
      <c r="AC278" s="407"/>
      <c r="AD278" s="407"/>
      <c r="AE278" s="407"/>
      <c r="AF278" s="407"/>
      <c r="AG278" s="407"/>
      <c r="AH278" s="407"/>
      <c r="AI278" s="407"/>
      <c r="AJ278" s="407"/>
      <c r="AK278" s="407"/>
      <c r="AL278" s="407"/>
      <c r="AM278" s="407"/>
      <c r="AN278" s="407"/>
      <c r="AO278" s="407"/>
      <c r="AP278" s="407"/>
      <c r="AQ278" s="369"/>
      <c r="AR278" s="369" t="s">
        <v>293</v>
      </c>
      <c r="AS278" s="369" t="s">
        <v>956</v>
      </c>
      <c r="AT278" s="369"/>
      <c r="AU278" s="403">
        <v>14</v>
      </c>
      <c r="AV278" s="403"/>
      <c r="AW278" s="403"/>
      <c r="AX278" s="369" t="s">
        <v>2262</v>
      </c>
      <c r="AY278" s="403"/>
      <c r="AZ278" s="884">
        <v>159</v>
      </c>
      <c r="BA278" s="884">
        <v>0</v>
      </c>
      <c r="BB278" s="403"/>
      <c r="BC278" s="403">
        <v>0</v>
      </c>
      <c r="BD278" s="403">
        <v>9</v>
      </c>
      <c r="BE278" s="403">
        <v>277</v>
      </c>
      <c r="BF278" s="403">
        <v>9277</v>
      </c>
      <c r="BG278" s="403">
        <v>24</v>
      </c>
      <c r="BH278" s="403"/>
      <c r="BI278" s="403"/>
      <c r="BJ278" s="403"/>
      <c r="BK278" s="403"/>
      <c r="BL278" s="403"/>
      <c r="BM278" s="403"/>
      <c r="BN278" s="403"/>
      <c r="BO278" s="403"/>
      <c r="BP278" s="403"/>
      <c r="BQ278" s="403"/>
    </row>
    <row r="279" spans="1:69" s="363" customFormat="1" ht="20" x14ac:dyDescent="0.25">
      <c r="A279" s="410" t="s">
        <v>46</v>
      </c>
      <c r="B279" s="454" t="s">
        <v>2887</v>
      </c>
      <c r="C279" s="621" t="s">
        <v>1581</v>
      </c>
      <c r="D279" s="609" t="s">
        <v>1016</v>
      </c>
      <c r="E279" s="622" t="s">
        <v>136</v>
      </c>
      <c r="F279" s="623"/>
      <c r="G279" s="624"/>
      <c r="H279" s="625"/>
      <c r="I279" s="624"/>
      <c r="J279" s="412" t="s">
        <v>1790</v>
      </c>
      <c r="K279" s="364" t="s">
        <v>211</v>
      </c>
      <c r="L279" s="412"/>
      <c r="M279" s="364"/>
      <c r="N279" s="412" t="str">
        <f t="shared" si="18"/>
        <v/>
      </c>
      <c r="O279" s="412" t="str">
        <f t="shared" si="19"/>
        <v/>
      </c>
      <c r="P279" s="412"/>
      <c r="Q279" s="412"/>
      <c r="R279" s="362">
        <v>0</v>
      </c>
      <c r="S279" s="627"/>
      <c r="T279" s="413"/>
      <c r="U279" s="413"/>
      <c r="V279" s="413"/>
      <c r="W279" s="413"/>
      <c r="X279" s="413"/>
      <c r="Y279" s="413"/>
      <c r="Z279" s="413"/>
      <c r="AA279" s="413"/>
      <c r="AB279" s="413"/>
      <c r="AC279" s="413"/>
      <c r="AD279" s="413"/>
      <c r="AE279" s="413"/>
      <c r="AF279" s="413"/>
      <c r="AG279" s="413"/>
      <c r="AH279" s="413"/>
      <c r="AI279" s="413"/>
      <c r="AJ279" s="413"/>
      <c r="AK279" s="413"/>
      <c r="AL279" s="413"/>
      <c r="AM279" s="413"/>
      <c r="AN279" s="413"/>
      <c r="AO279" s="413"/>
      <c r="AP279" s="413"/>
      <c r="AQ279" s="364"/>
      <c r="AR279" s="364"/>
      <c r="AS279" s="412"/>
      <c r="AT279" s="412"/>
      <c r="AU279" s="412" t="s">
        <v>1657</v>
      </c>
      <c r="AV279" s="412"/>
      <c r="AW279" s="412">
        <v>0</v>
      </c>
      <c r="AX279" s="364"/>
      <c r="AY279" s="412"/>
      <c r="AZ279" s="885">
        <v>159</v>
      </c>
      <c r="BA279" s="885">
        <v>1</v>
      </c>
      <c r="BB279" s="412"/>
      <c r="BC279" s="412">
        <v>1</v>
      </c>
      <c r="BD279" s="412">
        <v>9</v>
      </c>
      <c r="BE279" s="412">
        <v>278</v>
      </c>
      <c r="BF279" s="412">
        <v>1009278</v>
      </c>
      <c r="BG279" s="412">
        <v>219</v>
      </c>
      <c r="BH279" s="412"/>
      <c r="BI279" s="412"/>
      <c r="BJ279" s="412"/>
      <c r="BK279" s="412"/>
      <c r="BL279" s="412"/>
      <c r="BM279" s="412"/>
      <c r="BN279" s="412"/>
      <c r="BO279" s="412"/>
      <c r="BP279" s="412"/>
      <c r="BQ279" s="412"/>
    </row>
    <row r="280" spans="1:69" s="363" customFormat="1" ht="20" x14ac:dyDescent="0.25">
      <c r="A280" s="410" t="s">
        <v>46</v>
      </c>
      <c r="B280" s="454" t="s">
        <v>2888</v>
      </c>
      <c r="C280" s="621" t="s">
        <v>1581</v>
      </c>
      <c r="D280" s="609" t="s">
        <v>1011</v>
      </c>
      <c r="E280" s="622" t="s">
        <v>136</v>
      </c>
      <c r="F280" s="623"/>
      <c r="G280" s="624"/>
      <c r="H280" s="625"/>
      <c r="I280" s="624"/>
      <c r="J280" s="412" t="s">
        <v>1332</v>
      </c>
      <c r="K280" s="364" t="s">
        <v>211</v>
      </c>
      <c r="L280" s="412"/>
      <c r="M280" s="364"/>
      <c r="N280" s="412"/>
      <c r="O280" s="412"/>
      <c r="P280" s="412"/>
      <c r="Q280" s="412"/>
      <c r="R280" s="362"/>
      <c r="S280" s="627"/>
      <c r="T280" s="413"/>
      <c r="U280" s="413"/>
      <c r="V280" s="413"/>
      <c r="W280" s="413"/>
      <c r="X280" s="413"/>
      <c r="Y280" s="413"/>
      <c r="Z280" s="413"/>
      <c r="AA280" s="413"/>
      <c r="AB280" s="413"/>
      <c r="AC280" s="413"/>
      <c r="AD280" s="413"/>
      <c r="AE280" s="413"/>
      <c r="AF280" s="413"/>
      <c r="AG280" s="413"/>
      <c r="AH280" s="413"/>
      <c r="AI280" s="413"/>
      <c r="AJ280" s="413"/>
      <c r="AK280" s="413"/>
      <c r="AL280" s="413"/>
      <c r="AM280" s="413"/>
      <c r="AN280" s="413"/>
      <c r="AO280" s="413"/>
      <c r="AP280" s="413"/>
      <c r="AQ280" s="364"/>
      <c r="AR280" s="364"/>
      <c r="AS280" s="412"/>
      <c r="AT280" s="412"/>
      <c r="AU280" s="412"/>
      <c r="AV280" s="412"/>
      <c r="AW280" s="412"/>
      <c r="AX280" s="364"/>
      <c r="AY280" s="412"/>
      <c r="AZ280" s="885">
        <v>159</v>
      </c>
      <c r="BA280" s="885">
        <v>2</v>
      </c>
      <c r="BB280" s="412"/>
      <c r="BC280" s="412">
        <v>1</v>
      </c>
      <c r="BD280" s="412">
        <v>9</v>
      </c>
      <c r="BE280" s="412">
        <v>279</v>
      </c>
      <c r="BF280" s="412">
        <v>1009279</v>
      </c>
      <c r="BG280" s="412">
        <v>220</v>
      </c>
      <c r="BH280" s="412"/>
      <c r="BI280" s="412"/>
      <c r="BJ280" s="412"/>
      <c r="BK280" s="412"/>
      <c r="BL280" s="412"/>
      <c r="BM280" s="412"/>
      <c r="BN280" s="412"/>
      <c r="BO280" s="412"/>
      <c r="BP280" s="412"/>
      <c r="BQ280" s="412"/>
    </row>
    <row r="281" spans="1:69" s="363" customFormat="1" ht="20" x14ac:dyDescent="0.25">
      <c r="A281" s="410" t="s">
        <v>46</v>
      </c>
      <c r="B281" s="454" t="s">
        <v>2889</v>
      </c>
      <c r="C281" s="621" t="s">
        <v>1581</v>
      </c>
      <c r="D281" s="609" t="s">
        <v>1012</v>
      </c>
      <c r="E281" s="622" t="s">
        <v>136</v>
      </c>
      <c r="F281" s="623"/>
      <c r="G281" s="624"/>
      <c r="H281" s="625"/>
      <c r="I281" s="624"/>
      <c r="J281" s="412" t="s">
        <v>1332</v>
      </c>
      <c r="K281" s="364" t="s">
        <v>211</v>
      </c>
      <c r="L281" s="412"/>
      <c r="M281" s="364"/>
      <c r="N281" s="412"/>
      <c r="O281" s="412"/>
      <c r="P281" s="412"/>
      <c r="Q281" s="412"/>
      <c r="R281" s="362"/>
      <c r="S281" s="627"/>
      <c r="T281" s="413"/>
      <c r="U281" s="413"/>
      <c r="V281" s="413"/>
      <c r="W281" s="413"/>
      <c r="X281" s="413"/>
      <c r="Y281" s="413"/>
      <c r="Z281" s="413"/>
      <c r="AA281" s="413"/>
      <c r="AB281" s="413"/>
      <c r="AC281" s="413"/>
      <c r="AD281" s="413"/>
      <c r="AE281" s="413"/>
      <c r="AF281" s="413"/>
      <c r="AG281" s="413"/>
      <c r="AH281" s="413"/>
      <c r="AI281" s="413"/>
      <c r="AJ281" s="413"/>
      <c r="AK281" s="413"/>
      <c r="AL281" s="413"/>
      <c r="AM281" s="413"/>
      <c r="AN281" s="413"/>
      <c r="AO281" s="413"/>
      <c r="AP281" s="413"/>
      <c r="AQ281" s="364"/>
      <c r="AR281" s="364"/>
      <c r="AS281" s="412"/>
      <c r="AT281" s="412"/>
      <c r="AU281" s="412"/>
      <c r="AV281" s="412"/>
      <c r="AW281" s="412"/>
      <c r="AX281" s="364"/>
      <c r="AY281" s="412"/>
      <c r="AZ281" s="885">
        <v>159</v>
      </c>
      <c r="BA281" s="885">
        <v>3</v>
      </c>
      <c r="BB281" s="412"/>
      <c r="BC281" s="412">
        <v>1</v>
      </c>
      <c r="BD281" s="412">
        <v>9</v>
      </c>
      <c r="BE281" s="412">
        <v>280</v>
      </c>
      <c r="BF281" s="412">
        <v>1009280</v>
      </c>
      <c r="BG281" s="412">
        <v>221</v>
      </c>
      <c r="BH281" s="412"/>
      <c r="BI281" s="412"/>
      <c r="BJ281" s="412"/>
      <c r="BK281" s="412"/>
      <c r="BL281" s="412"/>
      <c r="BM281" s="412"/>
      <c r="BN281" s="412"/>
      <c r="BO281" s="412"/>
      <c r="BP281" s="412"/>
      <c r="BQ281" s="412"/>
    </row>
    <row r="282" spans="1:69" s="363" customFormat="1" ht="20" x14ac:dyDescent="0.25">
      <c r="A282" s="410" t="s">
        <v>46</v>
      </c>
      <c r="B282" s="454" t="s">
        <v>2890</v>
      </c>
      <c r="C282" s="621" t="s">
        <v>1581</v>
      </c>
      <c r="D282" s="609" t="s">
        <v>1013</v>
      </c>
      <c r="E282" s="622" t="s">
        <v>136</v>
      </c>
      <c r="F282" s="623"/>
      <c r="G282" s="624"/>
      <c r="H282" s="625"/>
      <c r="I282" s="624"/>
      <c r="J282" s="412" t="s">
        <v>1332</v>
      </c>
      <c r="K282" s="364" t="s">
        <v>211</v>
      </c>
      <c r="L282" s="412"/>
      <c r="M282" s="364"/>
      <c r="N282" s="412"/>
      <c r="O282" s="412"/>
      <c r="P282" s="412"/>
      <c r="Q282" s="412"/>
      <c r="R282" s="362"/>
      <c r="S282" s="627"/>
      <c r="T282" s="413"/>
      <c r="U282" s="413"/>
      <c r="V282" s="413"/>
      <c r="W282" s="413"/>
      <c r="X282" s="413"/>
      <c r="Y282" s="413"/>
      <c r="Z282" s="413"/>
      <c r="AA282" s="413"/>
      <c r="AB282" s="413"/>
      <c r="AC282" s="413"/>
      <c r="AD282" s="413"/>
      <c r="AE282" s="413"/>
      <c r="AF282" s="413"/>
      <c r="AG282" s="413"/>
      <c r="AH282" s="413"/>
      <c r="AI282" s="413"/>
      <c r="AJ282" s="413"/>
      <c r="AK282" s="413"/>
      <c r="AL282" s="413"/>
      <c r="AM282" s="413"/>
      <c r="AN282" s="413"/>
      <c r="AO282" s="413"/>
      <c r="AP282" s="413"/>
      <c r="AQ282" s="364"/>
      <c r="AR282" s="364"/>
      <c r="AS282" s="412"/>
      <c r="AT282" s="412"/>
      <c r="AU282" s="412"/>
      <c r="AV282" s="412"/>
      <c r="AW282" s="412"/>
      <c r="AX282" s="364"/>
      <c r="AY282" s="412"/>
      <c r="AZ282" s="885">
        <v>159</v>
      </c>
      <c r="BA282" s="885">
        <v>4</v>
      </c>
      <c r="BB282" s="412"/>
      <c r="BC282" s="412">
        <v>1</v>
      </c>
      <c r="BD282" s="412">
        <v>9</v>
      </c>
      <c r="BE282" s="412">
        <v>281</v>
      </c>
      <c r="BF282" s="412">
        <v>1009281</v>
      </c>
      <c r="BG282" s="412">
        <v>222</v>
      </c>
      <c r="BH282" s="412"/>
      <c r="BI282" s="412"/>
      <c r="BJ282" s="412"/>
      <c r="BK282" s="412"/>
      <c r="BL282" s="412"/>
      <c r="BM282" s="412"/>
      <c r="BN282" s="412"/>
      <c r="BO282" s="412"/>
      <c r="BP282" s="412"/>
      <c r="BQ282" s="412"/>
    </row>
    <row r="283" spans="1:69" s="363" customFormat="1" ht="20" x14ac:dyDescent="0.25">
      <c r="A283" s="410" t="s">
        <v>46</v>
      </c>
      <c r="B283" s="454" t="s">
        <v>2891</v>
      </c>
      <c r="C283" s="621" t="s">
        <v>1581</v>
      </c>
      <c r="D283" s="609" t="s">
        <v>1014</v>
      </c>
      <c r="E283" s="622" t="s">
        <v>136</v>
      </c>
      <c r="F283" s="623"/>
      <c r="G283" s="624"/>
      <c r="H283" s="625"/>
      <c r="I283" s="624"/>
      <c r="J283" s="412" t="s">
        <v>1332</v>
      </c>
      <c r="K283" s="364" t="s">
        <v>211</v>
      </c>
      <c r="L283" s="412"/>
      <c r="M283" s="364"/>
      <c r="N283" s="412"/>
      <c r="O283" s="412"/>
      <c r="P283" s="412"/>
      <c r="Q283" s="412"/>
      <c r="R283" s="362"/>
      <c r="S283" s="627"/>
      <c r="T283" s="413"/>
      <c r="U283" s="413"/>
      <c r="V283" s="413"/>
      <c r="W283" s="413"/>
      <c r="X283" s="413"/>
      <c r="Y283" s="413"/>
      <c r="Z283" s="413"/>
      <c r="AA283" s="413"/>
      <c r="AB283" s="413"/>
      <c r="AC283" s="413"/>
      <c r="AD283" s="413"/>
      <c r="AE283" s="413"/>
      <c r="AF283" s="413"/>
      <c r="AG283" s="413"/>
      <c r="AH283" s="413"/>
      <c r="AI283" s="413"/>
      <c r="AJ283" s="413"/>
      <c r="AK283" s="413"/>
      <c r="AL283" s="413"/>
      <c r="AM283" s="413"/>
      <c r="AN283" s="413"/>
      <c r="AO283" s="413"/>
      <c r="AP283" s="413"/>
      <c r="AQ283" s="364"/>
      <c r="AR283" s="364"/>
      <c r="AS283" s="412"/>
      <c r="AT283" s="412"/>
      <c r="AU283" s="412"/>
      <c r="AV283" s="412"/>
      <c r="AW283" s="412"/>
      <c r="AX283" s="364"/>
      <c r="AY283" s="412"/>
      <c r="AZ283" s="885">
        <v>159</v>
      </c>
      <c r="BA283" s="885">
        <v>5</v>
      </c>
      <c r="BB283" s="412"/>
      <c r="BC283" s="412">
        <v>1</v>
      </c>
      <c r="BD283" s="412">
        <v>9</v>
      </c>
      <c r="BE283" s="412">
        <v>282</v>
      </c>
      <c r="BF283" s="412">
        <v>1009282</v>
      </c>
      <c r="BG283" s="412">
        <v>223</v>
      </c>
      <c r="BH283" s="412"/>
      <c r="BI283" s="412"/>
      <c r="BJ283" s="412"/>
      <c r="BK283" s="412"/>
      <c r="BL283" s="412"/>
      <c r="BM283" s="412"/>
      <c r="BN283" s="412"/>
      <c r="BO283" s="412"/>
      <c r="BP283" s="412"/>
      <c r="BQ283" s="412"/>
    </row>
    <row r="284" spans="1:69" s="363" customFormat="1" ht="20" x14ac:dyDescent="0.25">
      <c r="A284" s="410" t="s">
        <v>46</v>
      </c>
      <c r="B284" s="454" t="s">
        <v>2892</v>
      </c>
      <c r="C284" s="621" t="s">
        <v>1581</v>
      </c>
      <c r="D284" s="609" t="s">
        <v>1015</v>
      </c>
      <c r="E284" s="622" t="s">
        <v>136</v>
      </c>
      <c r="F284" s="623"/>
      <c r="G284" s="624"/>
      <c r="H284" s="625"/>
      <c r="I284" s="624"/>
      <c r="J284" s="412" t="s">
        <v>1332</v>
      </c>
      <c r="K284" s="364" t="s">
        <v>211</v>
      </c>
      <c r="L284" s="412"/>
      <c r="M284" s="364"/>
      <c r="N284" s="412"/>
      <c r="O284" s="412"/>
      <c r="P284" s="412"/>
      <c r="Q284" s="412"/>
      <c r="R284" s="362"/>
      <c r="S284" s="627"/>
      <c r="T284" s="413"/>
      <c r="U284" s="413"/>
      <c r="V284" s="413"/>
      <c r="W284" s="413"/>
      <c r="X284" s="413"/>
      <c r="Y284" s="413"/>
      <c r="Z284" s="413"/>
      <c r="AA284" s="413"/>
      <c r="AB284" s="413"/>
      <c r="AC284" s="413"/>
      <c r="AD284" s="413"/>
      <c r="AE284" s="413"/>
      <c r="AF284" s="413"/>
      <c r="AG284" s="413"/>
      <c r="AH284" s="413"/>
      <c r="AI284" s="413"/>
      <c r="AJ284" s="413"/>
      <c r="AK284" s="413"/>
      <c r="AL284" s="413"/>
      <c r="AM284" s="413"/>
      <c r="AN284" s="413"/>
      <c r="AO284" s="413"/>
      <c r="AP284" s="413"/>
      <c r="AQ284" s="364"/>
      <c r="AR284" s="364"/>
      <c r="AS284" s="412"/>
      <c r="AT284" s="412"/>
      <c r="AU284" s="412"/>
      <c r="AV284" s="412"/>
      <c r="AW284" s="412"/>
      <c r="AX284" s="364"/>
      <c r="AY284" s="412"/>
      <c r="AZ284" s="885">
        <v>159</v>
      </c>
      <c r="BA284" s="885">
        <v>6</v>
      </c>
      <c r="BB284" s="412"/>
      <c r="BC284" s="412">
        <v>1</v>
      </c>
      <c r="BD284" s="412">
        <v>9</v>
      </c>
      <c r="BE284" s="412">
        <v>283</v>
      </c>
      <c r="BF284" s="412">
        <v>1009283</v>
      </c>
      <c r="BG284" s="412">
        <v>224</v>
      </c>
      <c r="BH284" s="412"/>
      <c r="BI284" s="412"/>
      <c r="BJ284" s="412"/>
      <c r="BK284" s="412"/>
      <c r="BL284" s="412"/>
      <c r="BM284" s="412"/>
      <c r="BN284" s="412"/>
      <c r="BO284" s="412"/>
      <c r="BP284" s="412"/>
      <c r="BQ284" s="412"/>
    </row>
    <row r="285" spans="1:69" s="363" customFormat="1" ht="20" x14ac:dyDescent="0.25">
      <c r="A285" s="410" t="s">
        <v>46</v>
      </c>
      <c r="B285" s="454" t="s">
        <v>2893</v>
      </c>
      <c r="C285" s="621" t="s">
        <v>1581</v>
      </c>
      <c r="D285" s="609" t="s">
        <v>1017</v>
      </c>
      <c r="E285" s="622" t="s">
        <v>136</v>
      </c>
      <c r="F285" s="623"/>
      <c r="G285" s="624"/>
      <c r="H285" s="625"/>
      <c r="I285" s="624"/>
      <c r="J285" s="412" t="s">
        <v>1790</v>
      </c>
      <c r="K285" s="364" t="s">
        <v>211</v>
      </c>
      <c r="L285" s="412"/>
      <c r="M285" s="364"/>
      <c r="N285" s="412"/>
      <c r="O285" s="412"/>
      <c r="P285" s="412"/>
      <c r="Q285" s="412"/>
      <c r="R285" s="362"/>
      <c r="S285" s="627"/>
      <c r="T285" s="413"/>
      <c r="U285" s="413"/>
      <c r="V285" s="413"/>
      <c r="W285" s="413"/>
      <c r="X285" s="413"/>
      <c r="Y285" s="413"/>
      <c r="Z285" s="413"/>
      <c r="AA285" s="413"/>
      <c r="AB285" s="413"/>
      <c r="AC285" s="413"/>
      <c r="AD285" s="413"/>
      <c r="AE285" s="413"/>
      <c r="AF285" s="413"/>
      <c r="AG285" s="413"/>
      <c r="AH285" s="413"/>
      <c r="AI285" s="413"/>
      <c r="AJ285" s="413"/>
      <c r="AK285" s="413"/>
      <c r="AL285" s="413"/>
      <c r="AM285" s="413"/>
      <c r="AN285" s="413"/>
      <c r="AO285" s="413"/>
      <c r="AP285" s="413"/>
      <c r="AQ285" s="364"/>
      <c r="AR285" s="364"/>
      <c r="AS285" s="412"/>
      <c r="AT285" s="412"/>
      <c r="AU285" s="412"/>
      <c r="AV285" s="412"/>
      <c r="AW285" s="412"/>
      <c r="AX285" s="364"/>
      <c r="AY285" s="412"/>
      <c r="AZ285" s="885">
        <v>159</v>
      </c>
      <c r="BA285" s="885">
        <v>7</v>
      </c>
      <c r="BB285" s="412"/>
      <c r="BC285" s="412">
        <v>1</v>
      </c>
      <c r="BD285" s="412">
        <v>9</v>
      </c>
      <c r="BE285" s="412">
        <v>284</v>
      </c>
      <c r="BF285" s="412">
        <v>1009284</v>
      </c>
      <c r="BG285" s="412">
        <v>225</v>
      </c>
      <c r="BH285" s="412"/>
      <c r="BI285" s="412"/>
      <c r="BJ285" s="412"/>
      <c r="BK285" s="412"/>
      <c r="BL285" s="412"/>
      <c r="BM285" s="412"/>
      <c r="BN285" s="412"/>
      <c r="BO285" s="412"/>
      <c r="BP285" s="412"/>
      <c r="BQ285" s="412"/>
    </row>
    <row r="286" spans="1:69" s="363" customFormat="1" ht="20" x14ac:dyDescent="0.25">
      <c r="A286" s="410" t="s">
        <v>46</v>
      </c>
      <c r="B286" s="454" t="s">
        <v>2894</v>
      </c>
      <c r="C286" s="621" t="s">
        <v>1581</v>
      </c>
      <c r="D286" s="609" t="s">
        <v>1018</v>
      </c>
      <c r="E286" s="622" t="s">
        <v>136</v>
      </c>
      <c r="F286" s="623"/>
      <c r="G286" s="624"/>
      <c r="H286" s="625"/>
      <c r="I286" s="624"/>
      <c r="J286" s="412" t="s">
        <v>1790</v>
      </c>
      <c r="K286" s="364" t="s">
        <v>211</v>
      </c>
      <c r="L286" s="412"/>
      <c r="M286" s="364"/>
      <c r="N286" s="412"/>
      <c r="O286" s="412"/>
      <c r="P286" s="412"/>
      <c r="Q286" s="412"/>
      <c r="R286" s="362"/>
      <c r="S286" s="627"/>
      <c r="T286" s="413"/>
      <c r="U286" s="413"/>
      <c r="V286" s="413"/>
      <c r="W286" s="413"/>
      <c r="X286" s="413"/>
      <c r="Y286" s="413"/>
      <c r="Z286" s="413"/>
      <c r="AA286" s="413"/>
      <c r="AB286" s="413"/>
      <c r="AC286" s="413"/>
      <c r="AD286" s="413"/>
      <c r="AE286" s="413"/>
      <c r="AF286" s="413"/>
      <c r="AG286" s="413"/>
      <c r="AH286" s="413"/>
      <c r="AI286" s="413"/>
      <c r="AJ286" s="413"/>
      <c r="AK286" s="413"/>
      <c r="AL286" s="413"/>
      <c r="AM286" s="413"/>
      <c r="AN286" s="413"/>
      <c r="AO286" s="413"/>
      <c r="AP286" s="413"/>
      <c r="AQ286" s="364"/>
      <c r="AR286" s="364"/>
      <c r="AS286" s="412"/>
      <c r="AT286" s="412"/>
      <c r="AU286" s="412"/>
      <c r="AV286" s="412"/>
      <c r="AW286" s="412"/>
      <c r="AX286" s="364"/>
      <c r="AY286" s="412"/>
      <c r="AZ286" s="885">
        <v>159</v>
      </c>
      <c r="BA286" s="885">
        <v>8</v>
      </c>
      <c r="BB286" s="412"/>
      <c r="BC286" s="412">
        <v>1</v>
      </c>
      <c r="BD286" s="412">
        <v>9</v>
      </c>
      <c r="BE286" s="412">
        <v>285</v>
      </c>
      <c r="BF286" s="412">
        <v>1009285</v>
      </c>
      <c r="BG286" s="412">
        <v>226</v>
      </c>
      <c r="BH286" s="412"/>
      <c r="BI286" s="412"/>
      <c r="BJ286" s="412"/>
      <c r="BK286" s="412"/>
      <c r="BL286" s="412"/>
      <c r="BM286" s="412"/>
      <c r="BN286" s="412"/>
      <c r="BO286" s="412"/>
      <c r="BP286" s="412"/>
      <c r="BQ286" s="412"/>
    </row>
    <row r="287" spans="1:69" s="363" customFormat="1" ht="20" x14ac:dyDescent="0.25">
      <c r="A287" s="410" t="s">
        <v>46</v>
      </c>
      <c r="B287" s="454" t="s">
        <v>2895</v>
      </c>
      <c r="C287" s="621" t="s">
        <v>1581</v>
      </c>
      <c r="D287" s="609" t="s">
        <v>1019</v>
      </c>
      <c r="E287" s="622" t="s">
        <v>136</v>
      </c>
      <c r="F287" s="623"/>
      <c r="G287" s="624"/>
      <c r="H287" s="625"/>
      <c r="I287" s="624"/>
      <c r="J287" s="412" t="s">
        <v>1790</v>
      </c>
      <c r="K287" s="364" t="s">
        <v>211</v>
      </c>
      <c r="L287" s="412"/>
      <c r="M287" s="364"/>
      <c r="N287" s="412"/>
      <c r="O287" s="412"/>
      <c r="P287" s="412"/>
      <c r="Q287" s="412"/>
      <c r="R287" s="362"/>
      <c r="S287" s="627"/>
      <c r="T287" s="413"/>
      <c r="U287" s="413"/>
      <c r="V287" s="413"/>
      <c r="W287" s="413"/>
      <c r="X287" s="413"/>
      <c r="Y287" s="413"/>
      <c r="Z287" s="413"/>
      <c r="AA287" s="413"/>
      <c r="AB287" s="413"/>
      <c r="AC287" s="413"/>
      <c r="AD287" s="413"/>
      <c r="AE287" s="413"/>
      <c r="AF287" s="413"/>
      <c r="AG287" s="413"/>
      <c r="AH287" s="413"/>
      <c r="AI287" s="413"/>
      <c r="AJ287" s="413"/>
      <c r="AK287" s="413"/>
      <c r="AL287" s="413"/>
      <c r="AM287" s="413"/>
      <c r="AN287" s="413"/>
      <c r="AO287" s="413"/>
      <c r="AP287" s="413"/>
      <c r="AQ287" s="364"/>
      <c r="AR287" s="364"/>
      <c r="AS287" s="412"/>
      <c r="AT287" s="412"/>
      <c r="AU287" s="412"/>
      <c r="AV287" s="412"/>
      <c r="AW287" s="412"/>
      <c r="AX287" s="364"/>
      <c r="AY287" s="412"/>
      <c r="AZ287" s="885">
        <v>159</v>
      </c>
      <c r="BA287" s="885">
        <v>9</v>
      </c>
      <c r="BB287" s="412"/>
      <c r="BC287" s="412">
        <v>1</v>
      </c>
      <c r="BD287" s="412">
        <v>9</v>
      </c>
      <c r="BE287" s="412">
        <v>286</v>
      </c>
      <c r="BF287" s="412">
        <v>1009286</v>
      </c>
      <c r="BG287" s="412">
        <v>227</v>
      </c>
      <c r="BH287" s="412"/>
      <c r="BI287" s="412"/>
      <c r="BJ287" s="412"/>
      <c r="BK287" s="412"/>
      <c r="BL287" s="412"/>
      <c r="BM287" s="412"/>
      <c r="BN287" s="412"/>
      <c r="BO287" s="412"/>
      <c r="BP287" s="412"/>
      <c r="BQ287" s="412"/>
    </row>
    <row r="288" spans="1:69" s="363" customFormat="1" ht="20" x14ac:dyDescent="0.25">
      <c r="A288" s="410" t="s">
        <v>46</v>
      </c>
      <c r="B288" s="454" t="s">
        <v>2896</v>
      </c>
      <c r="C288" s="621" t="s">
        <v>1581</v>
      </c>
      <c r="D288" s="609" t="s">
        <v>1020</v>
      </c>
      <c r="E288" s="622" t="s">
        <v>136</v>
      </c>
      <c r="F288" s="623"/>
      <c r="G288" s="624"/>
      <c r="H288" s="625"/>
      <c r="I288" s="624"/>
      <c r="J288" s="412" t="s">
        <v>1790</v>
      </c>
      <c r="K288" s="364" t="s">
        <v>211</v>
      </c>
      <c r="L288" s="412"/>
      <c r="M288" s="364"/>
      <c r="N288" s="412"/>
      <c r="O288" s="412"/>
      <c r="P288" s="412"/>
      <c r="Q288" s="412"/>
      <c r="R288" s="362"/>
      <c r="S288" s="627"/>
      <c r="T288" s="413"/>
      <c r="U288" s="413"/>
      <c r="V288" s="413"/>
      <c r="W288" s="413"/>
      <c r="X288" s="413"/>
      <c r="Y288" s="413"/>
      <c r="Z288" s="413"/>
      <c r="AA288" s="413"/>
      <c r="AB288" s="413"/>
      <c r="AC288" s="413"/>
      <c r="AD288" s="413"/>
      <c r="AE288" s="413"/>
      <c r="AF288" s="413"/>
      <c r="AG288" s="413"/>
      <c r="AH288" s="413"/>
      <c r="AI288" s="413"/>
      <c r="AJ288" s="413"/>
      <c r="AK288" s="413"/>
      <c r="AL288" s="413"/>
      <c r="AM288" s="413"/>
      <c r="AN288" s="413"/>
      <c r="AO288" s="413"/>
      <c r="AP288" s="413"/>
      <c r="AQ288" s="364"/>
      <c r="AR288" s="364"/>
      <c r="AS288" s="412"/>
      <c r="AT288" s="412"/>
      <c r="AU288" s="412"/>
      <c r="AV288" s="412"/>
      <c r="AW288" s="412"/>
      <c r="AX288" s="364"/>
      <c r="AY288" s="412"/>
      <c r="AZ288" s="885">
        <v>159</v>
      </c>
      <c r="BA288" s="885">
        <v>10</v>
      </c>
      <c r="BB288" s="412"/>
      <c r="BC288" s="412">
        <v>1</v>
      </c>
      <c r="BD288" s="412">
        <v>9</v>
      </c>
      <c r="BE288" s="412">
        <v>287</v>
      </c>
      <c r="BF288" s="412">
        <v>1009287</v>
      </c>
      <c r="BG288" s="412">
        <v>228</v>
      </c>
      <c r="BH288" s="412"/>
      <c r="BI288" s="412"/>
      <c r="BJ288" s="412"/>
      <c r="BK288" s="412"/>
      <c r="BL288" s="412"/>
      <c r="BM288" s="412"/>
      <c r="BN288" s="412"/>
      <c r="BO288" s="412"/>
      <c r="BP288" s="412"/>
      <c r="BQ288" s="412"/>
    </row>
    <row r="289" spans="1:69" s="363" customFormat="1" ht="20" x14ac:dyDescent="0.25">
      <c r="A289" s="410" t="s">
        <v>46</v>
      </c>
      <c r="B289" s="454" t="s">
        <v>2897</v>
      </c>
      <c r="C289" s="621" t="s">
        <v>1581</v>
      </c>
      <c r="D289" s="609" t="s">
        <v>1021</v>
      </c>
      <c r="E289" s="622" t="s">
        <v>136</v>
      </c>
      <c r="F289" s="623"/>
      <c r="G289" s="624"/>
      <c r="H289" s="625"/>
      <c r="I289" s="624"/>
      <c r="J289" s="412" t="s">
        <v>1790</v>
      </c>
      <c r="K289" s="364" t="s">
        <v>211</v>
      </c>
      <c r="L289" s="412"/>
      <c r="M289" s="364"/>
      <c r="N289" s="412"/>
      <c r="O289" s="412"/>
      <c r="P289" s="412"/>
      <c r="Q289" s="412"/>
      <c r="R289" s="362"/>
      <c r="S289" s="627"/>
      <c r="T289" s="413"/>
      <c r="U289" s="413"/>
      <c r="V289" s="413"/>
      <c r="W289" s="413"/>
      <c r="X289" s="413"/>
      <c r="Y289" s="413"/>
      <c r="Z289" s="413"/>
      <c r="AA289" s="413"/>
      <c r="AB289" s="413"/>
      <c r="AC289" s="413"/>
      <c r="AD289" s="413"/>
      <c r="AE289" s="413"/>
      <c r="AF289" s="413"/>
      <c r="AG289" s="413"/>
      <c r="AH289" s="413"/>
      <c r="AI289" s="413"/>
      <c r="AJ289" s="413"/>
      <c r="AK289" s="413"/>
      <c r="AL289" s="413"/>
      <c r="AM289" s="413"/>
      <c r="AN289" s="413"/>
      <c r="AO289" s="413"/>
      <c r="AP289" s="413"/>
      <c r="AQ289" s="364"/>
      <c r="AR289" s="364"/>
      <c r="AS289" s="412"/>
      <c r="AT289" s="412"/>
      <c r="AU289" s="412"/>
      <c r="AV289" s="412"/>
      <c r="AW289" s="412"/>
      <c r="AX289" s="364"/>
      <c r="AY289" s="412"/>
      <c r="AZ289" s="885">
        <v>159</v>
      </c>
      <c r="BA289" s="885">
        <v>11</v>
      </c>
      <c r="BB289" s="412"/>
      <c r="BC289" s="412">
        <v>1</v>
      </c>
      <c r="BD289" s="412">
        <v>9</v>
      </c>
      <c r="BE289" s="412">
        <v>288</v>
      </c>
      <c r="BF289" s="412">
        <v>1009288</v>
      </c>
      <c r="BG289" s="412">
        <v>229</v>
      </c>
      <c r="BH289" s="412"/>
      <c r="BI289" s="412"/>
      <c r="BJ289" s="412"/>
      <c r="BK289" s="412"/>
      <c r="BL289" s="412"/>
      <c r="BM289" s="412"/>
      <c r="BN289" s="412"/>
      <c r="BO289" s="412"/>
      <c r="BP289" s="412"/>
      <c r="BQ289" s="412"/>
    </row>
    <row r="290" spans="1:69" s="363" customFormat="1" ht="20" x14ac:dyDescent="0.25">
      <c r="A290" s="410" t="s">
        <v>46</v>
      </c>
      <c r="B290" s="454" t="s">
        <v>2898</v>
      </c>
      <c r="C290" s="621" t="s">
        <v>1581</v>
      </c>
      <c r="D290" s="609" t="s">
        <v>1022</v>
      </c>
      <c r="E290" s="622" t="s">
        <v>136</v>
      </c>
      <c r="F290" s="623"/>
      <c r="G290" s="624"/>
      <c r="H290" s="625"/>
      <c r="I290" s="624"/>
      <c r="J290" s="412" t="s">
        <v>1790</v>
      </c>
      <c r="K290" s="364" t="s">
        <v>211</v>
      </c>
      <c r="L290" s="412"/>
      <c r="M290" s="364"/>
      <c r="N290" s="412"/>
      <c r="O290" s="412"/>
      <c r="P290" s="412"/>
      <c r="Q290" s="412"/>
      <c r="R290" s="362"/>
      <c r="S290" s="627"/>
      <c r="T290" s="413"/>
      <c r="U290" s="413"/>
      <c r="V290" s="413"/>
      <c r="W290" s="413"/>
      <c r="X290" s="413"/>
      <c r="Y290" s="413"/>
      <c r="Z290" s="413"/>
      <c r="AA290" s="413"/>
      <c r="AB290" s="413"/>
      <c r="AC290" s="413"/>
      <c r="AD290" s="413"/>
      <c r="AE290" s="413"/>
      <c r="AF290" s="413"/>
      <c r="AG290" s="413"/>
      <c r="AH290" s="413"/>
      <c r="AI290" s="413"/>
      <c r="AJ290" s="413"/>
      <c r="AK290" s="413"/>
      <c r="AL290" s="413"/>
      <c r="AM290" s="413"/>
      <c r="AN290" s="413"/>
      <c r="AO290" s="413"/>
      <c r="AP290" s="413"/>
      <c r="AQ290" s="364"/>
      <c r="AR290" s="364"/>
      <c r="AS290" s="412"/>
      <c r="AT290" s="412"/>
      <c r="AU290" s="412"/>
      <c r="AV290" s="412"/>
      <c r="AW290" s="412"/>
      <c r="AX290" s="364"/>
      <c r="AY290" s="412"/>
      <c r="AZ290" s="885">
        <v>159</v>
      </c>
      <c r="BA290" s="885">
        <v>12</v>
      </c>
      <c r="BB290" s="412"/>
      <c r="BC290" s="412">
        <v>1</v>
      </c>
      <c r="BD290" s="412">
        <v>9</v>
      </c>
      <c r="BE290" s="412">
        <v>289</v>
      </c>
      <c r="BF290" s="412">
        <v>1009289</v>
      </c>
      <c r="BG290" s="412">
        <v>230</v>
      </c>
      <c r="BH290" s="412"/>
      <c r="BI290" s="412"/>
      <c r="BJ290" s="412"/>
      <c r="BK290" s="412"/>
      <c r="BL290" s="412"/>
      <c r="BM290" s="412"/>
      <c r="BN290" s="412"/>
      <c r="BO290" s="412"/>
      <c r="BP290" s="412"/>
      <c r="BQ290" s="412"/>
    </row>
    <row r="291" spans="1:69" s="363" customFormat="1" ht="20" x14ac:dyDescent="0.25">
      <c r="A291" s="410" t="s">
        <v>46</v>
      </c>
      <c r="B291" s="454" t="s">
        <v>2899</v>
      </c>
      <c r="C291" s="621" t="s">
        <v>1581</v>
      </c>
      <c r="D291" s="609" t="s">
        <v>1023</v>
      </c>
      <c r="E291" s="622" t="s">
        <v>136</v>
      </c>
      <c r="F291" s="623"/>
      <c r="G291" s="624"/>
      <c r="H291" s="625"/>
      <c r="I291" s="624"/>
      <c r="J291" s="412" t="s">
        <v>1790</v>
      </c>
      <c r="K291" s="364" t="s">
        <v>211</v>
      </c>
      <c r="L291" s="412"/>
      <c r="M291" s="364"/>
      <c r="N291" s="412"/>
      <c r="O291" s="412"/>
      <c r="P291" s="412"/>
      <c r="Q291" s="412"/>
      <c r="R291" s="362"/>
      <c r="S291" s="627"/>
      <c r="T291" s="413"/>
      <c r="U291" s="413"/>
      <c r="V291" s="413"/>
      <c r="W291" s="413"/>
      <c r="X291" s="413"/>
      <c r="Y291" s="413"/>
      <c r="Z291" s="413"/>
      <c r="AA291" s="413"/>
      <c r="AB291" s="413"/>
      <c r="AC291" s="413"/>
      <c r="AD291" s="413"/>
      <c r="AE291" s="413"/>
      <c r="AF291" s="413"/>
      <c r="AG291" s="413"/>
      <c r="AH291" s="413"/>
      <c r="AI291" s="413"/>
      <c r="AJ291" s="413"/>
      <c r="AK291" s="413"/>
      <c r="AL291" s="413"/>
      <c r="AM291" s="413"/>
      <c r="AN291" s="413"/>
      <c r="AO291" s="413"/>
      <c r="AP291" s="413"/>
      <c r="AQ291" s="364"/>
      <c r="AR291" s="364"/>
      <c r="AS291" s="412"/>
      <c r="AT291" s="412"/>
      <c r="AU291" s="412"/>
      <c r="AV291" s="412"/>
      <c r="AW291" s="412"/>
      <c r="AX291" s="364"/>
      <c r="AY291" s="412"/>
      <c r="AZ291" s="885">
        <v>159</v>
      </c>
      <c r="BA291" s="885">
        <v>13</v>
      </c>
      <c r="BB291" s="412"/>
      <c r="BC291" s="412">
        <v>1</v>
      </c>
      <c r="BD291" s="412">
        <v>9</v>
      </c>
      <c r="BE291" s="412">
        <v>290</v>
      </c>
      <c r="BF291" s="412">
        <v>1009290</v>
      </c>
      <c r="BG291" s="412">
        <v>231</v>
      </c>
      <c r="BH291" s="412"/>
      <c r="BI291" s="412"/>
      <c r="BJ291" s="412"/>
      <c r="BK291" s="412"/>
      <c r="BL291" s="412"/>
      <c r="BM291" s="412"/>
      <c r="BN291" s="412"/>
      <c r="BO291" s="412"/>
      <c r="BP291" s="412"/>
      <c r="BQ291" s="412"/>
    </row>
    <row r="292" spans="1:69" s="417" customFormat="1" ht="20" x14ac:dyDescent="0.25">
      <c r="A292" s="415" t="s">
        <v>46</v>
      </c>
      <c r="B292" s="462" t="s">
        <v>2900</v>
      </c>
      <c r="C292" s="635" t="s">
        <v>1581</v>
      </c>
      <c r="D292" s="690" t="s">
        <v>1533</v>
      </c>
      <c r="E292" s="637" t="s">
        <v>136</v>
      </c>
      <c r="F292" s="638"/>
      <c r="G292" s="639"/>
      <c r="H292" s="649"/>
      <c r="I292" s="639"/>
      <c r="J292" s="418" t="s">
        <v>1332</v>
      </c>
      <c r="K292" s="419" t="s">
        <v>211</v>
      </c>
      <c r="L292" s="418"/>
      <c r="M292" s="419"/>
      <c r="N292" s="418" t="str">
        <f t="shared" ref="N292:N300" si="20">IF(OR($A292&lt;&gt;"C",P292=""),"",HYPERLINK(P292,"Collection"))</f>
        <v/>
      </c>
      <c r="O292" s="418" t="str">
        <f t="shared" ref="O292:O331" si="21">IF(OR($A292&lt;&gt;"C",Q292=""),"",HYPERLINK(Q292,"Data"))</f>
        <v/>
      </c>
      <c r="P292" s="418"/>
      <c r="Q292" s="418"/>
      <c r="R292" s="420">
        <v>0</v>
      </c>
      <c r="S292" s="641"/>
      <c r="T292" s="421"/>
      <c r="U292" s="421"/>
      <c r="V292" s="421"/>
      <c r="W292" s="421"/>
      <c r="X292" s="421"/>
      <c r="Y292" s="421"/>
      <c r="Z292" s="421"/>
      <c r="AA292" s="421"/>
      <c r="AB292" s="421"/>
      <c r="AC292" s="421"/>
      <c r="AD292" s="421"/>
      <c r="AE292" s="421"/>
      <c r="AF292" s="421"/>
      <c r="AG292" s="421"/>
      <c r="AH292" s="421"/>
      <c r="AI292" s="421"/>
      <c r="AJ292" s="421"/>
      <c r="AK292" s="421"/>
      <c r="AL292" s="421"/>
      <c r="AM292" s="421"/>
      <c r="AN292" s="421"/>
      <c r="AO292" s="421"/>
      <c r="AP292" s="421"/>
      <c r="AQ292" s="419"/>
      <c r="AR292" s="419"/>
      <c r="AS292" s="418"/>
      <c r="AT292" s="418"/>
      <c r="AU292" s="418" t="s">
        <v>1657</v>
      </c>
      <c r="AV292" s="418"/>
      <c r="AW292" s="418">
        <v>0</v>
      </c>
      <c r="AX292" s="419"/>
      <c r="AY292" s="418"/>
      <c r="AZ292" s="887">
        <v>159</v>
      </c>
      <c r="BA292" s="887">
        <v>14</v>
      </c>
      <c r="BB292" s="418"/>
      <c r="BC292" s="418">
        <v>1</v>
      </c>
      <c r="BD292" s="418">
        <v>9</v>
      </c>
      <c r="BE292" s="418">
        <v>291</v>
      </c>
      <c r="BF292" s="418">
        <v>1009291</v>
      </c>
      <c r="BG292" s="418">
        <v>232</v>
      </c>
      <c r="BH292" s="418"/>
      <c r="BI292" s="418"/>
      <c r="BJ292" s="418"/>
      <c r="BK292" s="418"/>
      <c r="BL292" s="418"/>
      <c r="BM292" s="418"/>
      <c r="BN292" s="418"/>
      <c r="BO292" s="418"/>
      <c r="BP292" s="418"/>
      <c r="BQ292" s="418"/>
    </row>
    <row r="293" spans="1:69" s="400" customFormat="1" ht="30" x14ac:dyDescent="0.25">
      <c r="A293" s="398" t="s">
        <v>1000</v>
      </c>
      <c r="B293" s="399" t="s">
        <v>2901</v>
      </c>
      <c r="C293" s="583" t="s">
        <v>139</v>
      </c>
      <c r="D293" s="619"/>
      <c r="E293" s="583" t="s">
        <v>136</v>
      </c>
      <c r="F293" s="620"/>
      <c r="G293" s="620" t="s">
        <v>1331</v>
      </c>
      <c r="H293" s="620"/>
      <c r="I293" s="620" t="s">
        <v>1331</v>
      </c>
      <c r="J293" s="369" t="s">
        <v>1332</v>
      </c>
      <c r="K293" s="369" t="s">
        <v>211</v>
      </c>
      <c r="L293" s="369" t="s">
        <v>140</v>
      </c>
      <c r="M293" s="369"/>
      <c r="N293" s="830" t="str">
        <f t="shared" si="20"/>
        <v>Collection</v>
      </c>
      <c r="O293" s="830" t="str">
        <f t="shared" si="21"/>
        <v>Data</v>
      </c>
      <c r="P293" s="766" t="s">
        <v>2463</v>
      </c>
      <c r="Q293" s="831" t="s">
        <v>2018</v>
      </c>
      <c r="R293" s="368"/>
      <c r="S293" s="369"/>
      <c r="T293" s="407" t="s">
        <v>1331</v>
      </c>
      <c r="U293" s="407"/>
      <c r="V293" s="407" t="s">
        <v>1331</v>
      </c>
      <c r="W293" s="407" t="s">
        <v>1331</v>
      </c>
      <c r="X293" s="407" t="s">
        <v>1331</v>
      </c>
      <c r="Y293" s="407" t="s">
        <v>1331</v>
      </c>
      <c r="Z293" s="407" t="s">
        <v>1331</v>
      </c>
      <c r="AA293" s="407"/>
      <c r="AB293" s="407"/>
      <c r="AC293" s="407"/>
      <c r="AD293" s="407"/>
      <c r="AE293" s="407"/>
      <c r="AF293" s="407"/>
      <c r="AG293" s="407"/>
      <c r="AH293" s="407"/>
      <c r="AI293" s="407"/>
      <c r="AJ293" s="407"/>
      <c r="AK293" s="407"/>
      <c r="AL293" s="407"/>
      <c r="AM293" s="407"/>
      <c r="AN293" s="407"/>
      <c r="AO293" s="407"/>
      <c r="AP293" s="407"/>
      <c r="AQ293" s="369"/>
      <c r="AR293" s="369" t="s">
        <v>293</v>
      </c>
      <c r="AS293" s="369" t="s">
        <v>956</v>
      </c>
      <c r="AT293" s="369"/>
      <c r="AU293" s="403">
        <v>5</v>
      </c>
      <c r="AV293" s="403"/>
      <c r="AW293" s="403"/>
      <c r="AX293" s="369" t="s">
        <v>2262</v>
      </c>
      <c r="AY293" s="403"/>
      <c r="AZ293" s="884">
        <v>102</v>
      </c>
      <c r="BA293" s="884">
        <v>0</v>
      </c>
      <c r="BB293" s="403"/>
      <c r="BC293" s="403">
        <v>0</v>
      </c>
      <c r="BD293" s="403">
        <v>9</v>
      </c>
      <c r="BE293" s="403">
        <v>292</v>
      </c>
      <c r="BF293" s="403">
        <v>9292</v>
      </c>
      <c r="BG293" s="403">
        <v>25</v>
      </c>
      <c r="BH293" s="403"/>
      <c r="BI293" s="403"/>
      <c r="BJ293" s="403"/>
      <c r="BK293" s="403"/>
      <c r="BL293" s="403"/>
      <c r="BM293" s="403"/>
      <c r="BN293" s="403"/>
      <c r="BO293" s="403"/>
      <c r="BP293" s="403"/>
      <c r="BQ293" s="403"/>
    </row>
    <row r="294" spans="1:69" s="363" customFormat="1" ht="20" x14ac:dyDescent="0.25">
      <c r="A294" s="410" t="s">
        <v>46</v>
      </c>
      <c r="B294" s="454" t="s">
        <v>2902</v>
      </c>
      <c r="C294" s="621" t="s">
        <v>139</v>
      </c>
      <c r="D294" s="609" t="s">
        <v>734</v>
      </c>
      <c r="E294" s="622" t="s">
        <v>136</v>
      </c>
      <c r="F294" s="623"/>
      <c r="G294" s="625" t="s">
        <v>1331</v>
      </c>
      <c r="H294" s="625"/>
      <c r="I294" s="625" t="s">
        <v>1331</v>
      </c>
      <c r="J294" s="412" t="s">
        <v>1332</v>
      </c>
      <c r="K294" s="364" t="s">
        <v>211</v>
      </c>
      <c r="L294" s="412"/>
      <c r="M294" s="364"/>
      <c r="N294" s="412" t="str">
        <f t="shared" si="20"/>
        <v/>
      </c>
      <c r="O294" s="412" t="str">
        <f t="shared" si="21"/>
        <v/>
      </c>
      <c r="P294" s="412"/>
      <c r="Q294" s="412"/>
      <c r="R294" s="362">
        <v>0</v>
      </c>
      <c r="S294" s="627"/>
      <c r="T294" s="413"/>
      <c r="U294" s="413"/>
      <c r="V294" s="413"/>
      <c r="W294" s="413"/>
      <c r="X294" s="413"/>
      <c r="Y294" s="413"/>
      <c r="Z294" s="413"/>
      <c r="AA294" s="413"/>
      <c r="AB294" s="413"/>
      <c r="AC294" s="413"/>
      <c r="AD294" s="413"/>
      <c r="AE294" s="413"/>
      <c r="AF294" s="413"/>
      <c r="AG294" s="413"/>
      <c r="AH294" s="413"/>
      <c r="AI294" s="413"/>
      <c r="AJ294" s="413"/>
      <c r="AK294" s="413"/>
      <c r="AL294" s="413"/>
      <c r="AM294" s="413"/>
      <c r="AN294" s="413"/>
      <c r="AO294" s="413"/>
      <c r="AP294" s="413"/>
      <c r="AQ294" s="364"/>
      <c r="AR294" s="364"/>
      <c r="AS294" s="412"/>
      <c r="AT294" s="412"/>
      <c r="AU294" s="412" t="s">
        <v>1657</v>
      </c>
      <c r="AV294" s="412"/>
      <c r="AW294" s="412">
        <v>0</v>
      </c>
      <c r="AX294" s="364"/>
      <c r="AY294" s="412"/>
      <c r="AZ294" s="885">
        <v>102</v>
      </c>
      <c r="BA294" s="885">
        <v>1</v>
      </c>
      <c r="BB294" s="412"/>
      <c r="BC294" s="412">
        <v>1</v>
      </c>
      <c r="BD294" s="412">
        <v>9</v>
      </c>
      <c r="BE294" s="412">
        <v>293</v>
      </c>
      <c r="BF294" s="412">
        <v>1009293</v>
      </c>
      <c r="BG294" s="412">
        <v>233</v>
      </c>
      <c r="BH294" s="412"/>
      <c r="BI294" s="412"/>
      <c r="BJ294" s="412"/>
      <c r="BK294" s="412"/>
      <c r="BL294" s="412"/>
      <c r="BM294" s="412"/>
      <c r="BN294" s="412"/>
      <c r="BO294" s="412"/>
      <c r="BP294" s="412"/>
      <c r="BQ294" s="412"/>
    </row>
    <row r="295" spans="1:69" s="363" customFormat="1" ht="20" x14ac:dyDescent="0.25">
      <c r="A295" s="410" t="s">
        <v>46</v>
      </c>
      <c r="B295" s="454" t="s">
        <v>2903</v>
      </c>
      <c r="C295" s="621" t="s">
        <v>139</v>
      </c>
      <c r="D295" s="609" t="s">
        <v>736</v>
      </c>
      <c r="E295" s="622" t="s">
        <v>136</v>
      </c>
      <c r="F295" s="623"/>
      <c r="G295" s="625" t="s">
        <v>1331</v>
      </c>
      <c r="H295" s="625"/>
      <c r="I295" s="625" t="s">
        <v>1331</v>
      </c>
      <c r="J295" s="412" t="s">
        <v>1332</v>
      </c>
      <c r="K295" s="364" t="s">
        <v>211</v>
      </c>
      <c r="L295" s="412"/>
      <c r="M295" s="364"/>
      <c r="N295" s="412" t="str">
        <f t="shared" si="20"/>
        <v/>
      </c>
      <c r="O295" s="412" t="str">
        <f t="shared" si="21"/>
        <v/>
      </c>
      <c r="P295" s="412"/>
      <c r="Q295" s="412"/>
      <c r="R295" s="362">
        <v>0</v>
      </c>
      <c r="S295" s="627"/>
      <c r="T295" s="413"/>
      <c r="U295" s="413"/>
      <c r="V295" s="413"/>
      <c r="W295" s="413"/>
      <c r="X295" s="413"/>
      <c r="Y295" s="413"/>
      <c r="Z295" s="413"/>
      <c r="AA295" s="413"/>
      <c r="AB295" s="413"/>
      <c r="AC295" s="413"/>
      <c r="AD295" s="413"/>
      <c r="AE295" s="413"/>
      <c r="AF295" s="413"/>
      <c r="AG295" s="413"/>
      <c r="AH295" s="413"/>
      <c r="AI295" s="413"/>
      <c r="AJ295" s="413"/>
      <c r="AK295" s="413"/>
      <c r="AL295" s="413"/>
      <c r="AM295" s="413"/>
      <c r="AN295" s="413"/>
      <c r="AO295" s="413"/>
      <c r="AP295" s="413"/>
      <c r="AQ295" s="364"/>
      <c r="AR295" s="364"/>
      <c r="AS295" s="412"/>
      <c r="AT295" s="412"/>
      <c r="AU295" s="412" t="s">
        <v>1657</v>
      </c>
      <c r="AV295" s="412"/>
      <c r="AW295" s="412">
        <v>0</v>
      </c>
      <c r="AX295" s="364"/>
      <c r="AY295" s="412"/>
      <c r="AZ295" s="885">
        <v>102</v>
      </c>
      <c r="BA295" s="885">
        <v>2</v>
      </c>
      <c r="BB295" s="412"/>
      <c r="BC295" s="412">
        <v>1</v>
      </c>
      <c r="BD295" s="412">
        <v>9</v>
      </c>
      <c r="BE295" s="412">
        <v>294</v>
      </c>
      <c r="BF295" s="412">
        <v>1009294</v>
      </c>
      <c r="BG295" s="412">
        <v>234</v>
      </c>
      <c r="BH295" s="412"/>
      <c r="BI295" s="412"/>
      <c r="BJ295" s="412"/>
      <c r="BK295" s="412"/>
      <c r="BL295" s="412"/>
      <c r="BM295" s="412"/>
      <c r="BN295" s="412"/>
      <c r="BO295" s="412"/>
      <c r="BP295" s="412"/>
      <c r="BQ295" s="412"/>
    </row>
    <row r="296" spans="1:69" s="363" customFormat="1" ht="20" x14ac:dyDescent="0.25">
      <c r="A296" s="410" t="s">
        <v>46</v>
      </c>
      <c r="B296" s="454" t="s">
        <v>2904</v>
      </c>
      <c r="C296" s="621" t="s">
        <v>139</v>
      </c>
      <c r="D296" s="609" t="s">
        <v>737</v>
      </c>
      <c r="E296" s="622" t="s">
        <v>136</v>
      </c>
      <c r="F296" s="623"/>
      <c r="G296" s="625" t="s">
        <v>1331</v>
      </c>
      <c r="H296" s="625"/>
      <c r="I296" s="625" t="s">
        <v>1331</v>
      </c>
      <c r="J296" s="412" t="s">
        <v>1332</v>
      </c>
      <c r="K296" s="364" t="s">
        <v>211</v>
      </c>
      <c r="L296" s="412"/>
      <c r="M296" s="364"/>
      <c r="N296" s="412" t="str">
        <f t="shared" si="20"/>
        <v/>
      </c>
      <c r="O296" s="412" t="str">
        <f t="shared" si="21"/>
        <v/>
      </c>
      <c r="P296" s="412"/>
      <c r="Q296" s="412"/>
      <c r="R296" s="362">
        <v>0</v>
      </c>
      <c r="S296" s="627"/>
      <c r="T296" s="413"/>
      <c r="U296" s="413"/>
      <c r="V296" s="413"/>
      <c r="W296" s="413"/>
      <c r="X296" s="413"/>
      <c r="Y296" s="413"/>
      <c r="Z296" s="413"/>
      <c r="AA296" s="413"/>
      <c r="AB296" s="413"/>
      <c r="AC296" s="413"/>
      <c r="AD296" s="413"/>
      <c r="AE296" s="413"/>
      <c r="AF296" s="413"/>
      <c r="AG296" s="413"/>
      <c r="AH296" s="413"/>
      <c r="AI296" s="413"/>
      <c r="AJ296" s="413"/>
      <c r="AK296" s="413"/>
      <c r="AL296" s="413"/>
      <c r="AM296" s="413"/>
      <c r="AN296" s="413"/>
      <c r="AO296" s="413"/>
      <c r="AP296" s="413"/>
      <c r="AQ296" s="364"/>
      <c r="AR296" s="364"/>
      <c r="AS296" s="412"/>
      <c r="AT296" s="412"/>
      <c r="AU296" s="412" t="s">
        <v>1657</v>
      </c>
      <c r="AV296" s="412"/>
      <c r="AW296" s="412">
        <v>0</v>
      </c>
      <c r="AX296" s="364"/>
      <c r="AY296" s="412"/>
      <c r="AZ296" s="885">
        <v>102</v>
      </c>
      <c r="BA296" s="885">
        <v>3</v>
      </c>
      <c r="BB296" s="412"/>
      <c r="BC296" s="412">
        <v>1</v>
      </c>
      <c r="BD296" s="412">
        <v>9</v>
      </c>
      <c r="BE296" s="412">
        <v>295</v>
      </c>
      <c r="BF296" s="412">
        <v>1009295</v>
      </c>
      <c r="BG296" s="412">
        <v>235</v>
      </c>
      <c r="BH296" s="412"/>
      <c r="BI296" s="412"/>
      <c r="BJ296" s="412"/>
      <c r="BK296" s="412"/>
      <c r="BL296" s="412"/>
      <c r="BM296" s="412"/>
      <c r="BN296" s="412"/>
      <c r="BO296" s="412"/>
      <c r="BP296" s="412"/>
      <c r="BQ296" s="412"/>
    </row>
    <row r="297" spans="1:69" s="363" customFormat="1" ht="20" x14ac:dyDescent="0.25">
      <c r="A297" s="410" t="s">
        <v>46</v>
      </c>
      <c r="B297" s="454" t="s">
        <v>2905</v>
      </c>
      <c r="C297" s="621" t="s">
        <v>139</v>
      </c>
      <c r="D297" s="609" t="s">
        <v>1040</v>
      </c>
      <c r="E297" s="622" t="s">
        <v>136</v>
      </c>
      <c r="F297" s="623"/>
      <c r="G297" s="625" t="s">
        <v>1331</v>
      </c>
      <c r="H297" s="625"/>
      <c r="I297" s="625" t="s">
        <v>1331</v>
      </c>
      <c r="J297" s="412" t="s">
        <v>1332</v>
      </c>
      <c r="K297" s="364" t="s">
        <v>211</v>
      </c>
      <c r="L297" s="412"/>
      <c r="M297" s="364"/>
      <c r="N297" s="412" t="str">
        <f t="shared" si="20"/>
        <v/>
      </c>
      <c r="O297" s="412" t="str">
        <f t="shared" si="21"/>
        <v/>
      </c>
      <c r="P297" s="412"/>
      <c r="Q297" s="412"/>
      <c r="R297" s="362">
        <v>0</v>
      </c>
      <c r="S297" s="627"/>
      <c r="T297" s="413"/>
      <c r="U297" s="413"/>
      <c r="V297" s="413"/>
      <c r="W297" s="413"/>
      <c r="X297" s="413"/>
      <c r="Y297" s="413"/>
      <c r="Z297" s="413"/>
      <c r="AA297" s="413"/>
      <c r="AB297" s="413"/>
      <c r="AC297" s="413"/>
      <c r="AD297" s="413"/>
      <c r="AE297" s="413"/>
      <c r="AF297" s="413"/>
      <c r="AG297" s="413"/>
      <c r="AH297" s="413"/>
      <c r="AI297" s="413"/>
      <c r="AJ297" s="413"/>
      <c r="AK297" s="413"/>
      <c r="AL297" s="413"/>
      <c r="AM297" s="413"/>
      <c r="AN297" s="413"/>
      <c r="AO297" s="413"/>
      <c r="AP297" s="413"/>
      <c r="AQ297" s="364"/>
      <c r="AR297" s="364"/>
      <c r="AS297" s="412"/>
      <c r="AT297" s="412"/>
      <c r="AU297" s="412" t="s">
        <v>1657</v>
      </c>
      <c r="AV297" s="412"/>
      <c r="AW297" s="412">
        <v>0</v>
      </c>
      <c r="AX297" s="364"/>
      <c r="AY297" s="412"/>
      <c r="AZ297" s="885">
        <v>102</v>
      </c>
      <c r="BA297" s="885">
        <v>4</v>
      </c>
      <c r="BB297" s="412"/>
      <c r="BC297" s="412">
        <v>1</v>
      </c>
      <c r="BD297" s="412">
        <v>9</v>
      </c>
      <c r="BE297" s="412">
        <v>296</v>
      </c>
      <c r="BF297" s="412">
        <v>1009296</v>
      </c>
      <c r="BG297" s="412">
        <v>236</v>
      </c>
      <c r="BH297" s="412"/>
      <c r="BI297" s="412"/>
      <c r="BJ297" s="412"/>
      <c r="BK297" s="412"/>
      <c r="BL297" s="412"/>
      <c r="BM297" s="412"/>
      <c r="BN297" s="412"/>
      <c r="BO297" s="412"/>
      <c r="BP297" s="412"/>
      <c r="BQ297" s="412"/>
    </row>
    <row r="298" spans="1:69" s="417" customFormat="1" ht="20" x14ac:dyDescent="0.25">
      <c r="A298" s="415" t="s">
        <v>46</v>
      </c>
      <c r="B298" s="462" t="s">
        <v>2906</v>
      </c>
      <c r="C298" s="635" t="s">
        <v>139</v>
      </c>
      <c r="D298" s="636" t="s">
        <v>1041</v>
      </c>
      <c r="E298" s="637" t="s">
        <v>136</v>
      </c>
      <c r="F298" s="638"/>
      <c r="G298" s="649" t="s">
        <v>1331</v>
      </c>
      <c r="H298" s="649"/>
      <c r="I298" s="649" t="s">
        <v>1331</v>
      </c>
      <c r="J298" s="418" t="s">
        <v>1332</v>
      </c>
      <c r="K298" s="419" t="s">
        <v>211</v>
      </c>
      <c r="L298" s="418"/>
      <c r="M298" s="419"/>
      <c r="N298" s="418" t="str">
        <f t="shared" si="20"/>
        <v/>
      </c>
      <c r="O298" s="418" t="str">
        <f t="shared" si="21"/>
        <v/>
      </c>
      <c r="P298" s="418"/>
      <c r="Q298" s="418"/>
      <c r="R298" s="420">
        <v>0</v>
      </c>
      <c r="S298" s="641"/>
      <c r="T298" s="421"/>
      <c r="U298" s="421"/>
      <c r="V298" s="421"/>
      <c r="W298" s="421"/>
      <c r="X298" s="421"/>
      <c r="Y298" s="421"/>
      <c r="Z298" s="421"/>
      <c r="AA298" s="421"/>
      <c r="AB298" s="421"/>
      <c r="AC298" s="421"/>
      <c r="AD298" s="421"/>
      <c r="AE298" s="421"/>
      <c r="AF298" s="421"/>
      <c r="AG298" s="421"/>
      <c r="AH298" s="421"/>
      <c r="AI298" s="421"/>
      <c r="AJ298" s="421"/>
      <c r="AK298" s="421"/>
      <c r="AL298" s="421"/>
      <c r="AM298" s="421"/>
      <c r="AN298" s="421"/>
      <c r="AO298" s="421"/>
      <c r="AP298" s="421"/>
      <c r="AQ298" s="419"/>
      <c r="AR298" s="419"/>
      <c r="AS298" s="418"/>
      <c r="AT298" s="418"/>
      <c r="AU298" s="418" t="s">
        <v>1657</v>
      </c>
      <c r="AV298" s="418"/>
      <c r="AW298" s="418">
        <v>0</v>
      </c>
      <c r="AX298" s="419"/>
      <c r="AY298" s="418"/>
      <c r="AZ298" s="887">
        <v>102</v>
      </c>
      <c r="BA298" s="887">
        <v>5</v>
      </c>
      <c r="BB298" s="418"/>
      <c r="BC298" s="418">
        <v>1</v>
      </c>
      <c r="BD298" s="418">
        <v>9</v>
      </c>
      <c r="BE298" s="418">
        <v>297</v>
      </c>
      <c r="BF298" s="418">
        <v>1009297</v>
      </c>
      <c r="BG298" s="418">
        <v>237</v>
      </c>
      <c r="BH298" s="418"/>
      <c r="BI298" s="418"/>
      <c r="BJ298" s="418"/>
      <c r="BK298" s="418"/>
      <c r="BL298" s="418"/>
      <c r="BM298" s="418"/>
      <c r="BN298" s="418"/>
      <c r="BO298" s="418"/>
      <c r="BP298" s="418"/>
      <c r="BQ298" s="418"/>
    </row>
    <row r="299" spans="1:69" s="400" customFormat="1" ht="62.25" customHeight="1" x14ac:dyDescent="0.25">
      <c r="A299" s="398" t="s">
        <v>1000</v>
      </c>
      <c r="B299" s="399" t="s">
        <v>2907</v>
      </c>
      <c r="C299" s="583" t="s">
        <v>1659</v>
      </c>
      <c r="D299" s="619"/>
      <c r="E299" s="583" t="s">
        <v>136</v>
      </c>
      <c r="F299" s="620"/>
      <c r="G299" s="620" t="s">
        <v>118</v>
      </c>
      <c r="H299" s="620"/>
      <c r="I299" s="620" t="s">
        <v>1331</v>
      </c>
      <c r="J299" s="369" t="s">
        <v>1332</v>
      </c>
      <c r="K299" s="369" t="s">
        <v>211</v>
      </c>
      <c r="L299" s="369" t="s">
        <v>1665</v>
      </c>
      <c r="M299" s="369"/>
      <c r="N299" s="830" t="str">
        <f t="shared" si="20"/>
        <v>Collection</v>
      </c>
      <c r="O299" s="830" t="str">
        <f t="shared" si="21"/>
        <v>Data</v>
      </c>
      <c r="P299" s="428" t="s">
        <v>2019</v>
      </c>
      <c r="Q299" s="766" t="s">
        <v>2464</v>
      </c>
      <c r="R299" s="368"/>
      <c r="S299" s="369"/>
      <c r="T299" s="407" t="s">
        <v>1331</v>
      </c>
      <c r="U299" s="407"/>
      <c r="V299" s="407" t="s">
        <v>1331</v>
      </c>
      <c r="W299" s="407" t="s">
        <v>1331</v>
      </c>
      <c r="X299" s="407" t="s">
        <v>1331</v>
      </c>
      <c r="Y299" s="407" t="s">
        <v>1331</v>
      </c>
      <c r="Z299" s="407" t="s">
        <v>1331</v>
      </c>
      <c r="AA299" s="407"/>
      <c r="AB299" s="407"/>
      <c r="AC299" s="407"/>
      <c r="AD299" s="407"/>
      <c r="AE299" s="407"/>
      <c r="AF299" s="407"/>
      <c r="AG299" s="407"/>
      <c r="AH299" s="407"/>
      <c r="AI299" s="407"/>
      <c r="AJ299" s="407"/>
      <c r="AK299" s="407"/>
      <c r="AL299" s="407"/>
      <c r="AM299" s="407"/>
      <c r="AN299" s="407"/>
      <c r="AO299" s="407"/>
      <c r="AP299" s="407"/>
      <c r="AQ299" s="369"/>
      <c r="AR299" s="369" t="s">
        <v>293</v>
      </c>
      <c r="AS299" s="369" t="s">
        <v>250</v>
      </c>
      <c r="AT299" s="369"/>
      <c r="AU299" s="403">
        <v>1</v>
      </c>
      <c r="AV299" s="403"/>
      <c r="AW299" s="403"/>
      <c r="AX299" s="369" t="s">
        <v>2262</v>
      </c>
      <c r="AY299" s="403"/>
      <c r="AZ299" s="884">
        <v>104</v>
      </c>
      <c r="BA299" s="884">
        <v>0</v>
      </c>
      <c r="BB299" s="403"/>
      <c r="BC299" s="403">
        <v>0</v>
      </c>
      <c r="BD299" s="403">
        <v>9</v>
      </c>
      <c r="BE299" s="403">
        <v>298</v>
      </c>
      <c r="BF299" s="403">
        <v>9298</v>
      </c>
      <c r="BG299" s="403">
        <v>26</v>
      </c>
      <c r="BH299" s="403"/>
      <c r="BI299" s="403"/>
      <c r="BJ299" s="403"/>
      <c r="BK299" s="403"/>
      <c r="BL299" s="403"/>
      <c r="BM299" s="403"/>
      <c r="BN299" s="403"/>
      <c r="BO299" s="403"/>
      <c r="BP299" s="403"/>
      <c r="BQ299" s="403"/>
    </row>
    <row r="300" spans="1:69" s="417" customFormat="1" ht="42.75" customHeight="1" x14ac:dyDescent="0.25">
      <c r="A300" s="415" t="s">
        <v>46</v>
      </c>
      <c r="B300" s="462" t="s">
        <v>2908</v>
      </c>
      <c r="C300" s="635" t="s">
        <v>1659</v>
      </c>
      <c r="D300" s="636" t="s">
        <v>1010</v>
      </c>
      <c r="E300" s="637" t="s">
        <v>136</v>
      </c>
      <c r="F300" s="638"/>
      <c r="G300" s="639" t="s">
        <v>118</v>
      </c>
      <c r="H300" s="639"/>
      <c r="I300" s="639" t="s">
        <v>1331</v>
      </c>
      <c r="J300" s="418" t="s">
        <v>1332</v>
      </c>
      <c r="K300" s="419" t="s">
        <v>211</v>
      </c>
      <c r="L300" s="418"/>
      <c r="M300" s="419"/>
      <c r="N300" s="418" t="str">
        <f t="shared" si="20"/>
        <v/>
      </c>
      <c r="O300" s="418" t="str">
        <f t="shared" si="21"/>
        <v/>
      </c>
      <c r="P300" s="418"/>
      <c r="Q300" s="418"/>
      <c r="R300" s="420">
        <v>0</v>
      </c>
      <c r="S300" s="641"/>
      <c r="T300" s="421"/>
      <c r="U300" s="421"/>
      <c r="V300" s="421"/>
      <c r="W300" s="421"/>
      <c r="X300" s="421"/>
      <c r="Y300" s="421"/>
      <c r="Z300" s="421"/>
      <c r="AA300" s="421"/>
      <c r="AB300" s="421"/>
      <c r="AC300" s="421"/>
      <c r="AD300" s="421"/>
      <c r="AE300" s="421"/>
      <c r="AF300" s="421"/>
      <c r="AG300" s="421"/>
      <c r="AH300" s="421"/>
      <c r="AI300" s="421"/>
      <c r="AJ300" s="421"/>
      <c r="AK300" s="421"/>
      <c r="AL300" s="421"/>
      <c r="AM300" s="421"/>
      <c r="AN300" s="421"/>
      <c r="AO300" s="421"/>
      <c r="AP300" s="421"/>
      <c r="AQ300" s="419"/>
      <c r="AR300" s="419"/>
      <c r="AS300" s="418"/>
      <c r="AT300" s="418"/>
      <c r="AU300" s="418" t="s">
        <v>1657</v>
      </c>
      <c r="AV300" s="418"/>
      <c r="AW300" s="418">
        <v>0</v>
      </c>
      <c r="AX300" s="419"/>
      <c r="AY300" s="418"/>
      <c r="AZ300" s="887">
        <v>104</v>
      </c>
      <c r="BA300" s="887">
        <v>1</v>
      </c>
      <c r="BB300" s="418"/>
      <c r="BC300" s="418">
        <v>1</v>
      </c>
      <c r="BD300" s="418">
        <v>9</v>
      </c>
      <c r="BE300" s="418">
        <v>299</v>
      </c>
      <c r="BF300" s="418">
        <v>1009299</v>
      </c>
      <c r="BG300" s="418">
        <v>238</v>
      </c>
      <c r="BH300" s="418"/>
      <c r="BI300" s="418"/>
      <c r="BJ300" s="418"/>
      <c r="BK300" s="418"/>
      <c r="BL300" s="418"/>
      <c r="BM300" s="418"/>
      <c r="BN300" s="418"/>
      <c r="BO300" s="418"/>
      <c r="BP300" s="418"/>
      <c r="BQ300" s="418"/>
    </row>
    <row r="301" spans="1:69" s="400" customFormat="1" ht="40" x14ac:dyDescent="0.25">
      <c r="A301" s="398" t="s">
        <v>1000</v>
      </c>
      <c r="B301" s="399" t="s">
        <v>2909</v>
      </c>
      <c r="C301" s="583" t="s">
        <v>525</v>
      </c>
      <c r="D301" s="619"/>
      <c r="E301" s="583" t="s">
        <v>136</v>
      </c>
      <c r="F301" s="620"/>
      <c r="G301" s="620" t="s">
        <v>1331</v>
      </c>
      <c r="H301" s="620"/>
      <c r="I301" s="620" t="s">
        <v>1331</v>
      </c>
      <c r="J301" s="369" t="s">
        <v>1332</v>
      </c>
      <c r="K301" s="369" t="s">
        <v>211</v>
      </c>
      <c r="L301" s="369" t="s">
        <v>2020</v>
      </c>
      <c r="M301" s="369"/>
      <c r="N301" s="830" t="s">
        <v>1626</v>
      </c>
      <c r="O301" s="830" t="str">
        <f t="shared" si="21"/>
        <v>Data</v>
      </c>
      <c r="P301" s="428" t="s">
        <v>2021</v>
      </c>
      <c r="Q301" s="831" t="s">
        <v>2022</v>
      </c>
      <c r="R301" s="368"/>
      <c r="S301" s="369"/>
      <c r="T301" s="407" t="s">
        <v>1331</v>
      </c>
      <c r="U301" s="407"/>
      <c r="V301" s="407" t="s">
        <v>1331</v>
      </c>
      <c r="W301" s="407" t="s">
        <v>1331</v>
      </c>
      <c r="X301" s="407" t="s">
        <v>1331</v>
      </c>
      <c r="Y301" s="407" t="s">
        <v>1331</v>
      </c>
      <c r="Z301" s="407" t="s">
        <v>1331</v>
      </c>
      <c r="AA301" s="407"/>
      <c r="AB301" s="407"/>
      <c r="AC301" s="407"/>
      <c r="AD301" s="407"/>
      <c r="AE301" s="407"/>
      <c r="AF301" s="407"/>
      <c r="AG301" s="407"/>
      <c r="AH301" s="407"/>
      <c r="AI301" s="407"/>
      <c r="AJ301" s="407"/>
      <c r="AK301" s="407"/>
      <c r="AL301" s="407"/>
      <c r="AM301" s="407"/>
      <c r="AN301" s="407"/>
      <c r="AO301" s="407"/>
      <c r="AP301" s="407"/>
      <c r="AQ301" s="369"/>
      <c r="AR301" s="369" t="s">
        <v>293</v>
      </c>
      <c r="AS301" s="369" t="s">
        <v>250</v>
      </c>
      <c r="AT301" s="369"/>
      <c r="AU301" s="403">
        <v>1</v>
      </c>
      <c r="AV301" s="403"/>
      <c r="AW301" s="403"/>
      <c r="AX301" s="369" t="s">
        <v>2262</v>
      </c>
      <c r="AY301" s="403"/>
      <c r="AZ301" s="884">
        <v>107</v>
      </c>
      <c r="BA301" s="884">
        <v>0</v>
      </c>
      <c r="BB301" s="403"/>
      <c r="BC301" s="403">
        <v>0</v>
      </c>
      <c r="BD301" s="403">
        <v>9</v>
      </c>
      <c r="BE301" s="403">
        <v>300</v>
      </c>
      <c r="BF301" s="403">
        <v>9300</v>
      </c>
      <c r="BG301" s="403">
        <v>27</v>
      </c>
      <c r="BH301" s="403"/>
      <c r="BI301" s="403"/>
      <c r="BJ301" s="403"/>
      <c r="BK301" s="403"/>
      <c r="BL301" s="403"/>
      <c r="BM301" s="403"/>
      <c r="BN301" s="403"/>
      <c r="BO301" s="403"/>
      <c r="BP301" s="403"/>
      <c r="BQ301" s="403"/>
    </row>
    <row r="302" spans="1:69" s="417" customFormat="1" ht="25" x14ac:dyDescent="0.25">
      <c r="A302" s="415" t="s">
        <v>46</v>
      </c>
      <c r="B302" s="462" t="s">
        <v>2910</v>
      </c>
      <c r="C302" s="635" t="s">
        <v>525</v>
      </c>
      <c r="D302" s="636" t="s">
        <v>783</v>
      </c>
      <c r="E302" s="637" t="s">
        <v>136</v>
      </c>
      <c r="F302" s="638"/>
      <c r="G302" s="639" t="s">
        <v>1331</v>
      </c>
      <c r="H302" s="639"/>
      <c r="I302" s="639" t="s">
        <v>1331</v>
      </c>
      <c r="J302" s="418" t="s">
        <v>1332</v>
      </c>
      <c r="K302" s="419" t="s">
        <v>211</v>
      </c>
      <c r="L302" s="418"/>
      <c r="M302" s="419"/>
      <c r="N302" s="418" t="str">
        <f t="shared" ref="N302:N327" si="22">IF(OR($A302&lt;&gt;"C",P302=""),"",HYPERLINK(P302,"Collection"))</f>
        <v/>
      </c>
      <c r="O302" s="418" t="str">
        <f t="shared" si="21"/>
        <v/>
      </c>
      <c r="P302" s="418"/>
      <c r="Q302" s="418"/>
      <c r="R302" s="420">
        <v>0</v>
      </c>
      <c r="S302" s="641"/>
      <c r="T302" s="421"/>
      <c r="U302" s="421"/>
      <c r="V302" s="421"/>
      <c r="W302" s="421"/>
      <c r="X302" s="421"/>
      <c r="Y302" s="421"/>
      <c r="Z302" s="421"/>
      <c r="AA302" s="421"/>
      <c r="AB302" s="421"/>
      <c r="AC302" s="421"/>
      <c r="AD302" s="421"/>
      <c r="AE302" s="421"/>
      <c r="AF302" s="421"/>
      <c r="AG302" s="421"/>
      <c r="AH302" s="421"/>
      <c r="AI302" s="421"/>
      <c r="AJ302" s="421"/>
      <c r="AK302" s="421"/>
      <c r="AL302" s="421"/>
      <c r="AM302" s="421"/>
      <c r="AN302" s="421"/>
      <c r="AO302" s="421"/>
      <c r="AP302" s="421"/>
      <c r="AQ302" s="419"/>
      <c r="AR302" s="419"/>
      <c r="AS302" s="418"/>
      <c r="AT302" s="418"/>
      <c r="AU302" s="418" t="s">
        <v>1657</v>
      </c>
      <c r="AV302" s="418"/>
      <c r="AW302" s="418">
        <v>0</v>
      </c>
      <c r="AX302" s="419"/>
      <c r="AY302" s="418"/>
      <c r="AZ302" s="887">
        <v>107</v>
      </c>
      <c r="BA302" s="887">
        <v>1</v>
      </c>
      <c r="BB302" s="418"/>
      <c r="BC302" s="418">
        <v>1</v>
      </c>
      <c r="BD302" s="418">
        <v>9</v>
      </c>
      <c r="BE302" s="418">
        <v>301</v>
      </c>
      <c r="BF302" s="418">
        <v>1009301</v>
      </c>
      <c r="BG302" s="418">
        <v>239</v>
      </c>
      <c r="BH302" s="418"/>
      <c r="BI302" s="418"/>
      <c r="BJ302" s="418"/>
      <c r="BK302" s="418"/>
      <c r="BL302" s="418"/>
      <c r="BM302" s="418"/>
      <c r="BN302" s="418"/>
      <c r="BO302" s="418"/>
      <c r="BP302" s="418"/>
      <c r="BQ302" s="418"/>
    </row>
    <row r="303" spans="1:69" s="400" customFormat="1" ht="30" x14ac:dyDescent="0.25">
      <c r="A303" s="398" t="s">
        <v>1000</v>
      </c>
      <c r="B303" s="399" t="s">
        <v>2911</v>
      </c>
      <c r="C303" s="583" t="s">
        <v>526</v>
      </c>
      <c r="D303" s="619"/>
      <c r="E303" s="583" t="s">
        <v>136</v>
      </c>
      <c r="F303" s="620"/>
      <c r="G303" s="655" t="s">
        <v>1331</v>
      </c>
      <c r="H303" s="655"/>
      <c r="I303" s="620" t="s">
        <v>1331</v>
      </c>
      <c r="J303" s="369" t="s">
        <v>1332</v>
      </c>
      <c r="K303" s="369" t="s">
        <v>211</v>
      </c>
      <c r="L303" s="369" t="s">
        <v>1278</v>
      </c>
      <c r="M303" s="369"/>
      <c r="N303" s="830" t="str">
        <f t="shared" si="22"/>
        <v>Collection</v>
      </c>
      <c r="O303" s="830" t="str">
        <f t="shared" si="21"/>
        <v>Data</v>
      </c>
      <c r="P303" s="833" t="s">
        <v>2465</v>
      </c>
      <c r="Q303" s="833" t="s">
        <v>2466</v>
      </c>
      <c r="R303" s="368"/>
      <c r="S303" s="369"/>
      <c r="T303" s="407" t="s">
        <v>1331</v>
      </c>
      <c r="U303" s="407"/>
      <c r="V303" s="407" t="s">
        <v>1331</v>
      </c>
      <c r="W303" s="407" t="s">
        <v>1331</v>
      </c>
      <c r="X303" s="407" t="s">
        <v>1331</v>
      </c>
      <c r="Y303" s="407" t="s">
        <v>1331</v>
      </c>
      <c r="Z303" s="407" t="s">
        <v>1331</v>
      </c>
      <c r="AA303" s="407"/>
      <c r="AB303" s="407"/>
      <c r="AC303" s="407"/>
      <c r="AD303" s="407"/>
      <c r="AE303" s="407"/>
      <c r="AF303" s="407"/>
      <c r="AG303" s="407"/>
      <c r="AH303" s="407"/>
      <c r="AI303" s="407"/>
      <c r="AJ303" s="407"/>
      <c r="AK303" s="407"/>
      <c r="AL303" s="407"/>
      <c r="AM303" s="407"/>
      <c r="AN303" s="407"/>
      <c r="AO303" s="407"/>
      <c r="AP303" s="407"/>
      <c r="AQ303" s="369"/>
      <c r="AR303" s="369" t="s">
        <v>293</v>
      </c>
      <c r="AS303" s="369" t="s">
        <v>956</v>
      </c>
      <c r="AT303" s="369"/>
      <c r="AU303" s="403">
        <v>1</v>
      </c>
      <c r="AV303" s="403"/>
      <c r="AW303" s="403"/>
      <c r="AX303" s="369" t="s">
        <v>2099</v>
      </c>
      <c r="AY303" s="403"/>
      <c r="AZ303" s="884">
        <v>108</v>
      </c>
      <c r="BA303" s="884">
        <v>0</v>
      </c>
      <c r="BB303" s="403"/>
      <c r="BC303" s="403">
        <v>0</v>
      </c>
      <c r="BD303" s="403">
        <v>9</v>
      </c>
      <c r="BE303" s="403">
        <v>302</v>
      </c>
      <c r="BF303" s="403">
        <v>9302</v>
      </c>
      <c r="BG303" s="403">
        <v>28</v>
      </c>
      <c r="BH303" s="403"/>
      <c r="BI303" s="403"/>
      <c r="BJ303" s="403"/>
      <c r="BK303" s="403"/>
      <c r="BL303" s="403"/>
      <c r="BM303" s="403"/>
      <c r="BN303" s="403"/>
      <c r="BO303" s="403"/>
      <c r="BP303" s="403"/>
      <c r="BQ303" s="403"/>
    </row>
    <row r="304" spans="1:69" s="417" customFormat="1" ht="25.5" thickBot="1" x14ac:dyDescent="0.3">
      <c r="A304" s="415" t="s">
        <v>46</v>
      </c>
      <c r="B304" s="462" t="s">
        <v>2912</v>
      </c>
      <c r="C304" s="635" t="s">
        <v>526</v>
      </c>
      <c r="D304" s="636" t="s">
        <v>1126</v>
      </c>
      <c r="E304" s="637" t="s">
        <v>136</v>
      </c>
      <c r="F304" s="638"/>
      <c r="G304" s="639" t="s">
        <v>1331</v>
      </c>
      <c r="H304" s="639"/>
      <c r="I304" s="639" t="s">
        <v>1331</v>
      </c>
      <c r="J304" s="418" t="s">
        <v>1332</v>
      </c>
      <c r="K304" s="419" t="s">
        <v>211</v>
      </c>
      <c r="L304" s="418"/>
      <c r="M304" s="419"/>
      <c r="N304" s="418" t="str">
        <f t="shared" si="22"/>
        <v/>
      </c>
      <c r="O304" s="418" t="str">
        <f t="shared" si="21"/>
        <v/>
      </c>
      <c r="P304" s="418"/>
      <c r="Q304" s="418"/>
      <c r="R304" s="420">
        <v>0</v>
      </c>
      <c r="S304" s="641"/>
      <c r="T304" s="421"/>
      <c r="U304" s="421"/>
      <c r="V304" s="421"/>
      <c r="W304" s="421"/>
      <c r="X304" s="421"/>
      <c r="Y304" s="421"/>
      <c r="Z304" s="421"/>
      <c r="AA304" s="421"/>
      <c r="AB304" s="421"/>
      <c r="AC304" s="421"/>
      <c r="AD304" s="421"/>
      <c r="AE304" s="421"/>
      <c r="AF304" s="421"/>
      <c r="AG304" s="421"/>
      <c r="AH304" s="421"/>
      <c r="AI304" s="421"/>
      <c r="AJ304" s="421"/>
      <c r="AK304" s="421"/>
      <c r="AL304" s="421"/>
      <c r="AM304" s="421"/>
      <c r="AN304" s="421"/>
      <c r="AO304" s="421"/>
      <c r="AP304" s="421"/>
      <c r="AQ304" s="419"/>
      <c r="AR304" s="419"/>
      <c r="AS304" s="418"/>
      <c r="AT304" s="418"/>
      <c r="AU304" s="418" t="s">
        <v>1657</v>
      </c>
      <c r="AV304" s="418"/>
      <c r="AW304" s="418">
        <v>0</v>
      </c>
      <c r="AX304" s="419"/>
      <c r="AY304" s="418"/>
      <c r="AZ304" s="887">
        <v>108</v>
      </c>
      <c r="BA304" s="887">
        <v>1</v>
      </c>
      <c r="BB304" s="418"/>
      <c r="BC304" s="418">
        <v>1</v>
      </c>
      <c r="BD304" s="418">
        <v>9</v>
      </c>
      <c r="BE304" s="418">
        <v>303</v>
      </c>
      <c r="BF304" s="418">
        <v>1009303</v>
      </c>
      <c r="BG304" s="418">
        <v>240</v>
      </c>
      <c r="BH304" s="418"/>
      <c r="BI304" s="418"/>
      <c r="BJ304" s="418"/>
      <c r="BK304" s="418"/>
      <c r="BL304" s="418"/>
      <c r="BM304" s="418"/>
      <c r="BN304" s="418"/>
      <c r="BO304" s="418"/>
      <c r="BP304" s="418"/>
      <c r="BQ304" s="418"/>
    </row>
    <row r="305" spans="1:69" s="400" customFormat="1" ht="40.5" thickBot="1" x14ac:dyDescent="0.3">
      <c r="A305" s="398" t="s">
        <v>1000</v>
      </c>
      <c r="B305" s="399" t="s">
        <v>2913</v>
      </c>
      <c r="C305" s="583" t="s">
        <v>426</v>
      </c>
      <c r="D305" s="619"/>
      <c r="E305" s="583" t="s">
        <v>136</v>
      </c>
      <c r="F305" s="620"/>
      <c r="G305" s="655" t="s">
        <v>1331</v>
      </c>
      <c r="H305" s="655"/>
      <c r="I305" s="620" t="s">
        <v>1331</v>
      </c>
      <c r="J305" s="369" t="s">
        <v>1262</v>
      </c>
      <c r="K305" s="369" t="s">
        <v>211</v>
      </c>
      <c r="L305" s="369" t="s">
        <v>862</v>
      </c>
      <c r="M305" s="369"/>
      <c r="N305" s="830" t="str">
        <f t="shared" si="22"/>
        <v>Collection</v>
      </c>
      <c r="O305" s="830" t="str">
        <f t="shared" si="21"/>
        <v>Data</v>
      </c>
      <c r="P305" s="857" t="s">
        <v>2467</v>
      </c>
      <c r="Q305" s="858" t="s">
        <v>2468</v>
      </c>
      <c r="R305" s="368"/>
      <c r="S305" s="369"/>
      <c r="T305" s="407" t="s">
        <v>1331</v>
      </c>
      <c r="U305" s="407"/>
      <c r="V305" s="407" t="s">
        <v>1331</v>
      </c>
      <c r="W305" s="407" t="s">
        <v>1331</v>
      </c>
      <c r="X305" s="407" t="s">
        <v>1331</v>
      </c>
      <c r="Y305" s="407" t="s">
        <v>1331</v>
      </c>
      <c r="Z305" s="407" t="s">
        <v>1331</v>
      </c>
      <c r="AA305" s="407"/>
      <c r="AB305" s="407"/>
      <c r="AC305" s="407"/>
      <c r="AD305" s="407"/>
      <c r="AE305" s="407"/>
      <c r="AF305" s="407"/>
      <c r="AG305" s="407"/>
      <c r="AH305" s="407"/>
      <c r="AI305" s="407"/>
      <c r="AJ305" s="407"/>
      <c r="AK305" s="407"/>
      <c r="AL305" s="407"/>
      <c r="AM305" s="407"/>
      <c r="AN305" s="407"/>
      <c r="AO305" s="407"/>
      <c r="AP305" s="407"/>
      <c r="AQ305" s="369"/>
      <c r="AR305" s="369" t="s">
        <v>293</v>
      </c>
      <c r="AS305" s="369" t="s">
        <v>250</v>
      </c>
      <c r="AT305" s="369"/>
      <c r="AU305" s="403">
        <v>1</v>
      </c>
      <c r="AV305" s="403"/>
      <c r="AW305" s="403"/>
      <c r="AX305" s="369" t="s">
        <v>2262</v>
      </c>
      <c r="AY305" s="403"/>
      <c r="AZ305" s="884">
        <v>216</v>
      </c>
      <c r="BA305" s="884">
        <v>0</v>
      </c>
      <c r="BB305" s="403"/>
      <c r="BC305" s="403">
        <v>0</v>
      </c>
      <c r="BD305" s="403">
        <v>9</v>
      </c>
      <c r="BE305" s="403">
        <v>304</v>
      </c>
      <c r="BF305" s="403">
        <v>9304</v>
      </c>
      <c r="BG305" s="403">
        <v>29</v>
      </c>
      <c r="BH305" s="403"/>
      <c r="BI305" s="403"/>
      <c r="BJ305" s="403"/>
      <c r="BK305" s="403"/>
      <c r="BL305" s="403"/>
      <c r="BM305" s="403"/>
      <c r="BN305" s="403"/>
      <c r="BO305" s="403"/>
      <c r="BP305" s="403"/>
      <c r="BQ305" s="403"/>
    </row>
    <row r="306" spans="1:69" s="417" customFormat="1" ht="20" x14ac:dyDescent="0.25">
      <c r="A306" s="415" t="s">
        <v>46</v>
      </c>
      <c r="B306" s="462" t="s">
        <v>2914</v>
      </c>
      <c r="C306" s="635" t="s">
        <v>426</v>
      </c>
      <c r="D306" s="636" t="s">
        <v>427</v>
      </c>
      <c r="E306" s="637" t="s">
        <v>136</v>
      </c>
      <c r="F306" s="638"/>
      <c r="G306" s="639" t="s">
        <v>1331</v>
      </c>
      <c r="H306" s="639"/>
      <c r="I306" s="639" t="s">
        <v>1331</v>
      </c>
      <c r="J306" s="418" t="s">
        <v>1262</v>
      </c>
      <c r="K306" s="419" t="s">
        <v>211</v>
      </c>
      <c r="L306" s="418"/>
      <c r="M306" s="419"/>
      <c r="N306" s="418" t="str">
        <f t="shared" si="22"/>
        <v/>
      </c>
      <c r="O306" s="418" t="str">
        <f t="shared" si="21"/>
        <v/>
      </c>
      <c r="P306" s="418"/>
      <c r="Q306" s="418"/>
      <c r="R306" s="420">
        <v>0</v>
      </c>
      <c r="S306" s="641"/>
      <c r="T306" s="421"/>
      <c r="U306" s="421"/>
      <c r="V306" s="421"/>
      <c r="W306" s="421"/>
      <c r="X306" s="421"/>
      <c r="Y306" s="421"/>
      <c r="Z306" s="421"/>
      <c r="AA306" s="421"/>
      <c r="AB306" s="421"/>
      <c r="AC306" s="421"/>
      <c r="AD306" s="421"/>
      <c r="AE306" s="421"/>
      <c r="AF306" s="421"/>
      <c r="AG306" s="421"/>
      <c r="AH306" s="421"/>
      <c r="AI306" s="421"/>
      <c r="AJ306" s="421"/>
      <c r="AK306" s="421"/>
      <c r="AL306" s="421"/>
      <c r="AM306" s="421"/>
      <c r="AN306" s="421"/>
      <c r="AO306" s="421"/>
      <c r="AP306" s="421"/>
      <c r="AQ306" s="419"/>
      <c r="AR306" s="419"/>
      <c r="AS306" s="418"/>
      <c r="AT306" s="418"/>
      <c r="AU306" s="418" t="s">
        <v>1657</v>
      </c>
      <c r="AV306" s="418"/>
      <c r="AW306" s="418">
        <v>0</v>
      </c>
      <c r="AX306" s="419"/>
      <c r="AY306" s="418"/>
      <c r="AZ306" s="887">
        <v>216</v>
      </c>
      <c r="BA306" s="887">
        <v>1</v>
      </c>
      <c r="BB306" s="418"/>
      <c r="BC306" s="418">
        <v>1</v>
      </c>
      <c r="BD306" s="418">
        <v>9</v>
      </c>
      <c r="BE306" s="418">
        <v>305</v>
      </c>
      <c r="BF306" s="418">
        <v>1009305</v>
      </c>
      <c r="BG306" s="418">
        <v>241</v>
      </c>
      <c r="BH306" s="418"/>
      <c r="BI306" s="418"/>
      <c r="BJ306" s="418"/>
      <c r="BK306" s="418"/>
      <c r="BL306" s="418"/>
      <c r="BM306" s="418"/>
      <c r="BN306" s="418"/>
      <c r="BO306" s="418"/>
      <c r="BP306" s="418"/>
      <c r="BQ306" s="418"/>
    </row>
    <row r="307" spans="1:69" s="400" customFormat="1" ht="70" x14ac:dyDescent="0.25">
      <c r="A307" s="398" t="s">
        <v>1000</v>
      </c>
      <c r="B307" s="399" t="s">
        <v>2915</v>
      </c>
      <c r="C307" s="583" t="s">
        <v>527</v>
      </c>
      <c r="D307" s="619"/>
      <c r="E307" s="583" t="s">
        <v>136</v>
      </c>
      <c r="F307" s="620"/>
      <c r="G307" s="620" t="s">
        <v>1331</v>
      </c>
      <c r="H307" s="620"/>
      <c r="I307" s="620" t="s">
        <v>1331</v>
      </c>
      <c r="J307" s="369" t="s">
        <v>1332</v>
      </c>
      <c r="K307" s="369" t="s">
        <v>211</v>
      </c>
      <c r="L307" s="369" t="s">
        <v>2024</v>
      </c>
      <c r="M307" s="369"/>
      <c r="N307" s="830" t="str">
        <f t="shared" si="22"/>
        <v>Collection</v>
      </c>
      <c r="O307" s="830" t="str">
        <f t="shared" si="21"/>
        <v>Data</v>
      </c>
      <c r="P307" s="766" t="s">
        <v>2469</v>
      </c>
      <c r="Q307" s="428" t="s">
        <v>2025</v>
      </c>
      <c r="R307" s="368"/>
      <c r="S307" s="369"/>
      <c r="T307" s="407" t="s">
        <v>1331</v>
      </c>
      <c r="U307" s="407"/>
      <c r="V307" s="407" t="s">
        <v>1331</v>
      </c>
      <c r="W307" s="407" t="s">
        <v>1331</v>
      </c>
      <c r="X307" s="407" t="s">
        <v>1331</v>
      </c>
      <c r="Y307" s="407" t="s">
        <v>1331</v>
      </c>
      <c r="Z307" s="407" t="s">
        <v>1331</v>
      </c>
      <c r="AA307" s="407"/>
      <c r="AB307" s="407"/>
      <c r="AC307" s="407"/>
      <c r="AD307" s="407"/>
      <c r="AE307" s="407"/>
      <c r="AF307" s="407"/>
      <c r="AG307" s="407"/>
      <c r="AH307" s="407"/>
      <c r="AI307" s="407"/>
      <c r="AJ307" s="407"/>
      <c r="AK307" s="407"/>
      <c r="AL307" s="407"/>
      <c r="AM307" s="407"/>
      <c r="AN307" s="407"/>
      <c r="AO307" s="407"/>
      <c r="AP307" s="407"/>
      <c r="AQ307" s="369"/>
      <c r="AR307" s="369" t="s">
        <v>293</v>
      </c>
      <c r="AS307" s="369" t="s">
        <v>250</v>
      </c>
      <c r="AT307" s="369"/>
      <c r="AU307" s="403">
        <v>1</v>
      </c>
      <c r="AV307" s="403"/>
      <c r="AW307" s="403"/>
      <c r="AX307" s="369" t="s">
        <v>2262</v>
      </c>
      <c r="AY307" s="403"/>
      <c r="AZ307" s="884">
        <v>109</v>
      </c>
      <c r="BA307" s="884">
        <v>0</v>
      </c>
      <c r="BB307" s="403"/>
      <c r="BC307" s="403">
        <v>0</v>
      </c>
      <c r="BD307" s="403">
        <v>9</v>
      </c>
      <c r="BE307" s="403">
        <v>306</v>
      </c>
      <c r="BF307" s="403">
        <v>9306</v>
      </c>
      <c r="BG307" s="403">
        <v>30</v>
      </c>
      <c r="BH307" s="403"/>
      <c r="BI307" s="403"/>
      <c r="BJ307" s="403"/>
      <c r="BK307" s="403"/>
      <c r="BL307" s="403"/>
      <c r="BM307" s="403"/>
      <c r="BN307" s="403"/>
      <c r="BO307" s="403"/>
      <c r="BP307" s="403"/>
      <c r="BQ307" s="403"/>
    </row>
    <row r="308" spans="1:69" s="417" customFormat="1" ht="25" x14ac:dyDescent="0.25">
      <c r="A308" s="415" t="s">
        <v>46</v>
      </c>
      <c r="B308" s="462" t="s">
        <v>2916</v>
      </c>
      <c r="C308" s="635" t="s">
        <v>527</v>
      </c>
      <c r="D308" s="636" t="s">
        <v>784</v>
      </c>
      <c r="E308" s="637" t="s">
        <v>136</v>
      </c>
      <c r="F308" s="638"/>
      <c r="G308" s="639" t="s">
        <v>1331</v>
      </c>
      <c r="H308" s="639"/>
      <c r="I308" s="639" t="s">
        <v>1331</v>
      </c>
      <c r="J308" s="418" t="s">
        <v>1332</v>
      </c>
      <c r="K308" s="419" t="s">
        <v>211</v>
      </c>
      <c r="L308" s="418"/>
      <c r="M308" s="419"/>
      <c r="N308" s="418" t="str">
        <f t="shared" si="22"/>
        <v/>
      </c>
      <c r="O308" s="418" t="str">
        <f t="shared" si="21"/>
        <v/>
      </c>
      <c r="P308" s="418"/>
      <c r="Q308" s="418"/>
      <c r="R308" s="420">
        <v>0</v>
      </c>
      <c r="S308" s="641"/>
      <c r="T308" s="421"/>
      <c r="U308" s="421"/>
      <c r="V308" s="421"/>
      <c r="W308" s="421"/>
      <c r="X308" s="421"/>
      <c r="Y308" s="421"/>
      <c r="Z308" s="421"/>
      <c r="AA308" s="421"/>
      <c r="AB308" s="421"/>
      <c r="AC308" s="421"/>
      <c r="AD308" s="421"/>
      <c r="AE308" s="421"/>
      <c r="AF308" s="421"/>
      <c r="AG308" s="421"/>
      <c r="AH308" s="421"/>
      <c r="AI308" s="421"/>
      <c r="AJ308" s="421"/>
      <c r="AK308" s="421"/>
      <c r="AL308" s="421"/>
      <c r="AM308" s="421"/>
      <c r="AN308" s="421"/>
      <c r="AO308" s="421"/>
      <c r="AP308" s="421"/>
      <c r="AQ308" s="419"/>
      <c r="AR308" s="419"/>
      <c r="AS308" s="418"/>
      <c r="AT308" s="418"/>
      <c r="AU308" s="418" t="s">
        <v>1657</v>
      </c>
      <c r="AV308" s="418"/>
      <c r="AW308" s="418">
        <v>0</v>
      </c>
      <c r="AX308" s="419"/>
      <c r="AY308" s="418"/>
      <c r="AZ308" s="887">
        <v>109</v>
      </c>
      <c r="BA308" s="887">
        <v>1</v>
      </c>
      <c r="BB308" s="418"/>
      <c r="BC308" s="418">
        <v>1</v>
      </c>
      <c r="BD308" s="418">
        <v>9</v>
      </c>
      <c r="BE308" s="418">
        <v>307</v>
      </c>
      <c r="BF308" s="418">
        <v>1009307</v>
      </c>
      <c r="BG308" s="418">
        <v>242</v>
      </c>
      <c r="BH308" s="418"/>
      <c r="BI308" s="418"/>
      <c r="BJ308" s="418"/>
      <c r="BK308" s="418"/>
      <c r="BL308" s="418"/>
      <c r="BM308" s="418"/>
      <c r="BN308" s="418"/>
      <c r="BO308" s="418"/>
      <c r="BP308" s="418"/>
      <c r="BQ308" s="418"/>
    </row>
    <row r="309" spans="1:69" s="400" customFormat="1" ht="40" x14ac:dyDescent="0.25">
      <c r="A309" s="398" t="s">
        <v>1000</v>
      </c>
      <c r="B309" s="399" t="s">
        <v>2917</v>
      </c>
      <c r="C309" s="583" t="s">
        <v>2023</v>
      </c>
      <c r="D309" s="619"/>
      <c r="E309" s="583" t="s">
        <v>136</v>
      </c>
      <c r="F309" s="620"/>
      <c r="G309" s="620" t="s">
        <v>1331</v>
      </c>
      <c r="H309" s="620"/>
      <c r="I309" s="620" t="s">
        <v>1331</v>
      </c>
      <c r="J309" s="369" t="s">
        <v>1332</v>
      </c>
      <c r="K309" s="369" t="s">
        <v>211</v>
      </c>
      <c r="L309" s="369" t="s">
        <v>353</v>
      </c>
      <c r="M309" s="369" t="s">
        <v>352</v>
      </c>
      <c r="N309" s="830" t="str">
        <f t="shared" si="22"/>
        <v>Collection</v>
      </c>
      <c r="O309" s="830" t="str">
        <f t="shared" si="21"/>
        <v>Data</v>
      </c>
      <c r="P309" s="766" t="s">
        <v>2470</v>
      </c>
      <c r="Q309" s="831" t="s">
        <v>2365</v>
      </c>
      <c r="R309" s="368"/>
      <c r="S309" s="369"/>
      <c r="T309" s="407" t="s">
        <v>1331</v>
      </c>
      <c r="U309" s="407"/>
      <c r="V309" s="407" t="s">
        <v>1331</v>
      </c>
      <c r="W309" s="407" t="s">
        <v>1331</v>
      </c>
      <c r="X309" s="407" t="s">
        <v>1331</v>
      </c>
      <c r="Y309" s="407" t="s">
        <v>1331</v>
      </c>
      <c r="Z309" s="407" t="s">
        <v>1331</v>
      </c>
      <c r="AA309" s="407"/>
      <c r="AB309" s="407"/>
      <c r="AC309" s="407"/>
      <c r="AD309" s="407"/>
      <c r="AE309" s="407"/>
      <c r="AF309" s="407"/>
      <c r="AG309" s="407"/>
      <c r="AH309" s="407"/>
      <c r="AI309" s="407"/>
      <c r="AJ309" s="407"/>
      <c r="AK309" s="407"/>
      <c r="AL309" s="407"/>
      <c r="AM309" s="407"/>
      <c r="AN309" s="407"/>
      <c r="AO309" s="407"/>
      <c r="AP309" s="407"/>
      <c r="AQ309" s="369"/>
      <c r="AR309" s="369" t="s">
        <v>293</v>
      </c>
      <c r="AS309" s="369" t="s">
        <v>956</v>
      </c>
      <c r="AT309" s="369"/>
      <c r="AU309" s="403">
        <v>8</v>
      </c>
      <c r="AV309" s="403"/>
      <c r="AW309" s="403"/>
      <c r="AX309" s="369" t="s">
        <v>2262</v>
      </c>
      <c r="AY309" s="403"/>
      <c r="AZ309" s="884">
        <v>111</v>
      </c>
      <c r="BA309" s="884">
        <v>0</v>
      </c>
      <c r="BB309" s="403"/>
      <c r="BC309" s="403">
        <v>0</v>
      </c>
      <c r="BD309" s="403">
        <v>9</v>
      </c>
      <c r="BE309" s="403">
        <v>308</v>
      </c>
      <c r="BF309" s="403">
        <v>9308</v>
      </c>
      <c r="BG309" s="403">
        <v>31</v>
      </c>
      <c r="BH309" s="403"/>
      <c r="BI309" s="403"/>
      <c r="BJ309" s="403"/>
      <c r="BK309" s="403"/>
      <c r="BL309" s="403"/>
      <c r="BM309" s="403"/>
      <c r="BN309" s="403"/>
      <c r="BO309" s="403"/>
      <c r="BP309" s="403"/>
      <c r="BQ309" s="403"/>
    </row>
    <row r="310" spans="1:69" s="363" customFormat="1" ht="20" x14ac:dyDescent="0.25">
      <c r="A310" s="410" t="s">
        <v>46</v>
      </c>
      <c r="B310" s="454" t="s">
        <v>2918</v>
      </c>
      <c r="C310" s="621" t="s">
        <v>2023</v>
      </c>
      <c r="D310" s="609" t="s">
        <v>1379</v>
      </c>
      <c r="E310" s="622" t="s">
        <v>136</v>
      </c>
      <c r="F310" s="623"/>
      <c r="G310" s="624" t="s">
        <v>1331</v>
      </c>
      <c r="H310" s="624"/>
      <c r="I310" s="624" t="s">
        <v>1331</v>
      </c>
      <c r="J310" s="412" t="s">
        <v>1332</v>
      </c>
      <c r="K310" s="364" t="s">
        <v>211</v>
      </c>
      <c r="L310" s="412"/>
      <c r="M310" s="364"/>
      <c r="N310" s="412" t="str">
        <f t="shared" si="22"/>
        <v/>
      </c>
      <c r="O310" s="412" t="str">
        <f t="shared" si="21"/>
        <v/>
      </c>
      <c r="P310" s="412"/>
      <c r="Q310" s="412"/>
      <c r="R310" s="362">
        <v>0</v>
      </c>
      <c r="S310" s="627"/>
      <c r="T310" s="413"/>
      <c r="U310" s="413"/>
      <c r="V310" s="413"/>
      <c r="W310" s="413"/>
      <c r="X310" s="413"/>
      <c r="Y310" s="413"/>
      <c r="Z310" s="413"/>
      <c r="AA310" s="413"/>
      <c r="AB310" s="413"/>
      <c r="AC310" s="413"/>
      <c r="AD310" s="413"/>
      <c r="AE310" s="413"/>
      <c r="AF310" s="413"/>
      <c r="AG310" s="413"/>
      <c r="AH310" s="413"/>
      <c r="AI310" s="413"/>
      <c r="AJ310" s="413"/>
      <c r="AK310" s="413"/>
      <c r="AL310" s="413"/>
      <c r="AM310" s="413"/>
      <c r="AN310" s="413"/>
      <c r="AO310" s="413"/>
      <c r="AP310" s="413"/>
      <c r="AQ310" s="364"/>
      <c r="AR310" s="364"/>
      <c r="AS310" s="412"/>
      <c r="AT310" s="412"/>
      <c r="AU310" s="412" t="s">
        <v>1657</v>
      </c>
      <c r="AV310" s="412"/>
      <c r="AW310" s="412">
        <v>0</v>
      </c>
      <c r="AX310" s="364"/>
      <c r="AY310" s="412"/>
      <c r="AZ310" s="885">
        <v>111</v>
      </c>
      <c r="BA310" s="885">
        <v>1</v>
      </c>
      <c r="BB310" s="412"/>
      <c r="BC310" s="412">
        <v>1</v>
      </c>
      <c r="BD310" s="412">
        <v>9</v>
      </c>
      <c r="BE310" s="412">
        <v>309</v>
      </c>
      <c r="BF310" s="412">
        <v>1009309</v>
      </c>
      <c r="BG310" s="412">
        <v>243</v>
      </c>
      <c r="BH310" s="412"/>
      <c r="BI310" s="412"/>
      <c r="BJ310" s="412"/>
      <c r="BK310" s="412"/>
      <c r="BL310" s="412"/>
      <c r="BM310" s="412"/>
      <c r="BN310" s="412"/>
      <c r="BO310" s="412"/>
      <c r="BP310" s="412"/>
      <c r="BQ310" s="412"/>
    </row>
    <row r="311" spans="1:69" s="363" customFormat="1" ht="20" x14ac:dyDescent="0.25">
      <c r="A311" s="410" t="s">
        <v>46</v>
      </c>
      <c r="B311" s="454" t="s">
        <v>2919</v>
      </c>
      <c r="C311" s="621" t="s">
        <v>2023</v>
      </c>
      <c r="D311" s="609" t="s">
        <v>1376</v>
      </c>
      <c r="E311" s="622" t="s">
        <v>136</v>
      </c>
      <c r="F311" s="623"/>
      <c r="G311" s="624" t="s">
        <v>1331</v>
      </c>
      <c r="H311" s="624"/>
      <c r="I311" s="624" t="s">
        <v>1331</v>
      </c>
      <c r="J311" s="412" t="s">
        <v>1332</v>
      </c>
      <c r="K311" s="364" t="s">
        <v>211</v>
      </c>
      <c r="L311" s="412"/>
      <c r="M311" s="364"/>
      <c r="N311" s="412" t="str">
        <f t="shared" si="22"/>
        <v/>
      </c>
      <c r="O311" s="412" t="str">
        <f t="shared" si="21"/>
        <v/>
      </c>
      <c r="P311" s="412"/>
      <c r="Q311" s="412"/>
      <c r="R311" s="362">
        <v>0</v>
      </c>
      <c r="S311" s="627"/>
      <c r="T311" s="413"/>
      <c r="U311" s="413"/>
      <c r="V311" s="413"/>
      <c r="W311" s="413"/>
      <c r="X311" s="413"/>
      <c r="Y311" s="413"/>
      <c r="Z311" s="413"/>
      <c r="AA311" s="413"/>
      <c r="AB311" s="413"/>
      <c r="AC311" s="413"/>
      <c r="AD311" s="413"/>
      <c r="AE311" s="413"/>
      <c r="AF311" s="413"/>
      <c r="AG311" s="413"/>
      <c r="AH311" s="413"/>
      <c r="AI311" s="413"/>
      <c r="AJ311" s="413"/>
      <c r="AK311" s="413"/>
      <c r="AL311" s="413"/>
      <c r="AM311" s="413"/>
      <c r="AN311" s="413"/>
      <c r="AO311" s="413"/>
      <c r="AP311" s="413"/>
      <c r="AQ311" s="364"/>
      <c r="AR311" s="364"/>
      <c r="AS311" s="412"/>
      <c r="AT311" s="412"/>
      <c r="AU311" s="412" t="s">
        <v>1657</v>
      </c>
      <c r="AV311" s="412"/>
      <c r="AW311" s="412">
        <v>0</v>
      </c>
      <c r="AX311" s="364"/>
      <c r="AY311" s="412"/>
      <c r="AZ311" s="885">
        <v>111</v>
      </c>
      <c r="BA311" s="885">
        <v>2</v>
      </c>
      <c r="BB311" s="412"/>
      <c r="BC311" s="412">
        <v>1</v>
      </c>
      <c r="BD311" s="412">
        <v>9</v>
      </c>
      <c r="BE311" s="412">
        <v>310</v>
      </c>
      <c r="BF311" s="412">
        <v>1009310</v>
      </c>
      <c r="BG311" s="412">
        <v>244</v>
      </c>
      <c r="BH311" s="412"/>
      <c r="BI311" s="412"/>
      <c r="BJ311" s="412"/>
      <c r="BK311" s="412"/>
      <c r="BL311" s="412"/>
      <c r="BM311" s="412"/>
      <c r="BN311" s="412"/>
      <c r="BO311" s="412"/>
      <c r="BP311" s="412"/>
      <c r="BQ311" s="412"/>
    </row>
    <row r="312" spans="1:69" s="363" customFormat="1" ht="25" x14ac:dyDescent="0.25">
      <c r="A312" s="410" t="s">
        <v>46</v>
      </c>
      <c r="B312" s="454" t="s">
        <v>2920</v>
      </c>
      <c r="C312" s="621" t="s">
        <v>2023</v>
      </c>
      <c r="D312" s="609" t="s">
        <v>1380</v>
      </c>
      <c r="E312" s="622" t="s">
        <v>136</v>
      </c>
      <c r="F312" s="623"/>
      <c r="G312" s="624" t="s">
        <v>1331</v>
      </c>
      <c r="H312" s="624"/>
      <c r="I312" s="624" t="s">
        <v>1331</v>
      </c>
      <c r="J312" s="412" t="s">
        <v>1332</v>
      </c>
      <c r="K312" s="364" t="s">
        <v>211</v>
      </c>
      <c r="L312" s="412"/>
      <c r="M312" s="364"/>
      <c r="N312" s="412" t="str">
        <f t="shared" si="22"/>
        <v/>
      </c>
      <c r="O312" s="412" t="str">
        <f t="shared" si="21"/>
        <v/>
      </c>
      <c r="P312" s="412"/>
      <c r="Q312" s="412"/>
      <c r="R312" s="362">
        <v>0</v>
      </c>
      <c r="S312" s="627"/>
      <c r="T312" s="413"/>
      <c r="U312" s="413"/>
      <c r="V312" s="413"/>
      <c r="W312" s="413"/>
      <c r="X312" s="413"/>
      <c r="Y312" s="413"/>
      <c r="Z312" s="413"/>
      <c r="AA312" s="413"/>
      <c r="AB312" s="413"/>
      <c r="AC312" s="413"/>
      <c r="AD312" s="413"/>
      <c r="AE312" s="413"/>
      <c r="AF312" s="413"/>
      <c r="AG312" s="413"/>
      <c r="AH312" s="413"/>
      <c r="AI312" s="413"/>
      <c r="AJ312" s="413"/>
      <c r="AK312" s="413"/>
      <c r="AL312" s="413"/>
      <c r="AM312" s="413"/>
      <c r="AN312" s="413"/>
      <c r="AO312" s="413"/>
      <c r="AP312" s="413"/>
      <c r="AQ312" s="364"/>
      <c r="AR312" s="364"/>
      <c r="AS312" s="412"/>
      <c r="AT312" s="412"/>
      <c r="AU312" s="412" t="s">
        <v>1657</v>
      </c>
      <c r="AV312" s="412"/>
      <c r="AW312" s="412">
        <v>0</v>
      </c>
      <c r="AX312" s="364"/>
      <c r="AY312" s="412"/>
      <c r="AZ312" s="885">
        <v>111</v>
      </c>
      <c r="BA312" s="885">
        <v>3</v>
      </c>
      <c r="BB312" s="412"/>
      <c r="BC312" s="412">
        <v>1</v>
      </c>
      <c r="BD312" s="412">
        <v>9</v>
      </c>
      <c r="BE312" s="412">
        <v>311</v>
      </c>
      <c r="BF312" s="412">
        <v>1009311</v>
      </c>
      <c r="BG312" s="412">
        <v>245</v>
      </c>
      <c r="BH312" s="412"/>
      <c r="BI312" s="412"/>
      <c r="BJ312" s="412"/>
      <c r="BK312" s="412"/>
      <c r="BL312" s="412"/>
      <c r="BM312" s="412"/>
      <c r="BN312" s="412"/>
      <c r="BO312" s="412"/>
      <c r="BP312" s="412"/>
      <c r="BQ312" s="412"/>
    </row>
    <row r="313" spans="1:69" s="363" customFormat="1" ht="25" x14ac:dyDescent="0.25">
      <c r="A313" s="410" t="s">
        <v>46</v>
      </c>
      <c r="B313" s="454" t="s">
        <v>2921</v>
      </c>
      <c r="C313" s="621" t="s">
        <v>2023</v>
      </c>
      <c r="D313" s="609" t="s">
        <v>1381</v>
      </c>
      <c r="E313" s="622" t="s">
        <v>136</v>
      </c>
      <c r="F313" s="623"/>
      <c r="G313" s="624" t="s">
        <v>1331</v>
      </c>
      <c r="H313" s="624"/>
      <c r="I313" s="624" t="s">
        <v>1331</v>
      </c>
      <c r="J313" s="412" t="s">
        <v>1332</v>
      </c>
      <c r="K313" s="364" t="s">
        <v>211</v>
      </c>
      <c r="L313" s="412"/>
      <c r="M313" s="364"/>
      <c r="N313" s="412" t="str">
        <f t="shared" si="22"/>
        <v/>
      </c>
      <c r="O313" s="412" t="str">
        <f t="shared" si="21"/>
        <v/>
      </c>
      <c r="P313" s="412"/>
      <c r="Q313" s="412"/>
      <c r="R313" s="362">
        <v>0</v>
      </c>
      <c r="S313" s="627"/>
      <c r="T313" s="413"/>
      <c r="U313" s="413"/>
      <c r="V313" s="413"/>
      <c r="W313" s="413"/>
      <c r="X313" s="413"/>
      <c r="Y313" s="413"/>
      <c r="Z313" s="413"/>
      <c r="AA313" s="413"/>
      <c r="AB313" s="413"/>
      <c r="AC313" s="413"/>
      <c r="AD313" s="413"/>
      <c r="AE313" s="413"/>
      <c r="AF313" s="413"/>
      <c r="AG313" s="413"/>
      <c r="AH313" s="413"/>
      <c r="AI313" s="413"/>
      <c r="AJ313" s="413"/>
      <c r="AK313" s="413"/>
      <c r="AL313" s="413"/>
      <c r="AM313" s="413"/>
      <c r="AN313" s="413"/>
      <c r="AO313" s="413"/>
      <c r="AP313" s="413"/>
      <c r="AQ313" s="364"/>
      <c r="AR313" s="364"/>
      <c r="AS313" s="412"/>
      <c r="AT313" s="412"/>
      <c r="AU313" s="412" t="s">
        <v>1657</v>
      </c>
      <c r="AV313" s="412"/>
      <c r="AW313" s="412">
        <v>0</v>
      </c>
      <c r="AX313" s="364"/>
      <c r="AY313" s="412"/>
      <c r="AZ313" s="885">
        <v>111</v>
      </c>
      <c r="BA313" s="885">
        <v>4</v>
      </c>
      <c r="BB313" s="412"/>
      <c r="BC313" s="412">
        <v>1</v>
      </c>
      <c r="BD313" s="412">
        <v>9</v>
      </c>
      <c r="BE313" s="412">
        <v>312</v>
      </c>
      <c r="BF313" s="412">
        <v>1009312</v>
      </c>
      <c r="BG313" s="412">
        <v>246</v>
      </c>
      <c r="BH313" s="412"/>
      <c r="BI313" s="412"/>
      <c r="BJ313" s="412"/>
      <c r="BK313" s="412"/>
      <c r="BL313" s="412"/>
      <c r="BM313" s="412"/>
      <c r="BN313" s="412"/>
      <c r="BO313" s="412"/>
      <c r="BP313" s="412"/>
      <c r="BQ313" s="412"/>
    </row>
    <row r="314" spans="1:69" s="363" customFormat="1" ht="20" x14ac:dyDescent="0.25">
      <c r="A314" s="410" t="s">
        <v>46</v>
      </c>
      <c r="B314" s="454" t="s">
        <v>2922</v>
      </c>
      <c r="C314" s="621" t="s">
        <v>2023</v>
      </c>
      <c r="D314" s="609" t="s">
        <v>1382</v>
      </c>
      <c r="E314" s="622" t="s">
        <v>136</v>
      </c>
      <c r="F314" s="623"/>
      <c r="G314" s="624" t="s">
        <v>1331</v>
      </c>
      <c r="H314" s="624"/>
      <c r="I314" s="624" t="s">
        <v>1331</v>
      </c>
      <c r="J314" s="412" t="s">
        <v>1332</v>
      </c>
      <c r="K314" s="364" t="s">
        <v>211</v>
      </c>
      <c r="L314" s="412"/>
      <c r="M314" s="364"/>
      <c r="N314" s="412" t="str">
        <f t="shared" si="22"/>
        <v/>
      </c>
      <c r="O314" s="412" t="str">
        <f t="shared" si="21"/>
        <v/>
      </c>
      <c r="P314" s="412"/>
      <c r="Q314" s="412"/>
      <c r="R314" s="362">
        <v>0</v>
      </c>
      <c r="S314" s="627"/>
      <c r="T314" s="413"/>
      <c r="U314" s="413"/>
      <c r="V314" s="413"/>
      <c r="W314" s="413"/>
      <c r="X314" s="413"/>
      <c r="Y314" s="413"/>
      <c r="Z314" s="413"/>
      <c r="AA314" s="413"/>
      <c r="AB314" s="413"/>
      <c r="AC314" s="413"/>
      <c r="AD314" s="413"/>
      <c r="AE314" s="413"/>
      <c r="AF314" s="413"/>
      <c r="AG314" s="413"/>
      <c r="AH314" s="413"/>
      <c r="AI314" s="413"/>
      <c r="AJ314" s="413"/>
      <c r="AK314" s="413"/>
      <c r="AL314" s="413"/>
      <c r="AM314" s="413"/>
      <c r="AN314" s="413"/>
      <c r="AO314" s="413"/>
      <c r="AP314" s="413"/>
      <c r="AQ314" s="364"/>
      <c r="AR314" s="364"/>
      <c r="AS314" s="412"/>
      <c r="AT314" s="412"/>
      <c r="AU314" s="412" t="s">
        <v>1657</v>
      </c>
      <c r="AV314" s="412"/>
      <c r="AW314" s="412">
        <v>0</v>
      </c>
      <c r="AX314" s="364"/>
      <c r="AY314" s="412"/>
      <c r="AZ314" s="885">
        <v>111</v>
      </c>
      <c r="BA314" s="885">
        <v>5</v>
      </c>
      <c r="BB314" s="412"/>
      <c r="BC314" s="412">
        <v>1</v>
      </c>
      <c r="BD314" s="412">
        <v>9</v>
      </c>
      <c r="BE314" s="412">
        <v>313</v>
      </c>
      <c r="BF314" s="412">
        <v>1009313</v>
      </c>
      <c r="BG314" s="412">
        <v>247</v>
      </c>
      <c r="BH314" s="412"/>
      <c r="BI314" s="412"/>
      <c r="BJ314" s="412"/>
      <c r="BK314" s="412"/>
      <c r="BL314" s="412"/>
      <c r="BM314" s="412"/>
      <c r="BN314" s="412"/>
      <c r="BO314" s="412"/>
      <c r="BP314" s="412"/>
      <c r="BQ314" s="412"/>
    </row>
    <row r="315" spans="1:69" s="363" customFormat="1" ht="20" x14ac:dyDescent="0.25">
      <c r="A315" s="410" t="s">
        <v>46</v>
      </c>
      <c r="B315" s="454" t="s">
        <v>2923</v>
      </c>
      <c r="C315" s="621" t="s">
        <v>2023</v>
      </c>
      <c r="D315" s="609" t="s">
        <v>1383</v>
      </c>
      <c r="E315" s="622" t="s">
        <v>136</v>
      </c>
      <c r="F315" s="623"/>
      <c r="G315" s="624" t="s">
        <v>1331</v>
      </c>
      <c r="H315" s="624"/>
      <c r="I315" s="624" t="s">
        <v>1331</v>
      </c>
      <c r="J315" s="412" t="s">
        <v>1332</v>
      </c>
      <c r="K315" s="364" t="s">
        <v>211</v>
      </c>
      <c r="L315" s="412"/>
      <c r="M315" s="364"/>
      <c r="N315" s="412" t="str">
        <f t="shared" si="22"/>
        <v/>
      </c>
      <c r="O315" s="412" t="str">
        <f t="shared" si="21"/>
        <v/>
      </c>
      <c r="P315" s="412"/>
      <c r="Q315" s="412"/>
      <c r="R315" s="362">
        <v>0</v>
      </c>
      <c r="S315" s="627"/>
      <c r="T315" s="413"/>
      <c r="U315" s="413"/>
      <c r="V315" s="413"/>
      <c r="W315" s="413"/>
      <c r="X315" s="413"/>
      <c r="Y315" s="413"/>
      <c r="Z315" s="413"/>
      <c r="AA315" s="413"/>
      <c r="AB315" s="413"/>
      <c r="AC315" s="413"/>
      <c r="AD315" s="413"/>
      <c r="AE315" s="413"/>
      <c r="AF315" s="413"/>
      <c r="AG315" s="413"/>
      <c r="AH315" s="413"/>
      <c r="AI315" s="413"/>
      <c r="AJ315" s="413"/>
      <c r="AK315" s="413"/>
      <c r="AL315" s="413"/>
      <c r="AM315" s="413"/>
      <c r="AN315" s="413"/>
      <c r="AO315" s="413"/>
      <c r="AP315" s="413"/>
      <c r="AQ315" s="364"/>
      <c r="AR315" s="364"/>
      <c r="AS315" s="412"/>
      <c r="AT315" s="412"/>
      <c r="AU315" s="412" t="s">
        <v>1657</v>
      </c>
      <c r="AV315" s="412"/>
      <c r="AW315" s="412">
        <v>0</v>
      </c>
      <c r="AX315" s="364"/>
      <c r="AY315" s="412"/>
      <c r="AZ315" s="885">
        <v>111</v>
      </c>
      <c r="BA315" s="885">
        <v>6</v>
      </c>
      <c r="BB315" s="412"/>
      <c r="BC315" s="412">
        <v>1</v>
      </c>
      <c r="BD315" s="412">
        <v>9</v>
      </c>
      <c r="BE315" s="412">
        <v>314</v>
      </c>
      <c r="BF315" s="412">
        <v>1009314</v>
      </c>
      <c r="BG315" s="412">
        <v>248</v>
      </c>
      <c r="BH315" s="412"/>
      <c r="BI315" s="412"/>
      <c r="BJ315" s="412"/>
      <c r="BK315" s="412"/>
      <c r="BL315" s="412"/>
      <c r="BM315" s="412"/>
      <c r="BN315" s="412"/>
      <c r="BO315" s="412"/>
      <c r="BP315" s="412"/>
      <c r="BQ315" s="412"/>
    </row>
    <row r="316" spans="1:69" s="363" customFormat="1" ht="20" x14ac:dyDescent="0.25">
      <c r="A316" s="410" t="s">
        <v>46</v>
      </c>
      <c r="B316" s="454" t="s">
        <v>2924</v>
      </c>
      <c r="C316" s="621" t="s">
        <v>2023</v>
      </c>
      <c r="D316" s="609" t="s">
        <v>1384</v>
      </c>
      <c r="E316" s="622" t="s">
        <v>136</v>
      </c>
      <c r="F316" s="623"/>
      <c r="G316" s="624" t="s">
        <v>1331</v>
      </c>
      <c r="H316" s="624"/>
      <c r="I316" s="624" t="s">
        <v>1331</v>
      </c>
      <c r="J316" s="412" t="s">
        <v>1332</v>
      </c>
      <c r="K316" s="364" t="s">
        <v>211</v>
      </c>
      <c r="L316" s="412"/>
      <c r="M316" s="364"/>
      <c r="N316" s="412" t="str">
        <f t="shared" si="22"/>
        <v/>
      </c>
      <c r="O316" s="412" t="str">
        <f t="shared" si="21"/>
        <v/>
      </c>
      <c r="P316" s="412"/>
      <c r="Q316" s="412"/>
      <c r="R316" s="362">
        <v>0</v>
      </c>
      <c r="S316" s="627"/>
      <c r="T316" s="413"/>
      <c r="U316" s="413"/>
      <c r="V316" s="413"/>
      <c r="W316" s="413"/>
      <c r="X316" s="413"/>
      <c r="Y316" s="413"/>
      <c r="Z316" s="413"/>
      <c r="AA316" s="413"/>
      <c r="AB316" s="413"/>
      <c r="AC316" s="413"/>
      <c r="AD316" s="413"/>
      <c r="AE316" s="413"/>
      <c r="AF316" s="413"/>
      <c r="AG316" s="413"/>
      <c r="AH316" s="413"/>
      <c r="AI316" s="413"/>
      <c r="AJ316" s="413"/>
      <c r="AK316" s="413"/>
      <c r="AL316" s="413"/>
      <c r="AM316" s="413"/>
      <c r="AN316" s="413"/>
      <c r="AO316" s="413"/>
      <c r="AP316" s="413"/>
      <c r="AQ316" s="364"/>
      <c r="AR316" s="364"/>
      <c r="AS316" s="412"/>
      <c r="AT316" s="412"/>
      <c r="AU316" s="412" t="s">
        <v>1657</v>
      </c>
      <c r="AV316" s="412"/>
      <c r="AW316" s="412">
        <v>0</v>
      </c>
      <c r="AX316" s="364"/>
      <c r="AY316" s="412"/>
      <c r="AZ316" s="885">
        <v>111</v>
      </c>
      <c r="BA316" s="885">
        <v>7</v>
      </c>
      <c r="BB316" s="412"/>
      <c r="BC316" s="412">
        <v>1</v>
      </c>
      <c r="BD316" s="412">
        <v>9</v>
      </c>
      <c r="BE316" s="412">
        <v>315</v>
      </c>
      <c r="BF316" s="412">
        <v>1009315</v>
      </c>
      <c r="BG316" s="412">
        <v>249</v>
      </c>
      <c r="BH316" s="412"/>
      <c r="BI316" s="412"/>
      <c r="BJ316" s="412"/>
      <c r="BK316" s="412"/>
      <c r="BL316" s="412"/>
      <c r="BM316" s="412"/>
      <c r="BN316" s="412"/>
      <c r="BO316" s="412"/>
      <c r="BP316" s="412"/>
      <c r="BQ316" s="412"/>
    </row>
    <row r="317" spans="1:69" s="417" customFormat="1" ht="20" x14ac:dyDescent="0.25">
      <c r="A317" s="415" t="s">
        <v>46</v>
      </c>
      <c r="B317" s="462" t="s">
        <v>2925</v>
      </c>
      <c r="C317" s="635" t="s">
        <v>2023</v>
      </c>
      <c r="D317" s="636" t="s">
        <v>791</v>
      </c>
      <c r="E317" s="637" t="s">
        <v>136</v>
      </c>
      <c r="F317" s="638"/>
      <c r="G317" s="639" t="s">
        <v>1331</v>
      </c>
      <c r="H317" s="639"/>
      <c r="I317" s="639" t="s">
        <v>1331</v>
      </c>
      <c r="J317" s="418" t="s">
        <v>1332</v>
      </c>
      <c r="K317" s="419" t="s">
        <v>211</v>
      </c>
      <c r="L317" s="418"/>
      <c r="M317" s="419"/>
      <c r="N317" s="418" t="str">
        <f t="shared" si="22"/>
        <v/>
      </c>
      <c r="O317" s="418" t="str">
        <f t="shared" si="21"/>
        <v/>
      </c>
      <c r="P317" s="418"/>
      <c r="Q317" s="418"/>
      <c r="R317" s="420">
        <v>0</v>
      </c>
      <c r="S317" s="641"/>
      <c r="T317" s="421"/>
      <c r="U317" s="421"/>
      <c r="V317" s="421"/>
      <c r="W317" s="421"/>
      <c r="X317" s="421"/>
      <c r="Y317" s="421"/>
      <c r="Z317" s="421"/>
      <c r="AA317" s="421"/>
      <c r="AB317" s="421"/>
      <c r="AC317" s="421"/>
      <c r="AD317" s="421"/>
      <c r="AE317" s="421"/>
      <c r="AF317" s="421"/>
      <c r="AG317" s="421"/>
      <c r="AH317" s="421"/>
      <c r="AI317" s="421"/>
      <c r="AJ317" s="421"/>
      <c r="AK317" s="421"/>
      <c r="AL317" s="421"/>
      <c r="AM317" s="421"/>
      <c r="AN317" s="421"/>
      <c r="AO317" s="421"/>
      <c r="AP317" s="421"/>
      <c r="AQ317" s="419"/>
      <c r="AR317" s="419"/>
      <c r="AS317" s="418"/>
      <c r="AT317" s="418"/>
      <c r="AU317" s="418" t="s">
        <v>1657</v>
      </c>
      <c r="AV317" s="418"/>
      <c r="AW317" s="418">
        <v>0</v>
      </c>
      <c r="AX317" s="419"/>
      <c r="AY317" s="418"/>
      <c r="AZ317" s="887">
        <v>111</v>
      </c>
      <c r="BA317" s="887">
        <v>8</v>
      </c>
      <c r="BB317" s="418"/>
      <c r="BC317" s="418">
        <v>1</v>
      </c>
      <c r="BD317" s="418">
        <v>9</v>
      </c>
      <c r="BE317" s="418">
        <v>316</v>
      </c>
      <c r="BF317" s="418">
        <v>1009316</v>
      </c>
      <c r="BG317" s="418">
        <v>250</v>
      </c>
      <c r="BH317" s="418"/>
      <c r="BI317" s="418"/>
      <c r="BJ317" s="418"/>
      <c r="BK317" s="418"/>
      <c r="BL317" s="418"/>
      <c r="BM317" s="418"/>
      <c r="BN317" s="418"/>
      <c r="BO317" s="418"/>
      <c r="BP317" s="418"/>
      <c r="BQ317" s="418"/>
    </row>
    <row r="318" spans="1:69" s="400" customFormat="1" ht="30" x14ac:dyDescent="0.25">
      <c r="A318" s="398" t="s">
        <v>1000</v>
      </c>
      <c r="B318" s="399" t="s">
        <v>2926</v>
      </c>
      <c r="C318" s="583" t="s">
        <v>659</v>
      </c>
      <c r="D318" s="619"/>
      <c r="E318" s="583" t="s">
        <v>136</v>
      </c>
      <c r="F318" s="620"/>
      <c r="G318" s="620" t="s">
        <v>118</v>
      </c>
      <c r="H318" s="620"/>
      <c r="I318" s="620" t="s">
        <v>1331</v>
      </c>
      <c r="J318" s="369" t="s">
        <v>1332</v>
      </c>
      <c r="K318" s="369" t="s">
        <v>211</v>
      </c>
      <c r="L318" s="369" t="s">
        <v>660</v>
      </c>
      <c r="M318" s="369"/>
      <c r="N318" s="830" t="str">
        <f t="shared" si="22"/>
        <v>Collection</v>
      </c>
      <c r="O318" s="830" t="str">
        <f t="shared" si="21"/>
        <v/>
      </c>
      <c r="P318" s="766" t="s">
        <v>2471</v>
      </c>
      <c r="Q318" s="834"/>
      <c r="R318" s="368"/>
      <c r="S318" s="369"/>
      <c r="T318" s="407" t="s">
        <v>1331</v>
      </c>
      <c r="U318" s="407"/>
      <c r="V318" s="407" t="s">
        <v>1331</v>
      </c>
      <c r="W318" s="407" t="s">
        <v>1331</v>
      </c>
      <c r="X318" s="407" t="s">
        <v>1331</v>
      </c>
      <c r="Y318" s="407" t="s">
        <v>1331</v>
      </c>
      <c r="Z318" s="407" t="s">
        <v>1331</v>
      </c>
      <c r="AA318" s="407"/>
      <c r="AB318" s="407"/>
      <c r="AC318" s="407"/>
      <c r="AD318" s="407"/>
      <c r="AE318" s="407"/>
      <c r="AF318" s="407"/>
      <c r="AG318" s="407"/>
      <c r="AH318" s="407"/>
      <c r="AI318" s="407"/>
      <c r="AJ318" s="407"/>
      <c r="AK318" s="407"/>
      <c r="AL318" s="407"/>
      <c r="AM318" s="407"/>
      <c r="AN318" s="407"/>
      <c r="AO318" s="407"/>
      <c r="AP318" s="407"/>
      <c r="AQ318" s="369"/>
      <c r="AR318" s="369" t="s">
        <v>293</v>
      </c>
      <c r="AS318" s="369" t="s">
        <v>250</v>
      </c>
      <c r="AT318" s="369"/>
      <c r="AU318" s="403">
        <v>5</v>
      </c>
      <c r="AV318" s="403"/>
      <c r="AW318" s="403"/>
      <c r="AX318" s="369" t="s">
        <v>2262</v>
      </c>
      <c r="AY318" s="403"/>
      <c r="AZ318" s="884">
        <v>113</v>
      </c>
      <c r="BA318" s="884">
        <v>0</v>
      </c>
      <c r="BB318" s="403"/>
      <c r="BC318" s="403">
        <v>0</v>
      </c>
      <c r="BD318" s="403">
        <v>9</v>
      </c>
      <c r="BE318" s="403">
        <v>317</v>
      </c>
      <c r="BF318" s="403">
        <v>9317</v>
      </c>
      <c r="BG318" s="403">
        <v>32</v>
      </c>
      <c r="BH318" s="403"/>
      <c r="BI318" s="403"/>
      <c r="BJ318" s="403"/>
      <c r="BK318" s="403"/>
      <c r="BL318" s="403"/>
      <c r="BM318" s="403"/>
      <c r="BN318" s="403"/>
      <c r="BO318" s="403"/>
      <c r="BP318" s="403"/>
      <c r="BQ318" s="403"/>
    </row>
    <row r="319" spans="1:69" s="363" customFormat="1" ht="25" x14ac:dyDescent="0.25">
      <c r="A319" s="410" t="s">
        <v>46</v>
      </c>
      <c r="B319" s="454" t="s">
        <v>2927</v>
      </c>
      <c r="C319" s="621" t="s">
        <v>659</v>
      </c>
      <c r="D319" s="609" t="s">
        <v>1601</v>
      </c>
      <c r="E319" s="622" t="s">
        <v>136</v>
      </c>
      <c r="F319" s="623"/>
      <c r="G319" s="624" t="s">
        <v>118</v>
      </c>
      <c r="H319" s="624"/>
      <c r="I319" s="625" t="s">
        <v>1331</v>
      </c>
      <c r="J319" s="412" t="s">
        <v>1332</v>
      </c>
      <c r="K319" s="364" t="s">
        <v>211</v>
      </c>
      <c r="L319" s="412"/>
      <c r="M319" s="364"/>
      <c r="N319" s="412" t="str">
        <f t="shared" si="22"/>
        <v/>
      </c>
      <c r="O319" s="412" t="str">
        <f t="shared" si="21"/>
        <v/>
      </c>
      <c r="P319" s="412"/>
      <c r="Q319" s="412"/>
      <c r="R319" s="362">
        <v>0</v>
      </c>
      <c r="S319" s="627"/>
      <c r="T319" s="413"/>
      <c r="U319" s="413"/>
      <c r="V319" s="413"/>
      <c r="W319" s="413"/>
      <c r="X319" s="413"/>
      <c r="Y319" s="413"/>
      <c r="Z319" s="413"/>
      <c r="AA319" s="413"/>
      <c r="AB319" s="413"/>
      <c r="AC319" s="413"/>
      <c r="AD319" s="413"/>
      <c r="AE319" s="413"/>
      <c r="AF319" s="413"/>
      <c r="AG319" s="413"/>
      <c r="AH319" s="413"/>
      <c r="AI319" s="413"/>
      <c r="AJ319" s="413"/>
      <c r="AK319" s="413"/>
      <c r="AL319" s="413"/>
      <c r="AM319" s="413"/>
      <c r="AN319" s="413"/>
      <c r="AO319" s="413"/>
      <c r="AP319" s="413"/>
      <c r="AQ319" s="364"/>
      <c r="AR319" s="364"/>
      <c r="AS319" s="412"/>
      <c r="AT319" s="412"/>
      <c r="AU319" s="412" t="s">
        <v>1657</v>
      </c>
      <c r="AV319" s="412"/>
      <c r="AW319" s="412">
        <v>0</v>
      </c>
      <c r="AX319" s="364"/>
      <c r="AY319" s="412"/>
      <c r="AZ319" s="885">
        <v>113</v>
      </c>
      <c r="BA319" s="885">
        <v>1</v>
      </c>
      <c r="BB319" s="412"/>
      <c r="BC319" s="412">
        <v>1</v>
      </c>
      <c r="BD319" s="412">
        <v>9</v>
      </c>
      <c r="BE319" s="412">
        <v>318</v>
      </c>
      <c r="BF319" s="412">
        <v>1009318</v>
      </c>
      <c r="BG319" s="412">
        <v>251</v>
      </c>
      <c r="BH319" s="412"/>
      <c r="BI319" s="412"/>
      <c r="BJ319" s="412"/>
      <c r="BK319" s="412"/>
      <c r="BL319" s="412"/>
      <c r="BM319" s="412"/>
      <c r="BN319" s="412"/>
      <c r="BO319" s="412"/>
      <c r="BP319" s="412"/>
      <c r="BQ319" s="412"/>
    </row>
    <row r="320" spans="1:69" s="363" customFormat="1" ht="25.5" customHeight="1" x14ac:dyDescent="0.25">
      <c r="A320" s="410" t="s">
        <v>46</v>
      </c>
      <c r="B320" s="454" t="s">
        <v>2928</v>
      </c>
      <c r="C320" s="621" t="s">
        <v>659</v>
      </c>
      <c r="D320" s="609" t="s">
        <v>595</v>
      </c>
      <c r="E320" s="622" t="s">
        <v>136</v>
      </c>
      <c r="F320" s="623"/>
      <c r="G320" s="624" t="s">
        <v>118</v>
      </c>
      <c r="H320" s="624"/>
      <c r="I320" s="625" t="s">
        <v>1331</v>
      </c>
      <c r="J320" s="412" t="s">
        <v>1332</v>
      </c>
      <c r="K320" s="364" t="s">
        <v>211</v>
      </c>
      <c r="L320" s="412"/>
      <c r="M320" s="364"/>
      <c r="N320" s="412" t="str">
        <f t="shared" si="22"/>
        <v/>
      </c>
      <c r="O320" s="412" t="str">
        <f t="shared" si="21"/>
        <v/>
      </c>
      <c r="P320" s="412"/>
      <c r="Q320" s="412"/>
      <c r="R320" s="362">
        <v>0</v>
      </c>
      <c r="S320" s="627"/>
      <c r="T320" s="413"/>
      <c r="U320" s="413"/>
      <c r="V320" s="413"/>
      <c r="W320" s="413"/>
      <c r="X320" s="413"/>
      <c r="Y320" s="413"/>
      <c r="Z320" s="413"/>
      <c r="AA320" s="413"/>
      <c r="AB320" s="413"/>
      <c r="AC320" s="413"/>
      <c r="AD320" s="413"/>
      <c r="AE320" s="413"/>
      <c r="AF320" s="413"/>
      <c r="AG320" s="413"/>
      <c r="AH320" s="413"/>
      <c r="AI320" s="413"/>
      <c r="AJ320" s="413"/>
      <c r="AK320" s="413"/>
      <c r="AL320" s="413"/>
      <c r="AM320" s="413"/>
      <c r="AN320" s="413"/>
      <c r="AO320" s="413"/>
      <c r="AP320" s="413"/>
      <c r="AQ320" s="364"/>
      <c r="AR320" s="364"/>
      <c r="AS320" s="412"/>
      <c r="AT320" s="412"/>
      <c r="AU320" s="412" t="s">
        <v>1657</v>
      </c>
      <c r="AV320" s="412"/>
      <c r="AW320" s="412">
        <v>0</v>
      </c>
      <c r="AX320" s="364"/>
      <c r="AY320" s="412"/>
      <c r="AZ320" s="885">
        <v>113</v>
      </c>
      <c r="BA320" s="885">
        <v>2</v>
      </c>
      <c r="BB320" s="412"/>
      <c r="BC320" s="412">
        <v>1</v>
      </c>
      <c r="BD320" s="412">
        <v>9</v>
      </c>
      <c r="BE320" s="412">
        <v>319</v>
      </c>
      <c r="BF320" s="412">
        <v>1009319</v>
      </c>
      <c r="BG320" s="412">
        <v>252</v>
      </c>
      <c r="BH320" s="412"/>
      <c r="BI320" s="412"/>
      <c r="BJ320" s="412"/>
      <c r="BK320" s="412"/>
      <c r="BL320" s="412"/>
      <c r="BM320" s="412"/>
      <c r="BN320" s="412"/>
      <c r="BO320" s="412"/>
      <c r="BP320" s="412"/>
      <c r="BQ320" s="412"/>
    </row>
    <row r="321" spans="1:69" s="363" customFormat="1" ht="20" x14ac:dyDescent="0.25">
      <c r="A321" s="410" t="s">
        <v>46</v>
      </c>
      <c r="B321" s="454" t="s">
        <v>2929</v>
      </c>
      <c r="C321" s="621" t="s">
        <v>659</v>
      </c>
      <c r="D321" s="609" t="s">
        <v>596</v>
      </c>
      <c r="E321" s="622" t="s">
        <v>136</v>
      </c>
      <c r="F321" s="623"/>
      <c r="G321" s="624" t="s">
        <v>118</v>
      </c>
      <c r="H321" s="624"/>
      <c r="I321" s="625" t="s">
        <v>1331</v>
      </c>
      <c r="J321" s="412" t="s">
        <v>1332</v>
      </c>
      <c r="K321" s="364" t="s">
        <v>211</v>
      </c>
      <c r="L321" s="412"/>
      <c r="M321" s="364"/>
      <c r="N321" s="412" t="str">
        <f t="shared" si="22"/>
        <v/>
      </c>
      <c r="O321" s="412" t="str">
        <f t="shared" si="21"/>
        <v/>
      </c>
      <c r="P321" s="412"/>
      <c r="Q321" s="412"/>
      <c r="R321" s="362">
        <v>0</v>
      </c>
      <c r="S321" s="627"/>
      <c r="T321" s="413"/>
      <c r="U321" s="413"/>
      <c r="V321" s="413"/>
      <c r="W321" s="413"/>
      <c r="X321" s="413"/>
      <c r="Y321" s="413"/>
      <c r="Z321" s="413"/>
      <c r="AA321" s="413"/>
      <c r="AB321" s="413"/>
      <c r="AC321" s="413"/>
      <c r="AD321" s="413"/>
      <c r="AE321" s="413"/>
      <c r="AF321" s="413"/>
      <c r="AG321" s="413"/>
      <c r="AH321" s="413"/>
      <c r="AI321" s="413"/>
      <c r="AJ321" s="413"/>
      <c r="AK321" s="413"/>
      <c r="AL321" s="413"/>
      <c r="AM321" s="413"/>
      <c r="AN321" s="413"/>
      <c r="AO321" s="413"/>
      <c r="AP321" s="413"/>
      <c r="AQ321" s="364"/>
      <c r="AR321" s="364"/>
      <c r="AS321" s="412"/>
      <c r="AT321" s="412"/>
      <c r="AU321" s="412" t="s">
        <v>1657</v>
      </c>
      <c r="AV321" s="412"/>
      <c r="AW321" s="412">
        <v>0</v>
      </c>
      <c r="AX321" s="364"/>
      <c r="AY321" s="412"/>
      <c r="AZ321" s="885">
        <v>113</v>
      </c>
      <c r="BA321" s="885">
        <v>3</v>
      </c>
      <c r="BB321" s="412"/>
      <c r="BC321" s="412">
        <v>1</v>
      </c>
      <c r="BD321" s="412">
        <v>9</v>
      </c>
      <c r="BE321" s="412">
        <v>320</v>
      </c>
      <c r="BF321" s="412">
        <v>1009320</v>
      </c>
      <c r="BG321" s="412">
        <v>253</v>
      </c>
      <c r="BH321" s="412"/>
      <c r="BI321" s="412"/>
      <c r="BJ321" s="412"/>
      <c r="BK321" s="412"/>
      <c r="BL321" s="412"/>
      <c r="BM321" s="412"/>
      <c r="BN321" s="412"/>
      <c r="BO321" s="412"/>
      <c r="BP321" s="412"/>
      <c r="BQ321" s="412"/>
    </row>
    <row r="322" spans="1:69" s="363" customFormat="1" ht="20" x14ac:dyDescent="0.25">
      <c r="A322" s="410" t="s">
        <v>46</v>
      </c>
      <c r="B322" s="454" t="s">
        <v>2930</v>
      </c>
      <c r="C322" s="621" t="s">
        <v>659</v>
      </c>
      <c r="D322" s="609" t="s">
        <v>597</v>
      </c>
      <c r="E322" s="622" t="s">
        <v>136</v>
      </c>
      <c r="F322" s="623"/>
      <c r="G322" s="624" t="s">
        <v>118</v>
      </c>
      <c r="H322" s="624"/>
      <c r="I322" s="625" t="s">
        <v>1331</v>
      </c>
      <c r="J322" s="412" t="s">
        <v>1332</v>
      </c>
      <c r="K322" s="364" t="s">
        <v>211</v>
      </c>
      <c r="L322" s="412"/>
      <c r="M322" s="364"/>
      <c r="N322" s="412" t="str">
        <f t="shared" si="22"/>
        <v/>
      </c>
      <c r="O322" s="412" t="str">
        <f t="shared" si="21"/>
        <v/>
      </c>
      <c r="P322" s="412"/>
      <c r="Q322" s="412"/>
      <c r="R322" s="362">
        <v>0</v>
      </c>
      <c r="S322" s="627"/>
      <c r="T322" s="413"/>
      <c r="U322" s="413"/>
      <c r="V322" s="413"/>
      <c r="W322" s="413"/>
      <c r="X322" s="413"/>
      <c r="Y322" s="413"/>
      <c r="Z322" s="413"/>
      <c r="AA322" s="413"/>
      <c r="AB322" s="413"/>
      <c r="AC322" s="413"/>
      <c r="AD322" s="413"/>
      <c r="AE322" s="413"/>
      <c r="AF322" s="413"/>
      <c r="AG322" s="413"/>
      <c r="AH322" s="413"/>
      <c r="AI322" s="413"/>
      <c r="AJ322" s="413"/>
      <c r="AK322" s="413"/>
      <c r="AL322" s="413"/>
      <c r="AM322" s="413"/>
      <c r="AN322" s="413"/>
      <c r="AO322" s="413"/>
      <c r="AP322" s="413"/>
      <c r="AQ322" s="364"/>
      <c r="AR322" s="364"/>
      <c r="AS322" s="412"/>
      <c r="AT322" s="412"/>
      <c r="AU322" s="412" t="s">
        <v>1657</v>
      </c>
      <c r="AV322" s="412"/>
      <c r="AW322" s="412">
        <v>0</v>
      </c>
      <c r="AX322" s="364"/>
      <c r="AY322" s="412"/>
      <c r="AZ322" s="885">
        <v>113</v>
      </c>
      <c r="BA322" s="885">
        <v>4</v>
      </c>
      <c r="BB322" s="412"/>
      <c r="BC322" s="412">
        <v>1</v>
      </c>
      <c r="BD322" s="412">
        <v>9</v>
      </c>
      <c r="BE322" s="412">
        <v>321</v>
      </c>
      <c r="BF322" s="412">
        <v>1009321</v>
      </c>
      <c r="BG322" s="412">
        <v>254</v>
      </c>
      <c r="BH322" s="412"/>
      <c r="BI322" s="412"/>
      <c r="BJ322" s="412"/>
      <c r="BK322" s="412"/>
      <c r="BL322" s="412"/>
      <c r="BM322" s="412"/>
      <c r="BN322" s="412"/>
      <c r="BO322" s="412"/>
      <c r="BP322" s="412"/>
      <c r="BQ322" s="412"/>
    </row>
    <row r="323" spans="1:69" s="417" customFormat="1" ht="25" x14ac:dyDescent="0.25">
      <c r="A323" s="415" t="s">
        <v>46</v>
      </c>
      <c r="B323" s="462" t="s">
        <v>2931</v>
      </c>
      <c r="C323" s="635" t="s">
        <v>659</v>
      </c>
      <c r="D323" s="636" t="s">
        <v>1600</v>
      </c>
      <c r="E323" s="637" t="s">
        <v>136</v>
      </c>
      <c r="F323" s="638"/>
      <c r="G323" s="639" t="s">
        <v>118</v>
      </c>
      <c r="H323" s="639"/>
      <c r="I323" s="649" t="s">
        <v>1331</v>
      </c>
      <c r="J323" s="418" t="s">
        <v>1332</v>
      </c>
      <c r="K323" s="419" t="s">
        <v>211</v>
      </c>
      <c r="L323" s="418"/>
      <c r="M323" s="419"/>
      <c r="N323" s="418" t="str">
        <f t="shared" si="22"/>
        <v/>
      </c>
      <c r="O323" s="418" t="str">
        <f t="shared" si="21"/>
        <v/>
      </c>
      <c r="P323" s="418"/>
      <c r="Q323" s="418"/>
      <c r="R323" s="420">
        <v>0</v>
      </c>
      <c r="S323" s="641"/>
      <c r="T323" s="421"/>
      <c r="U323" s="421"/>
      <c r="V323" s="421"/>
      <c r="W323" s="421"/>
      <c r="X323" s="421"/>
      <c r="Y323" s="421"/>
      <c r="Z323" s="421"/>
      <c r="AA323" s="421"/>
      <c r="AB323" s="421"/>
      <c r="AC323" s="421"/>
      <c r="AD323" s="421"/>
      <c r="AE323" s="421"/>
      <c r="AF323" s="421"/>
      <c r="AG323" s="421"/>
      <c r="AH323" s="421"/>
      <c r="AI323" s="421"/>
      <c r="AJ323" s="421"/>
      <c r="AK323" s="421"/>
      <c r="AL323" s="421"/>
      <c r="AM323" s="421"/>
      <c r="AN323" s="421"/>
      <c r="AO323" s="421"/>
      <c r="AP323" s="421"/>
      <c r="AQ323" s="419"/>
      <c r="AR323" s="419"/>
      <c r="AS323" s="418"/>
      <c r="AT323" s="418"/>
      <c r="AU323" s="418" t="s">
        <v>1657</v>
      </c>
      <c r="AV323" s="418"/>
      <c r="AW323" s="418">
        <v>0</v>
      </c>
      <c r="AX323" s="419"/>
      <c r="AY323" s="418"/>
      <c r="AZ323" s="887">
        <v>113</v>
      </c>
      <c r="BA323" s="887">
        <v>5</v>
      </c>
      <c r="BB323" s="418"/>
      <c r="BC323" s="418">
        <v>1</v>
      </c>
      <c r="BD323" s="418">
        <v>9</v>
      </c>
      <c r="BE323" s="418">
        <v>322</v>
      </c>
      <c r="BF323" s="418">
        <v>1009322</v>
      </c>
      <c r="BG323" s="418">
        <v>255</v>
      </c>
      <c r="BH323" s="418"/>
      <c r="BI323" s="418"/>
      <c r="BJ323" s="418"/>
      <c r="BK323" s="418"/>
      <c r="BL323" s="418"/>
      <c r="BM323" s="418"/>
      <c r="BN323" s="418"/>
      <c r="BO323" s="418"/>
      <c r="BP323" s="418"/>
      <c r="BQ323" s="418"/>
    </row>
    <row r="324" spans="1:69" s="400" customFormat="1" ht="30" x14ac:dyDescent="0.25">
      <c r="A324" s="398" t="s">
        <v>1000</v>
      </c>
      <c r="B324" s="399" t="s">
        <v>2932</v>
      </c>
      <c r="C324" s="583" t="s">
        <v>533</v>
      </c>
      <c r="D324" s="619"/>
      <c r="E324" s="583" t="s">
        <v>136</v>
      </c>
      <c r="F324" s="620"/>
      <c r="G324" s="620" t="s">
        <v>1331</v>
      </c>
      <c r="H324" s="620"/>
      <c r="I324" s="620" t="s">
        <v>1331</v>
      </c>
      <c r="J324" s="369" t="s">
        <v>1332</v>
      </c>
      <c r="K324" s="369" t="s">
        <v>211</v>
      </c>
      <c r="L324" s="369"/>
      <c r="M324" s="369"/>
      <c r="N324" s="830" t="str">
        <f t="shared" si="22"/>
        <v/>
      </c>
      <c r="O324" s="830" t="str">
        <f t="shared" si="21"/>
        <v/>
      </c>
      <c r="P324" s="403"/>
      <c r="Q324" s="403"/>
      <c r="R324" s="368"/>
      <c r="S324" s="369"/>
      <c r="T324" s="407" t="s">
        <v>1331</v>
      </c>
      <c r="U324" s="407"/>
      <c r="V324" s="407" t="s">
        <v>1331</v>
      </c>
      <c r="W324" s="407" t="s">
        <v>1331</v>
      </c>
      <c r="X324" s="407" t="s">
        <v>1331</v>
      </c>
      <c r="Y324" s="407" t="s">
        <v>1331</v>
      </c>
      <c r="Z324" s="407" t="s">
        <v>1331</v>
      </c>
      <c r="AA324" s="407"/>
      <c r="AB324" s="407"/>
      <c r="AC324" s="407"/>
      <c r="AD324" s="407"/>
      <c r="AE324" s="407"/>
      <c r="AF324" s="407"/>
      <c r="AG324" s="407"/>
      <c r="AH324" s="407"/>
      <c r="AI324" s="407"/>
      <c r="AJ324" s="407"/>
      <c r="AK324" s="407"/>
      <c r="AL324" s="407"/>
      <c r="AM324" s="407"/>
      <c r="AN324" s="407"/>
      <c r="AO324" s="407"/>
      <c r="AP324" s="407"/>
      <c r="AQ324" s="369"/>
      <c r="AR324" s="369" t="s">
        <v>293</v>
      </c>
      <c r="AS324" s="369" t="s">
        <v>250</v>
      </c>
      <c r="AT324" s="369"/>
      <c r="AU324" s="403">
        <v>1</v>
      </c>
      <c r="AV324" s="403"/>
      <c r="AW324" s="403"/>
      <c r="AX324" s="369" t="s">
        <v>2262</v>
      </c>
      <c r="AY324" s="403"/>
      <c r="AZ324" s="884">
        <v>117</v>
      </c>
      <c r="BA324" s="884">
        <v>0</v>
      </c>
      <c r="BB324" s="403"/>
      <c r="BC324" s="403">
        <v>0</v>
      </c>
      <c r="BD324" s="403">
        <v>9</v>
      </c>
      <c r="BE324" s="403">
        <v>323</v>
      </c>
      <c r="BF324" s="403">
        <v>9323</v>
      </c>
      <c r="BG324" s="403">
        <v>33</v>
      </c>
      <c r="BH324" s="403"/>
      <c r="BI324" s="403"/>
      <c r="BJ324" s="403"/>
      <c r="BK324" s="403"/>
      <c r="BL324" s="403"/>
      <c r="BM324" s="403"/>
      <c r="BN324" s="403"/>
      <c r="BO324" s="403"/>
      <c r="BP324" s="403"/>
      <c r="BQ324" s="403"/>
    </row>
    <row r="325" spans="1:69" s="417" customFormat="1" ht="25" x14ac:dyDescent="0.25">
      <c r="A325" s="415" t="s">
        <v>46</v>
      </c>
      <c r="B325" s="462" t="s">
        <v>2933</v>
      </c>
      <c r="C325" s="635" t="s">
        <v>533</v>
      </c>
      <c r="D325" s="636" t="s">
        <v>990</v>
      </c>
      <c r="E325" s="637" t="s">
        <v>136</v>
      </c>
      <c r="F325" s="638"/>
      <c r="G325" s="639" t="s">
        <v>1331</v>
      </c>
      <c r="H325" s="639"/>
      <c r="I325" s="639" t="s">
        <v>1331</v>
      </c>
      <c r="J325" s="418" t="s">
        <v>1332</v>
      </c>
      <c r="K325" s="419" t="s">
        <v>211</v>
      </c>
      <c r="L325" s="418"/>
      <c r="M325" s="419"/>
      <c r="N325" s="418" t="str">
        <f t="shared" si="22"/>
        <v/>
      </c>
      <c r="O325" s="418" t="str">
        <f t="shared" si="21"/>
        <v/>
      </c>
      <c r="P325" s="418"/>
      <c r="Q325" s="418"/>
      <c r="R325" s="420">
        <v>0</v>
      </c>
      <c r="S325" s="641"/>
      <c r="T325" s="421"/>
      <c r="U325" s="421"/>
      <c r="V325" s="421"/>
      <c r="W325" s="421"/>
      <c r="X325" s="421"/>
      <c r="Y325" s="421"/>
      <c r="Z325" s="421"/>
      <c r="AA325" s="421"/>
      <c r="AB325" s="421"/>
      <c r="AC325" s="421"/>
      <c r="AD325" s="421"/>
      <c r="AE325" s="421"/>
      <c r="AF325" s="421"/>
      <c r="AG325" s="421"/>
      <c r="AH325" s="421"/>
      <c r="AI325" s="421"/>
      <c r="AJ325" s="421"/>
      <c r="AK325" s="421"/>
      <c r="AL325" s="421"/>
      <c r="AM325" s="421"/>
      <c r="AN325" s="421"/>
      <c r="AO325" s="421"/>
      <c r="AP325" s="421"/>
      <c r="AQ325" s="419"/>
      <c r="AR325" s="419"/>
      <c r="AS325" s="418"/>
      <c r="AT325" s="418"/>
      <c r="AU325" s="418" t="s">
        <v>1657</v>
      </c>
      <c r="AV325" s="418"/>
      <c r="AW325" s="418">
        <v>0</v>
      </c>
      <c r="AX325" s="419"/>
      <c r="AY325" s="418"/>
      <c r="AZ325" s="887">
        <v>117</v>
      </c>
      <c r="BA325" s="887">
        <v>1</v>
      </c>
      <c r="BB325" s="418"/>
      <c r="BC325" s="418">
        <v>1</v>
      </c>
      <c r="BD325" s="418">
        <v>9</v>
      </c>
      <c r="BE325" s="418">
        <v>324</v>
      </c>
      <c r="BF325" s="418">
        <v>1009324</v>
      </c>
      <c r="BG325" s="418">
        <v>256</v>
      </c>
      <c r="BH325" s="418"/>
      <c r="BI325" s="418"/>
      <c r="BJ325" s="418"/>
      <c r="BK325" s="418"/>
      <c r="BL325" s="418"/>
      <c r="BM325" s="418"/>
      <c r="BN325" s="418"/>
      <c r="BO325" s="418"/>
      <c r="BP325" s="418"/>
      <c r="BQ325" s="418"/>
    </row>
    <row r="326" spans="1:69" s="400" customFormat="1" ht="30" x14ac:dyDescent="0.25">
      <c r="A326" s="398" t="s">
        <v>1000</v>
      </c>
      <c r="B326" s="399" t="s">
        <v>2934</v>
      </c>
      <c r="C326" s="583" t="s">
        <v>534</v>
      </c>
      <c r="D326" s="619"/>
      <c r="E326" s="583" t="s">
        <v>136</v>
      </c>
      <c r="F326" s="620"/>
      <c r="G326" s="620" t="s">
        <v>1331</v>
      </c>
      <c r="H326" s="620"/>
      <c r="I326" s="620" t="s">
        <v>1331</v>
      </c>
      <c r="J326" s="369" t="s">
        <v>1332</v>
      </c>
      <c r="K326" s="369" t="s">
        <v>211</v>
      </c>
      <c r="L326" s="369"/>
      <c r="M326" s="369"/>
      <c r="N326" s="830" t="str">
        <f t="shared" si="22"/>
        <v/>
      </c>
      <c r="O326" s="830" t="str">
        <f t="shared" si="21"/>
        <v/>
      </c>
      <c r="P326" s="403"/>
      <c r="Q326" s="403"/>
      <c r="R326" s="368"/>
      <c r="S326" s="369"/>
      <c r="T326" s="407" t="s">
        <v>1331</v>
      </c>
      <c r="U326" s="407"/>
      <c r="V326" s="407" t="s">
        <v>1331</v>
      </c>
      <c r="W326" s="407" t="s">
        <v>1331</v>
      </c>
      <c r="X326" s="407" t="s">
        <v>1331</v>
      </c>
      <c r="Y326" s="407" t="s">
        <v>1331</v>
      </c>
      <c r="Z326" s="407" t="s">
        <v>1331</v>
      </c>
      <c r="AA326" s="407"/>
      <c r="AB326" s="407"/>
      <c r="AC326" s="407"/>
      <c r="AD326" s="407"/>
      <c r="AE326" s="407"/>
      <c r="AF326" s="407"/>
      <c r="AG326" s="407"/>
      <c r="AH326" s="407"/>
      <c r="AI326" s="407"/>
      <c r="AJ326" s="407"/>
      <c r="AK326" s="407"/>
      <c r="AL326" s="407"/>
      <c r="AM326" s="407"/>
      <c r="AN326" s="407"/>
      <c r="AO326" s="407"/>
      <c r="AP326" s="407"/>
      <c r="AQ326" s="369"/>
      <c r="AR326" s="369" t="s">
        <v>293</v>
      </c>
      <c r="AS326" s="369" t="s">
        <v>250</v>
      </c>
      <c r="AT326" s="369"/>
      <c r="AU326" s="403">
        <v>1</v>
      </c>
      <c r="AV326" s="403"/>
      <c r="AW326" s="403"/>
      <c r="AX326" s="369" t="s">
        <v>2262</v>
      </c>
      <c r="AY326" s="403"/>
      <c r="AZ326" s="884">
        <v>118</v>
      </c>
      <c r="BA326" s="884">
        <v>0</v>
      </c>
      <c r="BB326" s="403"/>
      <c r="BC326" s="403">
        <v>0</v>
      </c>
      <c r="BD326" s="403">
        <v>9</v>
      </c>
      <c r="BE326" s="403">
        <v>325</v>
      </c>
      <c r="BF326" s="403">
        <v>9325</v>
      </c>
      <c r="BG326" s="403">
        <v>34</v>
      </c>
      <c r="BH326" s="403"/>
      <c r="BI326" s="403"/>
      <c r="BJ326" s="403"/>
      <c r="BK326" s="403"/>
      <c r="BL326" s="403"/>
      <c r="BM326" s="403"/>
      <c r="BN326" s="403"/>
      <c r="BO326" s="403"/>
      <c r="BP326" s="403"/>
      <c r="BQ326" s="403"/>
    </row>
    <row r="327" spans="1:69" s="417" customFormat="1" ht="25" x14ac:dyDescent="0.25">
      <c r="A327" s="415" t="s">
        <v>46</v>
      </c>
      <c r="B327" s="462" t="s">
        <v>2935</v>
      </c>
      <c r="C327" s="635" t="s">
        <v>534</v>
      </c>
      <c r="D327" s="636" t="s">
        <v>991</v>
      </c>
      <c r="E327" s="637" t="s">
        <v>136</v>
      </c>
      <c r="F327" s="638"/>
      <c r="G327" s="639" t="s">
        <v>1331</v>
      </c>
      <c r="H327" s="639"/>
      <c r="I327" s="639" t="s">
        <v>1331</v>
      </c>
      <c r="J327" s="418" t="s">
        <v>1332</v>
      </c>
      <c r="K327" s="419" t="s">
        <v>211</v>
      </c>
      <c r="L327" s="418"/>
      <c r="M327" s="419"/>
      <c r="N327" s="418" t="str">
        <f t="shared" si="22"/>
        <v/>
      </c>
      <c r="O327" s="418" t="str">
        <f t="shared" si="21"/>
        <v/>
      </c>
      <c r="P327" s="418"/>
      <c r="Q327" s="418"/>
      <c r="R327" s="420">
        <v>0</v>
      </c>
      <c r="S327" s="641"/>
      <c r="T327" s="421"/>
      <c r="U327" s="421"/>
      <c r="V327" s="421"/>
      <c r="W327" s="421"/>
      <c r="X327" s="421"/>
      <c r="Y327" s="421"/>
      <c r="Z327" s="421"/>
      <c r="AA327" s="421"/>
      <c r="AB327" s="421"/>
      <c r="AC327" s="421"/>
      <c r="AD327" s="421"/>
      <c r="AE327" s="421"/>
      <c r="AF327" s="421"/>
      <c r="AG327" s="421"/>
      <c r="AH327" s="421"/>
      <c r="AI327" s="421"/>
      <c r="AJ327" s="421"/>
      <c r="AK327" s="421"/>
      <c r="AL327" s="421"/>
      <c r="AM327" s="421"/>
      <c r="AN327" s="421"/>
      <c r="AO327" s="421"/>
      <c r="AP327" s="421"/>
      <c r="AQ327" s="419"/>
      <c r="AR327" s="419"/>
      <c r="AS327" s="418"/>
      <c r="AT327" s="418"/>
      <c r="AU327" s="418" t="s">
        <v>1657</v>
      </c>
      <c r="AV327" s="418"/>
      <c r="AW327" s="418">
        <v>0</v>
      </c>
      <c r="AX327" s="419"/>
      <c r="AY327" s="418"/>
      <c r="AZ327" s="887">
        <v>118</v>
      </c>
      <c r="BA327" s="887">
        <v>1</v>
      </c>
      <c r="BB327" s="418"/>
      <c r="BC327" s="418">
        <v>1</v>
      </c>
      <c r="BD327" s="418">
        <v>9</v>
      </c>
      <c r="BE327" s="418">
        <v>326</v>
      </c>
      <c r="BF327" s="418">
        <v>1009326</v>
      </c>
      <c r="BG327" s="418">
        <v>257</v>
      </c>
      <c r="BH327" s="418"/>
      <c r="BI327" s="418"/>
      <c r="BJ327" s="418"/>
      <c r="BK327" s="418"/>
      <c r="BL327" s="418"/>
      <c r="BM327" s="418"/>
      <c r="BN327" s="418"/>
      <c r="BO327" s="418"/>
      <c r="BP327" s="418"/>
      <c r="BQ327" s="418"/>
    </row>
    <row r="328" spans="1:69" s="437" customFormat="1" ht="30" x14ac:dyDescent="0.25">
      <c r="A328" s="435" t="s">
        <v>1000</v>
      </c>
      <c r="B328" s="436" t="s">
        <v>2936</v>
      </c>
      <c r="C328" s="665" t="s">
        <v>2079</v>
      </c>
      <c r="D328" s="709"/>
      <c r="E328" s="665" t="s">
        <v>136</v>
      </c>
      <c r="F328" s="710"/>
      <c r="G328" s="710" t="s">
        <v>1331</v>
      </c>
      <c r="H328" s="710"/>
      <c r="I328" s="710"/>
      <c r="J328" s="438" t="s">
        <v>1475</v>
      </c>
      <c r="K328" s="438" t="s">
        <v>211</v>
      </c>
      <c r="L328" s="438" t="s">
        <v>523</v>
      </c>
      <c r="M328" s="438" t="s">
        <v>347</v>
      </c>
      <c r="N328" s="859" t="s">
        <v>1626</v>
      </c>
      <c r="O328" s="859" t="str">
        <f t="shared" si="21"/>
        <v>Data</v>
      </c>
      <c r="P328" s="860" t="s">
        <v>2026</v>
      </c>
      <c r="Q328" s="861" t="s">
        <v>2472</v>
      </c>
      <c r="R328" s="370"/>
      <c r="S328" s="438">
        <v>117</v>
      </c>
      <c r="T328" s="441" t="s">
        <v>1331</v>
      </c>
      <c r="U328" s="441"/>
      <c r="V328" s="441" t="s">
        <v>1331</v>
      </c>
      <c r="W328" s="441" t="s">
        <v>1331</v>
      </c>
      <c r="X328" s="441" t="s">
        <v>1331</v>
      </c>
      <c r="Y328" s="441" t="s">
        <v>1331</v>
      </c>
      <c r="Z328" s="441" t="s">
        <v>1331</v>
      </c>
      <c r="AA328" s="441"/>
      <c r="AB328" s="441"/>
      <c r="AC328" s="441"/>
      <c r="AD328" s="441"/>
      <c r="AE328" s="441"/>
      <c r="AF328" s="441"/>
      <c r="AG328" s="441"/>
      <c r="AH328" s="441"/>
      <c r="AI328" s="441"/>
      <c r="AJ328" s="441"/>
      <c r="AK328" s="441"/>
      <c r="AL328" s="441"/>
      <c r="AM328" s="441"/>
      <c r="AN328" s="441"/>
      <c r="AO328" s="441"/>
      <c r="AP328" s="441"/>
      <c r="AQ328" s="438"/>
      <c r="AR328" s="438" t="s">
        <v>293</v>
      </c>
      <c r="AS328" s="438" t="s">
        <v>250</v>
      </c>
      <c r="AT328" s="438"/>
      <c r="AU328" s="403">
        <v>1</v>
      </c>
      <c r="AV328" s="439"/>
      <c r="AW328" s="439"/>
      <c r="AX328" s="438" t="s">
        <v>2262</v>
      </c>
      <c r="AY328" s="439"/>
      <c r="AZ328" s="890">
        <v>119</v>
      </c>
      <c r="BA328" s="890">
        <v>0</v>
      </c>
      <c r="BB328" s="439"/>
      <c r="BC328" s="439">
        <v>0</v>
      </c>
      <c r="BD328" s="439">
        <v>9</v>
      </c>
      <c r="BE328" s="439">
        <v>327</v>
      </c>
      <c r="BF328" s="439">
        <v>9327</v>
      </c>
      <c r="BG328" s="439">
        <v>35</v>
      </c>
      <c r="BH328" s="439"/>
      <c r="BI328" s="439"/>
      <c r="BJ328" s="439"/>
      <c r="BK328" s="439"/>
      <c r="BL328" s="439"/>
      <c r="BM328" s="439"/>
      <c r="BN328" s="439"/>
      <c r="BO328" s="439"/>
      <c r="BP328" s="439"/>
      <c r="BQ328" s="439"/>
    </row>
    <row r="329" spans="1:69" s="394" customFormat="1" ht="62.5" x14ac:dyDescent="0.25">
      <c r="A329" s="393" t="s">
        <v>46</v>
      </c>
      <c r="B329" s="461" t="s">
        <v>2937</v>
      </c>
      <c r="C329" s="628" t="s">
        <v>2079</v>
      </c>
      <c r="D329" s="629" t="s">
        <v>346</v>
      </c>
      <c r="E329" s="630" t="s">
        <v>136</v>
      </c>
      <c r="F329" s="631"/>
      <c r="G329" s="632" t="s">
        <v>1331</v>
      </c>
      <c r="H329" s="632"/>
      <c r="I329" s="632"/>
      <c r="J329" s="396" t="s">
        <v>1475</v>
      </c>
      <c r="K329" s="395" t="s">
        <v>211</v>
      </c>
      <c r="L329" s="396"/>
      <c r="M329" s="395"/>
      <c r="N329" s="396" t="str">
        <f>IF(OR($A329&lt;&gt;"C",P329=""),"",HYPERLINK(P329,"Collection"))</f>
        <v/>
      </c>
      <c r="O329" s="396" t="str">
        <f t="shared" si="21"/>
        <v/>
      </c>
      <c r="P329" s="396"/>
      <c r="Q329" s="396"/>
      <c r="R329" s="372">
        <v>0</v>
      </c>
      <c r="S329" s="634"/>
      <c r="T329" s="397"/>
      <c r="U329" s="397"/>
      <c r="V329" s="397"/>
      <c r="W329" s="397"/>
      <c r="X329" s="397"/>
      <c r="Y329" s="397"/>
      <c r="Z329" s="397"/>
      <c r="AA329" s="397"/>
      <c r="AB329" s="397"/>
      <c r="AC329" s="397"/>
      <c r="AD329" s="397"/>
      <c r="AE329" s="397"/>
      <c r="AF329" s="397"/>
      <c r="AG329" s="397"/>
      <c r="AH329" s="397"/>
      <c r="AI329" s="397"/>
      <c r="AJ329" s="397"/>
      <c r="AK329" s="397"/>
      <c r="AL329" s="397"/>
      <c r="AM329" s="397"/>
      <c r="AN329" s="397"/>
      <c r="AO329" s="397"/>
      <c r="AP329" s="397"/>
      <c r="AQ329" s="395"/>
      <c r="AR329" s="395"/>
      <c r="AS329" s="396"/>
      <c r="AT329" s="396"/>
      <c r="AU329" s="396" t="s">
        <v>1657</v>
      </c>
      <c r="AV329" s="396"/>
      <c r="AW329" s="396">
        <v>0</v>
      </c>
      <c r="AX329" s="395"/>
      <c r="AY329" s="396"/>
      <c r="AZ329" s="886">
        <v>119</v>
      </c>
      <c r="BA329" s="886">
        <v>1</v>
      </c>
      <c r="BB329" s="396"/>
      <c r="BC329" s="396">
        <v>1</v>
      </c>
      <c r="BD329" s="396">
        <v>9</v>
      </c>
      <c r="BE329" s="396">
        <v>328</v>
      </c>
      <c r="BF329" s="396">
        <v>1009328</v>
      </c>
      <c r="BG329" s="396">
        <v>258</v>
      </c>
      <c r="BH329" s="396"/>
      <c r="BI329" s="396"/>
      <c r="BJ329" s="396"/>
      <c r="BK329" s="396"/>
      <c r="BL329" s="396"/>
      <c r="BM329" s="396"/>
      <c r="BN329" s="396"/>
      <c r="BO329" s="396"/>
      <c r="BP329" s="396"/>
      <c r="BQ329" s="396"/>
    </row>
    <row r="330" spans="1:69" s="400" customFormat="1" ht="30" x14ac:dyDescent="0.25">
      <c r="A330" s="398" t="s">
        <v>1000</v>
      </c>
      <c r="B330" s="399" t="s">
        <v>2938</v>
      </c>
      <c r="C330" s="583" t="s">
        <v>661</v>
      </c>
      <c r="D330" s="619"/>
      <c r="E330" s="583" t="s">
        <v>136</v>
      </c>
      <c r="F330" s="620"/>
      <c r="G330" s="620" t="s">
        <v>118</v>
      </c>
      <c r="H330" s="620"/>
      <c r="I330" s="620" t="s">
        <v>1331</v>
      </c>
      <c r="J330" s="369" t="s">
        <v>1332</v>
      </c>
      <c r="K330" s="369" t="s">
        <v>211</v>
      </c>
      <c r="L330" s="369"/>
      <c r="M330" s="369"/>
      <c r="N330" s="830" t="str">
        <f>IF(OR($A330&lt;&gt;"C",P330=""),"",HYPERLINK(P330,"Collection"))</f>
        <v>Collection</v>
      </c>
      <c r="O330" s="830" t="str">
        <f t="shared" si="21"/>
        <v/>
      </c>
      <c r="P330" s="766" t="s">
        <v>2473</v>
      </c>
      <c r="Q330" s="403"/>
      <c r="R330" s="368"/>
      <c r="S330" s="369"/>
      <c r="T330" s="407" t="s">
        <v>1331</v>
      </c>
      <c r="U330" s="407"/>
      <c r="V330" s="407" t="s">
        <v>1331</v>
      </c>
      <c r="W330" s="407" t="s">
        <v>1331</v>
      </c>
      <c r="X330" s="407" t="s">
        <v>1331</v>
      </c>
      <c r="Y330" s="407" t="s">
        <v>1331</v>
      </c>
      <c r="Z330" s="407" t="s">
        <v>1331</v>
      </c>
      <c r="AA330" s="407"/>
      <c r="AB330" s="407"/>
      <c r="AC330" s="407"/>
      <c r="AD330" s="407"/>
      <c r="AE330" s="407"/>
      <c r="AF330" s="407"/>
      <c r="AG330" s="407"/>
      <c r="AH330" s="407"/>
      <c r="AI330" s="407"/>
      <c r="AJ330" s="407"/>
      <c r="AK330" s="407"/>
      <c r="AL330" s="407"/>
      <c r="AM330" s="407"/>
      <c r="AN330" s="407"/>
      <c r="AO330" s="407"/>
      <c r="AP330" s="407"/>
      <c r="AQ330" s="369"/>
      <c r="AR330" s="369" t="s">
        <v>293</v>
      </c>
      <c r="AS330" s="369" t="s">
        <v>250</v>
      </c>
      <c r="AT330" s="369"/>
      <c r="AU330" s="403">
        <v>1</v>
      </c>
      <c r="AV330" s="403"/>
      <c r="AW330" s="403"/>
      <c r="AX330" s="369" t="s">
        <v>2262</v>
      </c>
      <c r="AY330" s="403"/>
      <c r="AZ330" s="884">
        <v>120</v>
      </c>
      <c r="BA330" s="884">
        <v>0</v>
      </c>
      <c r="BB330" s="403"/>
      <c r="BC330" s="403">
        <v>0</v>
      </c>
      <c r="BD330" s="403">
        <v>9</v>
      </c>
      <c r="BE330" s="403">
        <v>329</v>
      </c>
      <c r="BF330" s="403">
        <v>9329</v>
      </c>
      <c r="BG330" s="403">
        <v>36</v>
      </c>
      <c r="BH330" s="403"/>
      <c r="BI330" s="403"/>
      <c r="BJ330" s="403"/>
      <c r="BK330" s="403"/>
      <c r="BL330" s="403"/>
      <c r="BM330" s="403"/>
      <c r="BN330" s="403"/>
      <c r="BO330" s="403"/>
      <c r="BP330" s="403"/>
      <c r="BQ330" s="403"/>
    </row>
    <row r="331" spans="1:69" s="417" customFormat="1" ht="63.75" customHeight="1" x14ac:dyDescent="0.25">
      <c r="A331" s="415" t="s">
        <v>46</v>
      </c>
      <c r="B331" s="462" t="s">
        <v>2939</v>
      </c>
      <c r="C331" s="635" t="s">
        <v>661</v>
      </c>
      <c r="D331" s="636" t="s">
        <v>1499</v>
      </c>
      <c r="E331" s="637" t="s">
        <v>136</v>
      </c>
      <c r="F331" s="638"/>
      <c r="G331" s="639" t="s">
        <v>118</v>
      </c>
      <c r="H331" s="639"/>
      <c r="I331" s="639" t="s">
        <v>1331</v>
      </c>
      <c r="J331" s="418" t="s">
        <v>1332</v>
      </c>
      <c r="K331" s="419" t="s">
        <v>211</v>
      </c>
      <c r="L331" s="418"/>
      <c r="M331" s="419"/>
      <c r="N331" s="418" t="str">
        <f>IF(OR($A331&lt;&gt;"C",P331=""),"",HYPERLINK(P331,"Collection"))</f>
        <v/>
      </c>
      <c r="O331" s="418" t="str">
        <f t="shared" si="21"/>
        <v/>
      </c>
      <c r="P331" s="418"/>
      <c r="Q331" s="418"/>
      <c r="R331" s="420">
        <v>0</v>
      </c>
      <c r="S331" s="641"/>
      <c r="T331" s="421"/>
      <c r="U331" s="421"/>
      <c r="V331" s="421"/>
      <c r="W331" s="421"/>
      <c r="X331" s="421"/>
      <c r="Y331" s="421"/>
      <c r="Z331" s="421"/>
      <c r="AA331" s="421"/>
      <c r="AB331" s="421"/>
      <c r="AC331" s="421"/>
      <c r="AD331" s="421"/>
      <c r="AE331" s="421"/>
      <c r="AF331" s="421"/>
      <c r="AG331" s="421"/>
      <c r="AH331" s="421"/>
      <c r="AI331" s="421"/>
      <c r="AJ331" s="421"/>
      <c r="AK331" s="421"/>
      <c r="AL331" s="421"/>
      <c r="AM331" s="421"/>
      <c r="AN331" s="421"/>
      <c r="AO331" s="421"/>
      <c r="AP331" s="421"/>
      <c r="AQ331" s="419"/>
      <c r="AR331" s="419"/>
      <c r="AS331" s="418"/>
      <c r="AT331" s="418"/>
      <c r="AU331" s="418" t="s">
        <v>1657</v>
      </c>
      <c r="AV331" s="418"/>
      <c r="AW331" s="418">
        <v>0</v>
      </c>
      <c r="AX331" s="419"/>
      <c r="AY331" s="418"/>
      <c r="AZ331" s="887">
        <v>120</v>
      </c>
      <c r="BA331" s="887">
        <v>1</v>
      </c>
      <c r="BB331" s="418"/>
      <c r="BC331" s="418">
        <v>1</v>
      </c>
      <c r="BD331" s="418">
        <v>9</v>
      </c>
      <c r="BE331" s="418">
        <v>330</v>
      </c>
      <c r="BF331" s="418">
        <v>1009330</v>
      </c>
      <c r="BG331" s="418">
        <v>259</v>
      </c>
      <c r="BH331" s="418"/>
      <c r="BI331" s="418"/>
      <c r="BJ331" s="418"/>
      <c r="BK331" s="418"/>
      <c r="BL331" s="418"/>
      <c r="BM331" s="418"/>
      <c r="BN331" s="418"/>
      <c r="BO331" s="418"/>
      <c r="BP331" s="418"/>
      <c r="BQ331" s="418"/>
    </row>
    <row r="332" spans="1:69" s="400" customFormat="1" ht="67.5" customHeight="1" x14ac:dyDescent="0.25">
      <c r="A332" s="398" t="s">
        <v>1000</v>
      </c>
      <c r="B332" s="399" t="s">
        <v>2940</v>
      </c>
      <c r="C332" s="583" t="s">
        <v>202</v>
      </c>
      <c r="D332" s="619"/>
      <c r="E332" s="583" t="s">
        <v>136</v>
      </c>
      <c r="F332" s="620"/>
      <c r="G332" s="620" t="s">
        <v>118</v>
      </c>
      <c r="H332" s="620"/>
      <c r="I332" s="620" t="s">
        <v>1331</v>
      </c>
      <c r="J332" s="369" t="s">
        <v>1332</v>
      </c>
      <c r="K332" s="369" t="s">
        <v>211</v>
      </c>
      <c r="L332" s="369" t="s">
        <v>200</v>
      </c>
      <c r="M332" s="369"/>
      <c r="N332" s="830" t="str">
        <f>IF(OR($A332&lt;&gt;"C",P332=""),"",HYPERLINK(P332,"Collection"))</f>
        <v>Collection</v>
      </c>
      <c r="O332" s="830" t="s">
        <v>651</v>
      </c>
      <c r="P332" s="834" t="s">
        <v>2474</v>
      </c>
      <c r="Q332" s="831"/>
      <c r="R332" s="368"/>
      <c r="S332" s="369"/>
      <c r="T332" s="407" t="s">
        <v>1331</v>
      </c>
      <c r="U332" s="407"/>
      <c r="V332" s="407" t="s">
        <v>1331</v>
      </c>
      <c r="W332" s="407" t="s">
        <v>1331</v>
      </c>
      <c r="X332" s="407" t="s">
        <v>1331</v>
      </c>
      <c r="Y332" s="407" t="s">
        <v>1331</v>
      </c>
      <c r="Z332" s="407" t="s">
        <v>1331</v>
      </c>
      <c r="AA332" s="407"/>
      <c r="AB332" s="407"/>
      <c r="AC332" s="407"/>
      <c r="AD332" s="407"/>
      <c r="AE332" s="407"/>
      <c r="AF332" s="407"/>
      <c r="AG332" s="407"/>
      <c r="AH332" s="407"/>
      <c r="AI332" s="407"/>
      <c r="AJ332" s="407"/>
      <c r="AK332" s="407"/>
      <c r="AL332" s="407"/>
      <c r="AM332" s="407"/>
      <c r="AN332" s="407"/>
      <c r="AO332" s="407"/>
      <c r="AP332" s="407"/>
      <c r="AQ332" s="369"/>
      <c r="AR332" s="369" t="s">
        <v>293</v>
      </c>
      <c r="AS332" s="369" t="s">
        <v>956</v>
      </c>
      <c r="AT332" s="369"/>
      <c r="AU332" s="403">
        <v>1</v>
      </c>
      <c r="AV332" s="403"/>
      <c r="AW332" s="403"/>
      <c r="AX332" s="369" t="s">
        <v>2262</v>
      </c>
      <c r="AY332" s="403"/>
      <c r="AZ332" s="884">
        <v>171</v>
      </c>
      <c r="BA332" s="884">
        <v>0</v>
      </c>
      <c r="BB332" s="403"/>
      <c r="BC332" s="403">
        <v>0</v>
      </c>
      <c r="BD332" s="403">
        <v>9</v>
      </c>
      <c r="BE332" s="403">
        <v>331</v>
      </c>
      <c r="BF332" s="403">
        <v>9331</v>
      </c>
      <c r="BG332" s="403">
        <v>37</v>
      </c>
      <c r="BH332" s="403"/>
      <c r="BI332" s="403"/>
      <c r="BJ332" s="403"/>
      <c r="BK332" s="403"/>
      <c r="BL332" s="403"/>
      <c r="BM332" s="403"/>
      <c r="BN332" s="403"/>
      <c r="BO332" s="403"/>
      <c r="BP332" s="403"/>
      <c r="BQ332" s="403"/>
    </row>
    <row r="333" spans="1:69" s="417" customFormat="1" ht="37.5" x14ac:dyDescent="0.25">
      <c r="A333" s="415" t="s">
        <v>46</v>
      </c>
      <c r="B333" s="462" t="s">
        <v>2941</v>
      </c>
      <c r="C333" s="635" t="s">
        <v>202</v>
      </c>
      <c r="D333" s="636" t="s">
        <v>992</v>
      </c>
      <c r="E333" s="637" t="s">
        <v>136</v>
      </c>
      <c r="F333" s="638"/>
      <c r="G333" s="639" t="s">
        <v>118</v>
      </c>
      <c r="H333" s="639"/>
      <c r="I333" s="639" t="s">
        <v>1331</v>
      </c>
      <c r="J333" s="418" t="s">
        <v>1332</v>
      </c>
      <c r="K333" s="419" t="s">
        <v>211</v>
      </c>
      <c r="L333" s="418"/>
      <c r="M333" s="419"/>
      <c r="N333" s="418" t="str">
        <f>IF(OR($A333&lt;&gt;"C",P333=""),"",HYPERLINK(P333,"Collection"))</f>
        <v/>
      </c>
      <c r="O333" s="418" t="str">
        <f t="shared" ref="O333:O362" si="23">IF(OR($A333&lt;&gt;"C",Q333=""),"",HYPERLINK(Q333,"Data"))</f>
        <v/>
      </c>
      <c r="P333" s="418"/>
      <c r="Q333" s="418"/>
      <c r="R333" s="420">
        <v>0</v>
      </c>
      <c r="S333" s="641"/>
      <c r="T333" s="421"/>
      <c r="U333" s="421"/>
      <c r="V333" s="421"/>
      <c r="W333" s="421"/>
      <c r="X333" s="421"/>
      <c r="Y333" s="421"/>
      <c r="Z333" s="421"/>
      <c r="AA333" s="421"/>
      <c r="AB333" s="421"/>
      <c r="AC333" s="421"/>
      <c r="AD333" s="421"/>
      <c r="AE333" s="421"/>
      <c r="AF333" s="421"/>
      <c r="AG333" s="421"/>
      <c r="AH333" s="421"/>
      <c r="AI333" s="421"/>
      <c r="AJ333" s="421"/>
      <c r="AK333" s="421"/>
      <c r="AL333" s="421"/>
      <c r="AM333" s="421"/>
      <c r="AN333" s="421"/>
      <c r="AO333" s="421"/>
      <c r="AP333" s="421"/>
      <c r="AQ333" s="419"/>
      <c r="AR333" s="419"/>
      <c r="AS333" s="418"/>
      <c r="AT333" s="418"/>
      <c r="AU333" s="418" t="s">
        <v>1657</v>
      </c>
      <c r="AV333" s="418"/>
      <c r="AW333" s="418">
        <v>0</v>
      </c>
      <c r="AX333" s="419"/>
      <c r="AY333" s="418"/>
      <c r="AZ333" s="887">
        <v>171</v>
      </c>
      <c r="BA333" s="887">
        <v>1</v>
      </c>
      <c r="BB333" s="418"/>
      <c r="BC333" s="418">
        <v>1</v>
      </c>
      <c r="BD333" s="418">
        <v>9</v>
      </c>
      <c r="BE333" s="418">
        <v>332</v>
      </c>
      <c r="BF333" s="418">
        <v>1009332</v>
      </c>
      <c r="BG333" s="418">
        <v>260</v>
      </c>
      <c r="BH333" s="418"/>
      <c r="BI333" s="418"/>
      <c r="BJ333" s="418"/>
      <c r="BK333" s="418"/>
      <c r="BL333" s="418"/>
      <c r="BM333" s="418"/>
      <c r="BN333" s="418"/>
      <c r="BO333" s="418"/>
      <c r="BP333" s="418"/>
      <c r="BQ333" s="418"/>
    </row>
    <row r="334" spans="1:69" s="400" customFormat="1" ht="30" x14ac:dyDescent="0.25">
      <c r="A334" s="398" t="s">
        <v>1000</v>
      </c>
      <c r="B334" s="399" t="s">
        <v>2942</v>
      </c>
      <c r="C334" s="583" t="s">
        <v>1422</v>
      </c>
      <c r="D334" s="619"/>
      <c r="E334" s="583" t="s">
        <v>136</v>
      </c>
      <c r="F334" s="620"/>
      <c r="G334" s="620" t="s">
        <v>1331</v>
      </c>
      <c r="H334" s="620"/>
      <c r="I334" s="620" t="s">
        <v>1331</v>
      </c>
      <c r="J334" s="369" t="s">
        <v>1332</v>
      </c>
      <c r="K334" s="369" t="s">
        <v>211</v>
      </c>
      <c r="L334" s="369" t="s">
        <v>1424</v>
      </c>
      <c r="M334" s="369"/>
      <c r="N334" s="859" t="s">
        <v>1626</v>
      </c>
      <c r="O334" s="859" t="str">
        <f t="shared" si="23"/>
        <v>Data</v>
      </c>
      <c r="P334" s="831" t="s">
        <v>2027</v>
      </c>
      <c r="Q334" s="831" t="s">
        <v>2366</v>
      </c>
      <c r="R334" s="368"/>
      <c r="S334" s="369"/>
      <c r="T334" s="407" t="s">
        <v>1331</v>
      </c>
      <c r="U334" s="407"/>
      <c r="V334" s="407" t="s">
        <v>1331</v>
      </c>
      <c r="W334" s="407" t="s">
        <v>1331</v>
      </c>
      <c r="X334" s="407" t="s">
        <v>1331</v>
      </c>
      <c r="Y334" s="407" t="s">
        <v>1331</v>
      </c>
      <c r="Z334" s="407" t="s">
        <v>1331</v>
      </c>
      <c r="AA334" s="407"/>
      <c r="AB334" s="407"/>
      <c r="AC334" s="407"/>
      <c r="AD334" s="407"/>
      <c r="AE334" s="407"/>
      <c r="AF334" s="407"/>
      <c r="AG334" s="407"/>
      <c r="AH334" s="407"/>
      <c r="AI334" s="407"/>
      <c r="AJ334" s="407"/>
      <c r="AK334" s="407"/>
      <c r="AL334" s="407"/>
      <c r="AM334" s="407"/>
      <c r="AN334" s="407"/>
      <c r="AO334" s="407"/>
      <c r="AP334" s="407"/>
      <c r="AQ334" s="369"/>
      <c r="AR334" s="369" t="s">
        <v>293</v>
      </c>
      <c r="AS334" s="369" t="s">
        <v>250</v>
      </c>
      <c r="AT334" s="369"/>
      <c r="AU334" s="403">
        <v>1</v>
      </c>
      <c r="AV334" s="403"/>
      <c r="AW334" s="403"/>
      <c r="AX334" s="369" t="s">
        <v>2262</v>
      </c>
      <c r="AY334" s="403"/>
      <c r="AZ334" s="884">
        <v>189</v>
      </c>
      <c r="BA334" s="884">
        <v>0</v>
      </c>
      <c r="BB334" s="403"/>
      <c r="BC334" s="403">
        <v>0</v>
      </c>
      <c r="BD334" s="403">
        <v>9</v>
      </c>
      <c r="BE334" s="403">
        <v>333</v>
      </c>
      <c r="BF334" s="403">
        <v>9333</v>
      </c>
      <c r="BG334" s="403">
        <v>38</v>
      </c>
      <c r="BH334" s="403"/>
      <c r="BI334" s="403"/>
      <c r="BJ334" s="403"/>
      <c r="BK334" s="403"/>
      <c r="BL334" s="403"/>
      <c r="BM334" s="403"/>
      <c r="BN334" s="403"/>
      <c r="BO334" s="403"/>
      <c r="BP334" s="403"/>
      <c r="BQ334" s="403"/>
    </row>
    <row r="335" spans="1:69" s="417" customFormat="1" ht="25" x14ac:dyDescent="0.25">
      <c r="A335" s="415" t="s">
        <v>46</v>
      </c>
      <c r="B335" s="462" t="s">
        <v>2943</v>
      </c>
      <c r="C335" s="635" t="s">
        <v>1422</v>
      </c>
      <c r="D335" s="636" t="s">
        <v>1423</v>
      </c>
      <c r="E335" s="637" t="s">
        <v>136</v>
      </c>
      <c r="F335" s="638"/>
      <c r="G335" s="639" t="s">
        <v>1331</v>
      </c>
      <c r="H335" s="639"/>
      <c r="I335" s="639" t="s">
        <v>1331</v>
      </c>
      <c r="J335" s="418" t="s">
        <v>1332</v>
      </c>
      <c r="K335" s="419" t="s">
        <v>211</v>
      </c>
      <c r="L335" s="418"/>
      <c r="M335" s="419"/>
      <c r="N335" s="418" t="str">
        <f t="shared" ref="N335:N341" si="24">IF(OR($A335&lt;&gt;"C",P335=""),"",HYPERLINK(P335,"Collection"))</f>
        <v/>
      </c>
      <c r="O335" s="418" t="str">
        <f t="shared" si="23"/>
        <v/>
      </c>
      <c r="P335" s="418"/>
      <c r="Q335" s="418"/>
      <c r="R335" s="420">
        <v>0</v>
      </c>
      <c r="S335" s="641"/>
      <c r="T335" s="421"/>
      <c r="U335" s="421"/>
      <c r="V335" s="421"/>
      <c r="W335" s="421"/>
      <c r="X335" s="421"/>
      <c r="Y335" s="421"/>
      <c r="Z335" s="421"/>
      <c r="AA335" s="421"/>
      <c r="AB335" s="421"/>
      <c r="AC335" s="421"/>
      <c r="AD335" s="421"/>
      <c r="AE335" s="421"/>
      <c r="AF335" s="421"/>
      <c r="AG335" s="421"/>
      <c r="AH335" s="421"/>
      <c r="AI335" s="421"/>
      <c r="AJ335" s="421"/>
      <c r="AK335" s="421"/>
      <c r="AL335" s="421"/>
      <c r="AM335" s="421"/>
      <c r="AN335" s="421"/>
      <c r="AO335" s="421"/>
      <c r="AP335" s="421"/>
      <c r="AQ335" s="419"/>
      <c r="AR335" s="419"/>
      <c r="AS335" s="418"/>
      <c r="AT335" s="418"/>
      <c r="AU335" s="418" t="s">
        <v>1657</v>
      </c>
      <c r="AV335" s="418"/>
      <c r="AW335" s="418">
        <v>0</v>
      </c>
      <c r="AX335" s="419"/>
      <c r="AY335" s="418"/>
      <c r="AZ335" s="887">
        <v>189</v>
      </c>
      <c r="BA335" s="887">
        <v>1</v>
      </c>
      <c r="BB335" s="418"/>
      <c r="BC335" s="418">
        <v>1</v>
      </c>
      <c r="BD335" s="418">
        <v>9</v>
      </c>
      <c r="BE335" s="418">
        <v>334</v>
      </c>
      <c r="BF335" s="418">
        <v>1009334</v>
      </c>
      <c r="BG335" s="418">
        <v>261</v>
      </c>
      <c r="BH335" s="418"/>
      <c r="BI335" s="418"/>
      <c r="BJ335" s="418"/>
      <c r="BK335" s="418"/>
      <c r="BL335" s="418"/>
      <c r="BM335" s="418"/>
      <c r="BN335" s="418"/>
      <c r="BO335" s="418"/>
      <c r="BP335" s="418"/>
      <c r="BQ335" s="418"/>
    </row>
    <row r="336" spans="1:69" s="400" customFormat="1" ht="30" x14ac:dyDescent="0.25">
      <c r="A336" s="398" t="s">
        <v>1000</v>
      </c>
      <c r="B336" s="399" t="s">
        <v>2944</v>
      </c>
      <c r="C336" s="583" t="s">
        <v>620</v>
      </c>
      <c r="D336" s="619"/>
      <c r="E336" s="583" t="s">
        <v>899</v>
      </c>
      <c r="F336" s="620"/>
      <c r="G336" s="620"/>
      <c r="H336" s="620"/>
      <c r="I336" s="620"/>
      <c r="J336" s="369" t="s">
        <v>1332</v>
      </c>
      <c r="K336" s="369" t="s">
        <v>211</v>
      </c>
      <c r="L336" s="369" t="s">
        <v>621</v>
      </c>
      <c r="M336" s="369"/>
      <c r="N336" s="830" t="str">
        <f t="shared" si="24"/>
        <v/>
      </c>
      <c r="O336" s="830" t="str">
        <f t="shared" si="23"/>
        <v/>
      </c>
      <c r="P336" s="403"/>
      <c r="Q336" s="832"/>
      <c r="R336" s="368" t="s">
        <v>1331</v>
      </c>
      <c r="S336" s="369"/>
      <c r="T336" s="369" t="s">
        <v>1331</v>
      </c>
      <c r="U336" s="369"/>
      <c r="V336" s="369" t="s">
        <v>1331</v>
      </c>
      <c r="W336" s="369" t="s">
        <v>1331</v>
      </c>
      <c r="X336" s="369" t="s">
        <v>1331</v>
      </c>
      <c r="Y336" s="369" t="s">
        <v>1331</v>
      </c>
      <c r="Z336" s="369" t="s">
        <v>1331</v>
      </c>
      <c r="AA336" s="369"/>
      <c r="AB336" s="369"/>
      <c r="AC336" s="369"/>
      <c r="AD336" s="369"/>
      <c r="AE336" s="369"/>
      <c r="AF336" s="369"/>
      <c r="AG336" s="369"/>
      <c r="AH336" s="369"/>
      <c r="AI336" s="369"/>
      <c r="AJ336" s="369"/>
      <c r="AK336" s="369"/>
      <c r="AL336" s="369"/>
      <c r="AM336" s="369"/>
      <c r="AN336" s="369"/>
      <c r="AO336" s="369"/>
      <c r="AP336" s="369"/>
      <c r="AQ336" s="369"/>
      <c r="AR336" s="369" t="s">
        <v>293</v>
      </c>
      <c r="AS336" s="369" t="s">
        <v>250</v>
      </c>
      <c r="AT336" s="369"/>
      <c r="AU336" s="403">
        <v>1</v>
      </c>
      <c r="AV336" s="403"/>
      <c r="AW336" s="403"/>
      <c r="AX336" s="369" t="s">
        <v>2262</v>
      </c>
      <c r="AY336" s="403"/>
      <c r="AZ336" s="884">
        <v>222</v>
      </c>
      <c r="BA336" s="884">
        <v>0</v>
      </c>
      <c r="BB336" s="403"/>
      <c r="BC336" s="403">
        <v>0</v>
      </c>
      <c r="BD336" s="403">
        <v>34</v>
      </c>
      <c r="BE336" s="403">
        <v>335</v>
      </c>
      <c r="BF336" s="403">
        <v>34335</v>
      </c>
      <c r="BG336" s="403">
        <v>108</v>
      </c>
      <c r="BH336" s="403"/>
      <c r="BI336" s="403"/>
      <c r="BJ336" s="403"/>
      <c r="BK336" s="403"/>
      <c r="BL336" s="403"/>
      <c r="BM336" s="403"/>
      <c r="BN336" s="403"/>
      <c r="BO336" s="403"/>
      <c r="BP336" s="403"/>
      <c r="BQ336" s="403"/>
    </row>
    <row r="337" spans="1:69" s="417" customFormat="1" ht="25" x14ac:dyDescent="0.25">
      <c r="A337" s="415" t="s">
        <v>46</v>
      </c>
      <c r="B337" s="462" t="s">
        <v>2945</v>
      </c>
      <c r="C337" s="635" t="s">
        <v>620</v>
      </c>
      <c r="D337" s="636" t="s">
        <v>1758</v>
      </c>
      <c r="E337" s="637" t="s">
        <v>899</v>
      </c>
      <c r="F337" s="638"/>
      <c r="G337" s="649"/>
      <c r="H337" s="649"/>
      <c r="I337" s="639"/>
      <c r="J337" s="419" t="s">
        <v>1332</v>
      </c>
      <c r="K337" s="419" t="s">
        <v>211</v>
      </c>
      <c r="L337" s="418"/>
      <c r="M337" s="419"/>
      <c r="N337" s="418" t="str">
        <f t="shared" si="24"/>
        <v/>
      </c>
      <c r="O337" s="418" t="str">
        <f t="shared" si="23"/>
        <v/>
      </c>
      <c r="P337" s="418"/>
      <c r="Q337" s="418"/>
      <c r="R337" s="420" t="s">
        <v>1331</v>
      </c>
      <c r="S337" s="641"/>
      <c r="T337" s="641"/>
      <c r="U337" s="641"/>
      <c r="V337" s="641"/>
      <c r="W337" s="641"/>
      <c r="X337" s="641"/>
      <c r="Y337" s="641"/>
      <c r="Z337" s="641"/>
      <c r="AA337" s="641"/>
      <c r="AB337" s="641"/>
      <c r="AC337" s="641"/>
      <c r="AD337" s="641"/>
      <c r="AE337" s="641"/>
      <c r="AF337" s="641"/>
      <c r="AG337" s="641"/>
      <c r="AH337" s="641"/>
      <c r="AI337" s="641"/>
      <c r="AJ337" s="641"/>
      <c r="AK337" s="641"/>
      <c r="AL337" s="641"/>
      <c r="AM337" s="641"/>
      <c r="AN337" s="641"/>
      <c r="AO337" s="641"/>
      <c r="AP337" s="641"/>
      <c r="AQ337" s="418"/>
      <c r="AR337" s="419"/>
      <c r="AS337" s="418"/>
      <c r="AT337" s="418"/>
      <c r="AU337" s="418" t="s">
        <v>1657</v>
      </c>
      <c r="AV337" s="418"/>
      <c r="AW337" s="418">
        <v>0</v>
      </c>
      <c r="AX337" s="419"/>
      <c r="AY337" s="418"/>
      <c r="AZ337" s="887">
        <v>222</v>
      </c>
      <c r="BA337" s="887">
        <v>1</v>
      </c>
      <c r="BB337" s="418"/>
      <c r="BC337" s="418">
        <v>1</v>
      </c>
      <c r="BD337" s="418">
        <v>34</v>
      </c>
      <c r="BE337" s="418">
        <v>336</v>
      </c>
      <c r="BF337" s="418">
        <v>1034336</v>
      </c>
      <c r="BG337" s="418">
        <v>437</v>
      </c>
      <c r="BH337" s="418"/>
      <c r="BI337" s="418"/>
      <c r="BJ337" s="418"/>
      <c r="BK337" s="418"/>
      <c r="BL337" s="418"/>
      <c r="BM337" s="418"/>
      <c r="BN337" s="418"/>
      <c r="BO337" s="418"/>
      <c r="BP337" s="418"/>
      <c r="BQ337" s="418"/>
    </row>
    <row r="338" spans="1:69" s="437" customFormat="1" ht="30" x14ac:dyDescent="0.25">
      <c r="A338" s="435" t="s">
        <v>1000</v>
      </c>
      <c r="B338" s="436" t="s">
        <v>2946</v>
      </c>
      <c r="C338" s="665" t="s">
        <v>1320</v>
      </c>
      <c r="D338" s="709"/>
      <c r="E338" s="665" t="s">
        <v>136</v>
      </c>
      <c r="F338" s="710"/>
      <c r="G338" s="710"/>
      <c r="H338" s="710"/>
      <c r="I338" s="710"/>
      <c r="J338" s="438" t="s">
        <v>1790</v>
      </c>
      <c r="K338" s="438" t="s">
        <v>211</v>
      </c>
      <c r="L338" s="438" t="s">
        <v>1321</v>
      </c>
      <c r="M338" s="438"/>
      <c r="N338" s="859" t="str">
        <f t="shared" si="24"/>
        <v/>
      </c>
      <c r="O338" s="859" t="str">
        <f t="shared" si="23"/>
        <v/>
      </c>
      <c r="P338" s="438"/>
      <c r="Q338" s="862"/>
      <c r="R338" s="370" t="s">
        <v>1331</v>
      </c>
      <c r="S338" s="438"/>
      <c r="T338" s="438" t="s">
        <v>1331</v>
      </c>
      <c r="U338" s="438"/>
      <c r="V338" s="438" t="s">
        <v>1331</v>
      </c>
      <c r="W338" s="438" t="s">
        <v>1331</v>
      </c>
      <c r="X338" s="438" t="s">
        <v>1331</v>
      </c>
      <c r="Y338" s="438" t="s">
        <v>1331</v>
      </c>
      <c r="Z338" s="438" t="s">
        <v>1331</v>
      </c>
      <c r="AA338" s="438"/>
      <c r="AB338" s="438"/>
      <c r="AC338" s="438"/>
      <c r="AD338" s="438"/>
      <c r="AE338" s="438"/>
      <c r="AF338" s="438"/>
      <c r="AG338" s="438"/>
      <c r="AH338" s="438"/>
      <c r="AI338" s="438"/>
      <c r="AJ338" s="438"/>
      <c r="AK338" s="438"/>
      <c r="AL338" s="438"/>
      <c r="AM338" s="438"/>
      <c r="AN338" s="438"/>
      <c r="AO338" s="438"/>
      <c r="AP338" s="438"/>
      <c r="AQ338" s="438"/>
      <c r="AR338" s="438" t="s">
        <v>293</v>
      </c>
      <c r="AS338" s="438" t="s">
        <v>250</v>
      </c>
      <c r="AT338" s="438"/>
      <c r="AU338" s="403">
        <v>1</v>
      </c>
      <c r="AV338" s="439"/>
      <c r="AW338" s="439"/>
      <c r="AX338" s="438" t="s">
        <v>2262</v>
      </c>
      <c r="AY338" s="439"/>
      <c r="AZ338" s="890">
        <v>224</v>
      </c>
      <c r="BA338" s="890">
        <v>0</v>
      </c>
      <c r="BB338" s="439"/>
      <c r="BC338" s="439">
        <v>0</v>
      </c>
      <c r="BD338" s="439">
        <v>9</v>
      </c>
      <c r="BE338" s="439">
        <v>337</v>
      </c>
      <c r="BF338" s="439">
        <v>9337</v>
      </c>
      <c r="BG338" s="439">
        <v>39</v>
      </c>
      <c r="BH338" s="439"/>
      <c r="BI338" s="439"/>
      <c r="BJ338" s="439"/>
      <c r="BK338" s="439"/>
      <c r="BL338" s="439"/>
      <c r="BM338" s="439"/>
      <c r="BN338" s="439"/>
      <c r="BO338" s="439"/>
      <c r="BP338" s="439"/>
      <c r="BQ338" s="439"/>
    </row>
    <row r="339" spans="1:69" s="394" customFormat="1" ht="25.5" customHeight="1" x14ac:dyDescent="0.25">
      <c r="A339" s="393" t="s">
        <v>46</v>
      </c>
      <c r="B339" s="461" t="s">
        <v>2947</v>
      </c>
      <c r="C339" s="628" t="s">
        <v>1320</v>
      </c>
      <c r="D339" s="629" t="s">
        <v>1175</v>
      </c>
      <c r="E339" s="630" t="s">
        <v>136</v>
      </c>
      <c r="F339" s="631"/>
      <c r="G339" s="633"/>
      <c r="H339" s="633"/>
      <c r="I339" s="632"/>
      <c r="J339" s="395" t="s">
        <v>1790</v>
      </c>
      <c r="K339" s="395" t="s">
        <v>211</v>
      </c>
      <c r="L339" s="396"/>
      <c r="M339" s="395"/>
      <c r="N339" s="396" t="str">
        <f t="shared" si="24"/>
        <v/>
      </c>
      <c r="O339" s="396" t="str">
        <f t="shared" si="23"/>
        <v/>
      </c>
      <c r="P339" s="396"/>
      <c r="Q339" s="396"/>
      <c r="R339" s="372" t="s">
        <v>1331</v>
      </c>
      <c r="S339" s="634"/>
      <c r="T339" s="634"/>
      <c r="U339" s="634"/>
      <c r="V339" s="634"/>
      <c r="W339" s="634"/>
      <c r="X339" s="634"/>
      <c r="Y339" s="634"/>
      <c r="Z339" s="634"/>
      <c r="AA339" s="634"/>
      <c r="AB339" s="634"/>
      <c r="AC339" s="634"/>
      <c r="AD339" s="634"/>
      <c r="AE339" s="634"/>
      <c r="AF339" s="634"/>
      <c r="AG339" s="634"/>
      <c r="AH339" s="634"/>
      <c r="AI339" s="634"/>
      <c r="AJ339" s="634"/>
      <c r="AK339" s="634"/>
      <c r="AL339" s="634"/>
      <c r="AM339" s="634"/>
      <c r="AN339" s="634"/>
      <c r="AO339" s="634"/>
      <c r="AP339" s="634"/>
      <c r="AQ339" s="396"/>
      <c r="AR339" s="395"/>
      <c r="AS339" s="396"/>
      <c r="AT339" s="396"/>
      <c r="AU339" s="396" t="s">
        <v>1657</v>
      </c>
      <c r="AV339" s="396"/>
      <c r="AW339" s="396">
        <v>0</v>
      </c>
      <c r="AX339" s="395"/>
      <c r="AY339" s="396"/>
      <c r="AZ339" s="886">
        <v>224</v>
      </c>
      <c r="BA339" s="886">
        <v>1</v>
      </c>
      <c r="BB339" s="396"/>
      <c r="BC339" s="396">
        <v>1</v>
      </c>
      <c r="BD339" s="396">
        <v>9</v>
      </c>
      <c r="BE339" s="396">
        <v>338</v>
      </c>
      <c r="BF339" s="396">
        <v>1009338</v>
      </c>
      <c r="BG339" s="396">
        <v>262</v>
      </c>
      <c r="BH339" s="396"/>
      <c r="BI339" s="396"/>
      <c r="BJ339" s="396"/>
      <c r="BK339" s="396"/>
      <c r="BL339" s="396"/>
      <c r="BM339" s="396"/>
      <c r="BN339" s="396"/>
      <c r="BO339" s="396"/>
      <c r="BP339" s="396"/>
      <c r="BQ339" s="396"/>
    </row>
    <row r="340" spans="1:69" s="400" customFormat="1" ht="30" x14ac:dyDescent="0.25">
      <c r="A340" s="398" t="s">
        <v>1000</v>
      </c>
      <c r="B340" s="399" t="s">
        <v>2948</v>
      </c>
      <c r="C340" s="583" t="s">
        <v>1322</v>
      </c>
      <c r="D340" s="619"/>
      <c r="E340" s="583" t="s">
        <v>899</v>
      </c>
      <c r="F340" s="620"/>
      <c r="G340" s="620"/>
      <c r="H340" s="620"/>
      <c r="I340" s="620" t="s">
        <v>1331</v>
      </c>
      <c r="J340" s="369" t="s">
        <v>979</v>
      </c>
      <c r="K340" s="369" t="s">
        <v>211</v>
      </c>
      <c r="L340" s="369" t="s">
        <v>1068</v>
      </c>
      <c r="M340" s="369" t="s">
        <v>1173</v>
      </c>
      <c r="N340" s="830" t="str">
        <f t="shared" si="24"/>
        <v/>
      </c>
      <c r="O340" s="830" t="str">
        <f t="shared" si="23"/>
        <v/>
      </c>
      <c r="P340" s="403"/>
      <c r="Q340" s="832"/>
      <c r="R340" s="368" t="s">
        <v>1331</v>
      </c>
      <c r="S340" s="369"/>
      <c r="T340" s="369" t="s">
        <v>1331</v>
      </c>
      <c r="U340" s="369"/>
      <c r="V340" s="369" t="s">
        <v>1331</v>
      </c>
      <c r="W340" s="369" t="s">
        <v>1331</v>
      </c>
      <c r="X340" s="369" t="s">
        <v>1331</v>
      </c>
      <c r="Y340" s="369" t="s">
        <v>1331</v>
      </c>
      <c r="Z340" s="369" t="s">
        <v>1331</v>
      </c>
      <c r="AA340" s="369"/>
      <c r="AB340" s="369"/>
      <c r="AC340" s="369"/>
      <c r="AD340" s="369"/>
      <c r="AE340" s="369"/>
      <c r="AF340" s="369"/>
      <c r="AG340" s="369"/>
      <c r="AH340" s="369"/>
      <c r="AI340" s="369"/>
      <c r="AJ340" s="369"/>
      <c r="AK340" s="369"/>
      <c r="AL340" s="369"/>
      <c r="AM340" s="369"/>
      <c r="AN340" s="369"/>
      <c r="AO340" s="369"/>
      <c r="AP340" s="369"/>
      <c r="AQ340" s="369"/>
      <c r="AR340" s="369" t="s">
        <v>293</v>
      </c>
      <c r="AS340" s="369" t="s">
        <v>250</v>
      </c>
      <c r="AT340" s="369"/>
      <c r="AU340" s="403">
        <v>1</v>
      </c>
      <c r="AV340" s="403"/>
      <c r="AW340" s="403"/>
      <c r="AX340" s="369" t="s">
        <v>2262</v>
      </c>
      <c r="AY340" s="403"/>
      <c r="AZ340" s="884">
        <v>225</v>
      </c>
      <c r="BA340" s="884">
        <v>0</v>
      </c>
      <c r="BB340" s="403"/>
      <c r="BC340" s="403">
        <v>0</v>
      </c>
      <c r="BD340" s="403">
        <v>34</v>
      </c>
      <c r="BE340" s="403">
        <v>339</v>
      </c>
      <c r="BF340" s="403">
        <v>34339</v>
      </c>
      <c r="BG340" s="403">
        <v>109</v>
      </c>
      <c r="BH340" s="403"/>
      <c r="BI340" s="403"/>
      <c r="BJ340" s="403"/>
      <c r="BK340" s="403"/>
      <c r="BL340" s="403"/>
      <c r="BM340" s="403"/>
      <c r="BN340" s="403"/>
      <c r="BO340" s="403"/>
      <c r="BP340" s="403"/>
      <c r="BQ340" s="403"/>
    </row>
    <row r="341" spans="1:69" s="417" customFormat="1" ht="25" x14ac:dyDescent="0.25">
      <c r="A341" s="415" t="s">
        <v>46</v>
      </c>
      <c r="B341" s="462" t="s">
        <v>2949</v>
      </c>
      <c r="C341" s="635" t="s">
        <v>1322</v>
      </c>
      <c r="D341" s="636" t="s">
        <v>1174</v>
      </c>
      <c r="E341" s="637" t="s">
        <v>899</v>
      </c>
      <c r="F341" s="638"/>
      <c r="G341" s="649"/>
      <c r="H341" s="649"/>
      <c r="I341" s="639" t="s">
        <v>1331</v>
      </c>
      <c r="J341" s="419" t="s">
        <v>979</v>
      </c>
      <c r="K341" s="419" t="s">
        <v>211</v>
      </c>
      <c r="L341" s="418"/>
      <c r="M341" s="419"/>
      <c r="N341" s="418" t="str">
        <f t="shared" si="24"/>
        <v/>
      </c>
      <c r="O341" s="418" t="str">
        <f t="shared" si="23"/>
        <v/>
      </c>
      <c r="P341" s="418"/>
      <c r="Q341" s="418"/>
      <c r="R341" s="420" t="s">
        <v>1331</v>
      </c>
      <c r="S341" s="641"/>
      <c r="T341" s="641"/>
      <c r="U341" s="641"/>
      <c r="V341" s="641"/>
      <c r="W341" s="641"/>
      <c r="X341" s="641"/>
      <c r="Y341" s="641"/>
      <c r="Z341" s="641"/>
      <c r="AA341" s="641"/>
      <c r="AB341" s="641"/>
      <c r="AC341" s="641"/>
      <c r="AD341" s="641"/>
      <c r="AE341" s="641"/>
      <c r="AF341" s="641"/>
      <c r="AG341" s="641"/>
      <c r="AH341" s="641"/>
      <c r="AI341" s="641"/>
      <c r="AJ341" s="641"/>
      <c r="AK341" s="641"/>
      <c r="AL341" s="641"/>
      <c r="AM341" s="641"/>
      <c r="AN341" s="641"/>
      <c r="AO341" s="641"/>
      <c r="AP341" s="641"/>
      <c r="AQ341" s="418"/>
      <c r="AR341" s="419"/>
      <c r="AS341" s="418"/>
      <c r="AT341" s="418"/>
      <c r="AU341" s="418" t="s">
        <v>1657</v>
      </c>
      <c r="AV341" s="418"/>
      <c r="AW341" s="418">
        <v>0</v>
      </c>
      <c r="AX341" s="419"/>
      <c r="AY341" s="418"/>
      <c r="AZ341" s="887">
        <v>225</v>
      </c>
      <c r="BA341" s="887">
        <v>1</v>
      </c>
      <c r="BB341" s="418"/>
      <c r="BC341" s="418">
        <v>1</v>
      </c>
      <c r="BD341" s="418">
        <v>34</v>
      </c>
      <c r="BE341" s="418">
        <v>340</v>
      </c>
      <c r="BF341" s="418">
        <v>1034340</v>
      </c>
      <c r="BG341" s="418">
        <v>438</v>
      </c>
      <c r="BH341" s="418"/>
      <c r="BI341" s="418"/>
      <c r="BJ341" s="418"/>
      <c r="BK341" s="418"/>
      <c r="BL341" s="418"/>
      <c r="BM341" s="418"/>
      <c r="BN341" s="418"/>
      <c r="BO341" s="418"/>
      <c r="BP341" s="418"/>
      <c r="BQ341" s="418"/>
    </row>
    <row r="342" spans="1:69" s="400" customFormat="1" ht="30" x14ac:dyDescent="0.25">
      <c r="A342" s="398" t="s">
        <v>1000</v>
      </c>
      <c r="B342" s="399" t="s">
        <v>2950</v>
      </c>
      <c r="C342" s="583" t="s">
        <v>1213</v>
      </c>
      <c r="D342" s="619"/>
      <c r="E342" s="583" t="s">
        <v>2228</v>
      </c>
      <c r="F342" s="620"/>
      <c r="G342" s="620"/>
      <c r="H342" s="620"/>
      <c r="I342" s="620"/>
      <c r="J342" s="369" t="s">
        <v>1332</v>
      </c>
      <c r="K342" s="369" t="s">
        <v>211</v>
      </c>
      <c r="L342" s="369" t="s">
        <v>1215</v>
      </c>
      <c r="M342" s="442" t="s">
        <v>1216</v>
      </c>
      <c r="N342" s="859" t="s">
        <v>1626</v>
      </c>
      <c r="O342" s="859" t="str">
        <f t="shared" si="23"/>
        <v>Data</v>
      </c>
      <c r="P342" s="831" t="s">
        <v>2029</v>
      </c>
      <c r="Q342" s="831" t="s">
        <v>2368</v>
      </c>
      <c r="R342" s="368" t="s">
        <v>1331</v>
      </c>
      <c r="S342" s="369"/>
      <c r="T342" s="369" t="s">
        <v>1331</v>
      </c>
      <c r="U342" s="369"/>
      <c r="V342" s="369" t="s">
        <v>1331</v>
      </c>
      <c r="W342" s="369" t="s">
        <v>1331</v>
      </c>
      <c r="X342" s="369" t="s">
        <v>1331</v>
      </c>
      <c r="Y342" s="369" t="s">
        <v>1331</v>
      </c>
      <c r="Z342" s="369" t="s">
        <v>1331</v>
      </c>
      <c r="AA342" s="369"/>
      <c r="AB342" s="369"/>
      <c r="AC342" s="369"/>
      <c r="AD342" s="369"/>
      <c r="AE342" s="369"/>
      <c r="AF342" s="369"/>
      <c r="AG342" s="369"/>
      <c r="AH342" s="369"/>
      <c r="AI342" s="369"/>
      <c r="AJ342" s="369"/>
      <c r="AK342" s="369"/>
      <c r="AL342" s="369"/>
      <c r="AM342" s="369"/>
      <c r="AN342" s="369"/>
      <c r="AO342" s="369"/>
      <c r="AP342" s="369"/>
      <c r="AQ342" s="369"/>
      <c r="AR342" s="369" t="s">
        <v>293</v>
      </c>
      <c r="AS342" s="369" t="s">
        <v>250</v>
      </c>
      <c r="AT342" s="369"/>
      <c r="AU342" s="403">
        <v>1</v>
      </c>
      <c r="AV342" s="403"/>
      <c r="AW342" s="403"/>
      <c r="AX342" s="369" t="s">
        <v>2262</v>
      </c>
      <c r="AY342" s="403"/>
      <c r="AZ342" s="884">
        <v>203</v>
      </c>
      <c r="BA342" s="884">
        <v>0</v>
      </c>
      <c r="BB342" s="403"/>
      <c r="BC342" s="403">
        <v>0</v>
      </c>
      <c r="BD342" s="403">
        <v>35</v>
      </c>
      <c r="BE342" s="403">
        <v>341</v>
      </c>
      <c r="BF342" s="403">
        <v>35341</v>
      </c>
      <c r="BG342" s="403">
        <v>110</v>
      </c>
      <c r="BH342" s="403"/>
      <c r="BI342" s="403"/>
      <c r="BJ342" s="403"/>
      <c r="BK342" s="403"/>
      <c r="BL342" s="403"/>
      <c r="BM342" s="403"/>
      <c r="BN342" s="403"/>
      <c r="BO342" s="403"/>
      <c r="BP342" s="403"/>
      <c r="BQ342" s="403"/>
    </row>
    <row r="343" spans="1:69" s="417" customFormat="1" ht="20" x14ac:dyDescent="0.25">
      <c r="A343" s="415" t="s">
        <v>46</v>
      </c>
      <c r="B343" s="462" t="s">
        <v>2951</v>
      </c>
      <c r="C343" s="635" t="s">
        <v>1213</v>
      </c>
      <c r="D343" s="636" t="s">
        <v>1214</v>
      </c>
      <c r="E343" s="637" t="s">
        <v>2228</v>
      </c>
      <c r="F343" s="638"/>
      <c r="G343" s="649"/>
      <c r="H343" s="649"/>
      <c r="I343" s="649"/>
      <c r="J343" s="419" t="s">
        <v>1332</v>
      </c>
      <c r="K343" s="419" t="s">
        <v>211</v>
      </c>
      <c r="L343" s="418"/>
      <c r="M343" s="419"/>
      <c r="N343" s="418" t="str">
        <f>IF(OR($A343&lt;&gt;"C",P343=""),"",HYPERLINK(P343,"Collection"))</f>
        <v/>
      </c>
      <c r="O343" s="418" t="str">
        <f t="shared" si="23"/>
        <v/>
      </c>
      <c r="P343" s="418"/>
      <c r="Q343" s="418"/>
      <c r="R343" s="420" t="s">
        <v>1331</v>
      </c>
      <c r="S343" s="641"/>
      <c r="T343" s="641"/>
      <c r="U343" s="641"/>
      <c r="V343" s="641"/>
      <c r="W343" s="641"/>
      <c r="X343" s="641"/>
      <c r="Y343" s="641"/>
      <c r="Z343" s="641"/>
      <c r="AA343" s="641"/>
      <c r="AB343" s="641"/>
      <c r="AC343" s="641"/>
      <c r="AD343" s="641"/>
      <c r="AE343" s="641"/>
      <c r="AF343" s="641"/>
      <c r="AG343" s="641"/>
      <c r="AH343" s="641"/>
      <c r="AI343" s="641"/>
      <c r="AJ343" s="641"/>
      <c r="AK343" s="641"/>
      <c r="AL343" s="641"/>
      <c r="AM343" s="641"/>
      <c r="AN343" s="641"/>
      <c r="AO343" s="641"/>
      <c r="AP343" s="641"/>
      <c r="AQ343" s="418"/>
      <c r="AR343" s="419"/>
      <c r="AS343" s="418"/>
      <c r="AT343" s="418"/>
      <c r="AU343" s="418" t="s">
        <v>1657</v>
      </c>
      <c r="AV343" s="418"/>
      <c r="AW343" s="418">
        <v>0</v>
      </c>
      <c r="AX343" s="419"/>
      <c r="AY343" s="418"/>
      <c r="AZ343" s="887">
        <v>203</v>
      </c>
      <c r="BA343" s="887">
        <v>1</v>
      </c>
      <c r="BB343" s="418"/>
      <c r="BC343" s="418">
        <v>1</v>
      </c>
      <c r="BD343" s="418">
        <v>35</v>
      </c>
      <c r="BE343" s="418">
        <v>342</v>
      </c>
      <c r="BF343" s="418">
        <v>1035342</v>
      </c>
      <c r="BG343" s="418">
        <v>439</v>
      </c>
      <c r="BH343" s="418"/>
      <c r="BI343" s="418"/>
      <c r="BJ343" s="418"/>
      <c r="BK343" s="418"/>
      <c r="BL343" s="418"/>
      <c r="BM343" s="418"/>
      <c r="BN343" s="418"/>
      <c r="BO343" s="418"/>
      <c r="BP343" s="418"/>
      <c r="BQ343" s="418"/>
    </row>
    <row r="344" spans="1:69" s="400" customFormat="1" ht="22.5" customHeight="1" x14ac:dyDescent="0.25">
      <c r="A344" s="398" t="s">
        <v>1000</v>
      </c>
      <c r="B344" s="399" t="s">
        <v>2952</v>
      </c>
      <c r="C344" s="583" t="s">
        <v>1479</v>
      </c>
      <c r="D344" s="619"/>
      <c r="E344" s="583" t="s">
        <v>2228</v>
      </c>
      <c r="F344" s="620"/>
      <c r="G344" s="620"/>
      <c r="H344" s="620"/>
      <c r="I344" s="620"/>
      <c r="J344" s="369" t="s">
        <v>979</v>
      </c>
      <c r="K344" s="369" t="s">
        <v>211</v>
      </c>
      <c r="L344" s="369" t="s">
        <v>1480</v>
      </c>
      <c r="M344" s="442" t="s">
        <v>1502</v>
      </c>
      <c r="N344" s="859" t="s">
        <v>1626</v>
      </c>
      <c r="O344" s="859" t="str">
        <f t="shared" si="23"/>
        <v/>
      </c>
      <c r="P344" s="831" t="s">
        <v>2030</v>
      </c>
      <c r="Q344" s="832"/>
      <c r="R344" s="368" t="s">
        <v>1331</v>
      </c>
      <c r="S344" s="369"/>
      <c r="T344" s="369" t="s">
        <v>1331</v>
      </c>
      <c r="U344" s="369"/>
      <c r="V344" s="369" t="s">
        <v>1331</v>
      </c>
      <c r="W344" s="369" t="s">
        <v>1331</v>
      </c>
      <c r="X344" s="369" t="s">
        <v>1331</v>
      </c>
      <c r="Y344" s="369" t="s">
        <v>1331</v>
      </c>
      <c r="Z344" s="369" t="s">
        <v>1331</v>
      </c>
      <c r="AA344" s="369"/>
      <c r="AB344" s="369"/>
      <c r="AC344" s="369"/>
      <c r="AD344" s="369"/>
      <c r="AE344" s="369"/>
      <c r="AF344" s="369"/>
      <c r="AG344" s="369"/>
      <c r="AH344" s="369"/>
      <c r="AI344" s="369"/>
      <c r="AJ344" s="369"/>
      <c r="AK344" s="369"/>
      <c r="AL344" s="369"/>
      <c r="AM344" s="369"/>
      <c r="AN344" s="369"/>
      <c r="AO344" s="369"/>
      <c r="AP344" s="369"/>
      <c r="AQ344" s="369"/>
      <c r="AR344" s="369" t="s">
        <v>293</v>
      </c>
      <c r="AS344" s="369" t="s">
        <v>319</v>
      </c>
      <c r="AT344" s="369"/>
      <c r="AU344" s="403">
        <v>1</v>
      </c>
      <c r="AV344" s="403"/>
      <c r="AW344" s="403"/>
      <c r="AX344" s="369" t="s">
        <v>2262</v>
      </c>
      <c r="AY344" s="403"/>
      <c r="AZ344" s="884">
        <v>206</v>
      </c>
      <c r="BA344" s="884">
        <v>0</v>
      </c>
      <c r="BB344" s="403"/>
      <c r="BC344" s="403">
        <v>0</v>
      </c>
      <c r="BD344" s="403">
        <v>35</v>
      </c>
      <c r="BE344" s="403">
        <v>343</v>
      </c>
      <c r="BF344" s="403">
        <v>35343</v>
      </c>
      <c r="BG344" s="403">
        <v>111</v>
      </c>
      <c r="BH344" s="403"/>
      <c r="BI344" s="403"/>
      <c r="BJ344" s="403"/>
      <c r="BK344" s="403"/>
      <c r="BL344" s="403"/>
      <c r="BM344" s="403"/>
      <c r="BN344" s="403"/>
      <c r="BO344" s="403"/>
      <c r="BP344" s="403"/>
      <c r="BQ344" s="403"/>
    </row>
    <row r="345" spans="1:69" s="417" customFormat="1" ht="25" x14ac:dyDescent="0.25">
      <c r="A345" s="415" t="s">
        <v>46</v>
      </c>
      <c r="B345" s="462" t="s">
        <v>2953</v>
      </c>
      <c r="C345" s="635" t="s">
        <v>1479</v>
      </c>
      <c r="D345" s="636" t="s">
        <v>1503</v>
      </c>
      <c r="E345" s="637" t="s">
        <v>2228</v>
      </c>
      <c r="F345" s="638"/>
      <c r="G345" s="649"/>
      <c r="H345" s="649"/>
      <c r="I345" s="649"/>
      <c r="J345" s="419" t="s">
        <v>979</v>
      </c>
      <c r="K345" s="419" t="s">
        <v>211</v>
      </c>
      <c r="L345" s="418"/>
      <c r="M345" s="419"/>
      <c r="N345" s="418" t="str">
        <f>IF(OR($A345&lt;&gt;"C",P345=""),"",HYPERLINK(P345,"Collection"))</f>
        <v/>
      </c>
      <c r="O345" s="418" t="str">
        <f t="shared" si="23"/>
        <v/>
      </c>
      <c r="P345" s="418"/>
      <c r="Q345" s="418"/>
      <c r="R345" s="420" t="s">
        <v>1331</v>
      </c>
      <c r="S345" s="641"/>
      <c r="T345" s="641"/>
      <c r="U345" s="641"/>
      <c r="V345" s="641"/>
      <c r="W345" s="641"/>
      <c r="X345" s="641"/>
      <c r="Y345" s="641"/>
      <c r="Z345" s="641"/>
      <c r="AA345" s="641"/>
      <c r="AB345" s="641"/>
      <c r="AC345" s="641"/>
      <c r="AD345" s="641"/>
      <c r="AE345" s="641"/>
      <c r="AF345" s="641"/>
      <c r="AG345" s="641"/>
      <c r="AH345" s="641"/>
      <c r="AI345" s="641"/>
      <c r="AJ345" s="641"/>
      <c r="AK345" s="641"/>
      <c r="AL345" s="641"/>
      <c r="AM345" s="641"/>
      <c r="AN345" s="641"/>
      <c r="AO345" s="641"/>
      <c r="AP345" s="641"/>
      <c r="AQ345" s="418"/>
      <c r="AR345" s="419"/>
      <c r="AS345" s="418"/>
      <c r="AT345" s="418"/>
      <c r="AU345" s="418" t="s">
        <v>1657</v>
      </c>
      <c r="AV345" s="418"/>
      <c r="AW345" s="418">
        <v>0</v>
      </c>
      <c r="AX345" s="419"/>
      <c r="AY345" s="418"/>
      <c r="AZ345" s="887">
        <v>206</v>
      </c>
      <c r="BA345" s="887">
        <v>1</v>
      </c>
      <c r="BB345" s="418"/>
      <c r="BC345" s="418">
        <v>1</v>
      </c>
      <c r="BD345" s="418">
        <v>35</v>
      </c>
      <c r="BE345" s="418">
        <v>344</v>
      </c>
      <c r="BF345" s="418">
        <v>1035344</v>
      </c>
      <c r="BG345" s="418">
        <v>440</v>
      </c>
      <c r="BH345" s="418"/>
      <c r="BI345" s="418"/>
      <c r="BJ345" s="418"/>
      <c r="BK345" s="418"/>
      <c r="BL345" s="418"/>
      <c r="BM345" s="418"/>
      <c r="BN345" s="418"/>
      <c r="BO345" s="418"/>
      <c r="BP345" s="418"/>
      <c r="BQ345" s="418"/>
    </row>
    <row r="346" spans="1:69" s="400" customFormat="1" ht="67.5" customHeight="1" x14ac:dyDescent="0.25">
      <c r="A346" s="398" t="s">
        <v>1000</v>
      </c>
      <c r="B346" s="399" t="s">
        <v>2954</v>
      </c>
      <c r="C346" s="583" t="s">
        <v>1616</v>
      </c>
      <c r="D346" s="619"/>
      <c r="E346" s="583" t="s">
        <v>536</v>
      </c>
      <c r="F346" s="620"/>
      <c r="G346" s="620" t="s">
        <v>1331</v>
      </c>
      <c r="H346" s="620"/>
      <c r="I346" s="620"/>
      <c r="J346" s="369" t="s">
        <v>1332</v>
      </c>
      <c r="K346" s="369" t="s">
        <v>211</v>
      </c>
      <c r="L346" s="369" t="s">
        <v>693</v>
      </c>
      <c r="M346" s="369" t="s">
        <v>2546</v>
      </c>
      <c r="N346" s="859" t="s">
        <v>1626</v>
      </c>
      <c r="O346" s="859" t="str">
        <f t="shared" si="23"/>
        <v>Data</v>
      </c>
      <c r="P346" s="766" t="s">
        <v>2475</v>
      </c>
      <c r="Q346" s="833" t="s">
        <v>2476</v>
      </c>
      <c r="R346" s="368"/>
      <c r="S346" s="369"/>
      <c r="T346" s="407" t="s">
        <v>1331</v>
      </c>
      <c r="U346" s="407"/>
      <c r="V346" s="407"/>
      <c r="W346" s="407" t="s">
        <v>1331</v>
      </c>
      <c r="X346" s="407"/>
      <c r="Y346" s="407"/>
      <c r="Z346" s="407" t="s">
        <v>1331</v>
      </c>
      <c r="AA346" s="407"/>
      <c r="AB346" s="407"/>
      <c r="AC346" s="407"/>
      <c r="AD346" s="407"/>
      <c r="AE346" s="407"/>
      <c r="AF346" s="407" t="s">
        <v>1331</v>
      </c>
      <c r="AG346" s="407"/>
      <c r="AH346" s="407"/>
      <c r="AI346" s="407"/>
      <c r="AJ346" s="407"/>
      <c r="AK346" s="407"/>
      <c r="AL346" s="407"/>
      <c r="AM346" s="407"/>
      <c r="AN346" s="407"/>
      <c r="AO346" s="407"/>
      <c r="AP346" s="407"/>
      <c r="AQ346" s="369" t="s">
        <v>694</v>
      </c>
      <c r="AR346" s="369" t="s">
        <v>1786</v>
      </c>
      <c r="AS346" s="369" t="s">
        <v>250</v>
      </c>
      <c r="AT346" s="369"/>
      <c r="AU346" s="403">
        <v>6</v>
      </c>
      <c r="AV346" s="403"/>
      <c r="AW346" s="403"/>
      <c r="AX346" s="369" t="s">
        <v>2272</v>
      </c>
      <c r="AY346" s="403"/>
      <c r="AZ346" s="884">
        <v>121</v>
      </c>
      <c r="BA346" s="884">
        <v>0</v>
      </c>
      <c r="BB346" s="403"/>
      <c r="BC346" s="403">
        <v>0</v>
      </c>
      <c r="BD346" s="403">
        <v>11</v>
      </c>
      <c r="BE346" s="403">
        <v>345</v>
      </c>
      <c r="BF346" s="403">
        <v>11345</v>
      </c>
      <c r="BG346" s="403">
        <v>40</v>
      </c>
      <c r="BH346" s="403"/>
      <c r="BI346" s="403"/>
      <c r="BJ346" s="403"/>
      <c r="BK346" s="403"/>
      <c r="BL346" s="403"/>
      <c r="BM346" s="403"/>
      <c r="BN346" s="403"/>
      <c r="BO346" s="403"/>
      <c r="BP346" s="403"/>
      <c r="BQ346" s="403"/>
    </row>
    <row r="347" spans="1:69" s="363" customFormat="1" ht="25" x14ac:dyDescent="0.25">
      <c r="A347" s="410" t="s">
        <v>46</v>
      </c>
      <c r="B347" s="454" t="s">
        <v>2955</v>
      </c>
      <c r="C347" s="621" t="s">
        <v>1616</v>
      </c>
      <c r="D347" s="609" t="s">
        <v>1733</v>
      </c>
      <c r="E347" s="622" t="s">
        <v>536</v>
      </c>
      <c r="F347" s="623"/>
      <c r="G347" s="624" t="s">
        <v>1331</v>
      </c>
      <c r="H347" s="624"/>
      <c r="I347" s="624"/>
      <c r="J347" s="412" t="s">
        <v>1332</v>
      </c>
      <c r="K347" s="364" t="s">
        <v>211</v>
      </c>
      <c r="L347" s="412"/>
      <c r="M347" s="364"/>
      <c r="N347" s="412" t="str">
        <f t="shared" ref="N347:N352" si="25">IF(OR($A347&lt;&gt;"C",P347=""),"",HYPERLINK(P347,"Collection"))</f>
        <v/>
      </c>
      <c r="O347" s="412" t="str">
        <f t="shared" si="23"/>
        <v/>
      </c>
      <c r="P347" s="412"/>
      <c r="Q347" s="853"/>
      <c r="R347" s="362">
        <v>0</v>
      </c>
      <c r="S347" s="627"/>
      <c r="T347" s="413"/>
      <c r="U347" s="413"/>
      <c r="V347" s="413"/>
      <c r="W347" s="413"/>
      <c r="X347" s="413"/>
      <c r="Y347" s="413"/>
      <c r="Z347" s="413"/>
      <c r="AA347" s="413"/>
      <c r="AB347" s="413"/>
      <c r="AC347" s="413"/>
      <c r="AD347" s="413"/>
      <c r="AE347" s="413"/>
      <c r="AF347" s="413"/>
      <c r="AG347" s="413"/>
      <c r="AH347" s="413"/>
      <c r="AI347" s="413"/>
      <c r="AJ347" s="413"/>
      <c r="AK347" s="413"/>
      <c r="AL347" s="413"/>
      <c r="AM347" s="413"/>
      <c r="AN347" s="413"/>
      <c r="AO347" s="413"/>
      <c r="AP347" s="413"/>
      <c r="AQ347" s="364"/>
      <c r="AR347" s="364"/>
      <c r="AS347" s="412"/>
      <c r="AT347" s="412"/>
      <c r="AU347" s="412" t="s">
        <v>1657</v>
      </c>
      <c r="AV347" s="412"/>
      <c r="AW347" s="412">
        <v>0</v>
      </c>
      <c r="AX347" s="364"/>
      <c r="AY347" s="412"/>
      <c r="AZ347" s="885">
        <v>121</v>
      </c>
      <c r="BA347" s="885">
        <v>1</v>
      </c>
      <c r="BB347" s="412"/>
      <c r="BC347" s="412">
        <v>1</v>
      </c>
      <c r="BD347" s="412">
        <v>11</v>
      </c>
      <c r="BE347" s="412">
        <v>346</v>
      </c>
      <c r="BF347" s="412">
        <v>1011346</v>
      </c>
      <c r="BG347" s="412">
        <v>263</v>
      </c>
      <c r="BH347" s="412"/>
      <c r="BI347" s="412"/>
      <c r="BJ347" s="412"/>
      <c r="BK347" s="412"/>
      <c r="BL347" s="412"/>
      <c r="BM347" s="412"/>
      <c r="BN347" s="412"/>
      <c r="BO347" s="412"/>
      <c r="BP347" s="412"/>
      <c r="BQ347" s="412"/>
    </row>
    <row r="348" spans="1:69" s="363" customFormat="1" ht="25" x14ac:dyDescent="0.25">
      <c r="A348" s="410" t="s">
        <v>46</v>
      </c>
      <c r="B348" s="454" t="s">
        <v>2956</v>
      </c>
      <c r="C348" s="621" t="s">
        <v>1616</v>
      </c>
      <c r="D348" s="609" t="s">
        <v>1703</v>
      </c>
      <c r="E348" s="622" t="s">
        <v>536</v>
      </c>
      <c r="F348" s="623"/>
      <c r="G348" s="624" t="s">
        <v>1331</v>
      </c>
      <c r="H348" s="624"/>
      <c r="I348" s="624"/>
      <c r="J348" s="412" t="s">
        <v>1332</v>
      </c>
      <c r="K348" s="364" t="s">
        <v>211</v>
      </c>
      <c r="L348" s="412"/>
      <c r="M348" s="364"/>
      <c r="N348" s="412" t="str">
        <f t="shared" si="25"/>
        <v/>
      </c>
      <c r="O348" s="412" t="str">
        <f t="shared" si="23"/>
        <v/>
      </c>
      <c r="P348" s="412"/>
      <c r="Q348" s="412"/>
      <c r="R348" s="362">
        <v>0</v>
      </c>
      <c r="S348" s="627"/>
      <c r="T348" s="413"/>
      <c r="U348" s="413"/>
      <c r="V348" s="413"/>
      <c r="W348" s="413"/>
      <c r="X348" s="413"/>
      <c r="Y348" s="413"/>
      <c r="Z348" s="413"/>
      <c r="AA348" s="413"/>
      <c r="AB348" s="413"/>
      <c r="AC348" s="413"/>
      <c r="AD348" s="413"/>
      <c r="AE348" s="413"/>
      <c r="AF348" s="413"/>
      <c r="AG348" s="413"/>
      <c r="AH348" s="413"/>
      <c r="AI348" s="413"/>
      <c r="AJ348" s="413"/>
      <c r="AK348" s="413"/>
      <c r="AL348" s="413"/>
      <c r="AM348" s="413"/>
      <c r="AN348" s="413"/>
      <c r="AO348" s="413"/>
      <c r="AP348" s="413"/>
      <c r="AQ348" s="364"/>
      <c r="AR348" s="364"/>
      <c r="AS348" s="412"/>
      <c r="AT348" s="412"/>
      <c r="AU348" s="412" t="s">
        <v>1657</v>
      </c>
      <c r="AV348" s="412"/>
      <c r="AW348" s="412">
        <v>0</v>
      </c>
      <c r="AX348" s="364"/>
      <c r="AY348" s="412"/>
      <c r="AZ348" s="885">
        <v>121</v>
      </c>
      <c r="BA348" s="885">
        <v>2</v>
      </c>
      <c r="BB348" s="412"/>
      <c r="BC348" s="412">
        <v>1</v>
      </c>
      <c r="BD348" s="412">
        <v>11</v>
      </c>
      <c r="BE348" s="412">
        <v>347</v>
      </c>
      <c r="BF348" s="412">
        <v>1011347</v>
      </c>
      <c r="BG348" s="412">
        <v>264</v>
      </c>
      <c r="BH348" s="412"/>
      <c r="BI348" s="412"/>
      <c r="BJ348" s="412"/>
      <c r="BK348" s="412"/>
      <c r="BL348" s="412"/>
      <c r="BM348" s="412"/>
      <c r="BN348" s="412"/>
      <c r="BO348" s="412"/>
      <c r="BP348" s="412"/>
      <c r="BQ348" s="412"/>
    </row>
    <row r="349" spans="1:69" s="363" customFormat="1" ht="20" x14ac:dyDescent="0.25">
      <c r="A349" s="410" t="s">
        <v>46</v>
      </c>
      <c r="B349" s="454" t="s">
        <v>2957</v>
      </c>
      <c r="C349" s="621" t="s">
        <v>1616</v>
      </c>
      <c r="D349" s="609" t="s">
        <v>1704</v>
      </c>
      <c r="E349" s="622" t="s">
        <v>536</v>
      </c>
      <c r="F349" s="623"/>
      <c r="G349" s="624" t="s">
        <v>1331</v>
      </c>
      <c r="H349" s="624"/>
      <c r="I349" s="624"/>
      <c r="J349" s="412" t="s">
        <v>1332</v>
      </c>
      <c r="K349" s="364" t="s">
        <v>211</v>
      </c>
      <c r="L349" s="412"/>
      <c r="M349" s="364"/>
      <c r="N349" s="412" t="str">
        <f t="shared" si="25"/>
        <v/>
      </c>
      <c r="O349" s="412" t="str">
        <f t="shared" si="23"/>
        <v/>
      </c>
      <c r="P349" s="412"/>
      <c r="Q349" s="412"/>
      <c r="R349" s="362">
        <v>0</v>
      </c>
      <c r="S349" s="627"/>
      <c r="T349" s="413"/>
      <c r="U349" s="413"/>
      <c r="V349" s="413"/>
      <c r="W349" s="413"/>
      <c r="X349" s="413"/>
      <c r="Y349" s="413"/>
      <c r="Z349" s="413"/>
      <c r="AA349" s="413"/>
      <c r="AB349" s="413"/>
      <c r="AC349" s="413"/>
      <c r="AD349" s="413"/>
      <c r="AE349" s="413"/>
      <c r="AF349" s="413"/>
      <c r="AG349" s="413"/>
      <c r="AH349" s="413"/>
      <c r="AI349" s="413"/>
      <c r="AJ349" s="413"/>
      <c r="AK349" s="413"/>
      <c r="AL349" s="413"/>
      <c r="AM349" s="413"/>
      <c r="AN349" s="413"/>
      <c r="AO349" s="413"/>
      <c r="AP349" s="413"/>
      <c r="AQ349" s="364"/>
      <c r="AR349" s="364"/>
      <c r="AS349" s="412"/>
      <c r="AT349" s="412"/>
      <c r="AU349" s="412" t="s">
        <v>1657</v>
      </c>
      <c r="AV349" s="412"/>
      <c r="AW349" s="412">
        <v>0</v>
      </c>
      <c r="AX349" s="364"/>
      <c r="AY349" s="412"/>
      <c r="AZ349" s="885">
        <v>121</v>
      </c>
      <c r="BA349" s="885">
        <v>3</v>
      </c>
      <c r="BB349" s="412"/>
      <c r="BC349" s="412">
        <v>1</v>
      </c>
      <c r="BD349" s="412">
        <v>11</v>
      </c>
      <c r="BE349" s="412">
        <v>348</v>
      </c>
      <c r="BF349" s="412">
        <v>1011348</v>
      </c>
      <c r="BG349" s="412">
        <v>265</v>
      </c>
      <c r="BH349" s="412"/>
      <c r="BI349" s="412"/>
      <c r="BJ349" s="412"/>
      <c r="BK349" s="412"/>
      <c r="BL349" s="412"/>
      <c r="BM349" s="412"/>
      <c r="BN349" s="412"/>
      <c r="BO349" s="412"/>
      <c r="BP349" s="412"/>
      <c r="BQ349" s="412"/>
    </row>
    <row r="350" spans="1:69" s="363" customFormat="1" ht="20" x14ac:dyDescent="0.25">
      <c r="A350" s="410" t="s">
        <v>46</v>
      </c>
      <c r="B350" s="454" t="s">
        <v>2958</v>
      </c>
      <c r="C350" s="621" t="s">
        <v>1616</v>
      </c>
      <c r="D350" s="609" t="s">
        <v>1705</v>
      </c>
      <c r="E350" s="622" t="s">
        <v>536</v>
      </c>
      <c r="F350" s="623"/>
      <c r="G350" s="624" t="s">
        <v>1331</v>
      </c>
      <c r="H350" s="624"/>
      <c r="I350" s="624"/>
      <c r="J350" s="412" t="s">
        <v>1332</v>
      </c>
      <c r="K350" s="364" t="s">
        <v>211</v>
      </c>
      <c r="L350" s="412"/>
      <c r="M350" s="364"/>
      <c r="N350" s="412" t="str">
        <f t="shared" si="25"/>
        <v/>
      </c>
      <c r="O350" s="412" t="str">
        <f t="shared" si="23"/>
        <v/>
      </c>
      <c r="P350" s="412"/>
      <c r="Q350" s="412"/>
      <c r="R350" s="362">
        <v>0</v>
      </c>
      <c r="S350" s="627"/>
      <c r="T350" s="413"/>
      <c r="U350" s="413"/>
      <c r="V350" s="413"/>
      <c r="W350" s="413"/>
      <c r="X350" s="413"/>
      <c r="Y350" s="413"/>
      <c r="Z350" s="413"/>
      <c r="AA350" s="413"/>
      <c r="AB350" s="413"/>
      <c r="AC350" s="413"/>
      <c r="AD350" s="413"/>
      <c r="AE350" s="413"/>
      <c r="AF350" s="413"/>
      <c r="AG350" s="413"/>
      <c r="AH350" s="413"/>
      <c r="AI350" s="413"/>
      <c r="AJ350" s="413"/>
      <c r="AK350" s="413"/>
      <c r="AL350" s="413"/>
      <c r="AM350" s="413"/>
      <c r="AN350" s="413"/>
      <c r="AO350" s="413"/>
      <c r="AP350" s="413"/>
      <c r="AQ350" s="364"/>
      <c r="AR350" s="364"/>
      <c r="AS350" s="412"/>
      <c r="AT350" s="412"/>
      <c r="AU350" s="412" t="s">
        <v>1657</v>
      </c>
      <c r="AV350" s="412"/>
      <c r="AW350" s="412">
        <v>0</v>
      </c>
      <c r="AX350" s="364"/>
      <c r="AY350" s="412"/>
      <c r="AZ350" s="885">
        <v>121</v>
      </c>
      <c r="BA350" s="885">
        <v>4</v>
      </c>
      <c r="BB350" s="412"/>
      <c r="BC350" s="412">
        <v>1</v>
      </c>
      <c r="BD350" s="412">
        <v>11</v>
      </c>
      <c r="BE350" s="412">
        <v>349</v>
      </c>
      <c r="BF350" s="412">
        <v>1011349</v>
      </c>
      <c r="BG350" s="412">
        <v>266</v>
      </c>
      <c r="BH350" s="412"/>
      <c r="BI350" s="412"/>
      <c r="BJ350" s="412"/>
      <c r="BK350" s="412"/>
      <c r="BL350" s="412"/>
      <c r="BM350" s="412"/>
      <c r="BN350" s="412"/>
      <c r="BO350" s="412"/>
      <c r="BP350" s="412"/>
      <c r="BQ350" s="412"/>
    </row>
    <row r="351" spans="1:69" s="363" customFormat="1" ht="25" x14ac:dyDescent="0.25">
      <c r="A351" s="410" t="s">
        <v>46</v>
      </c>
      <c r="B351" s="454" t="s">
        <v>2959</v>
      </c>
      <c r="C351" s="621" t="s">
        <v>1616</v>
      </c>
      <c r="D351" s="609" t="s">
        <v>1706</v>
      </c>
      <c r="E351" s="622" t="s">
        <v>536</v>
      </c>
      <c r="F351" s="623"/>
      <c r="G351" s="624" t="s">
        <v>1331</v>
      </c>
      <c r="H351" s="624"/>
      <c r="I351" s="624"/>
      <c r="J351" s="412" t="s">
        <v>1332</v>
      </c>
      <c r="K351" s="364" t="s">
        <v>211</v>
      </c>
      <c r="L351" s="412"/>
      <c r="M351" s="364"/>
      <c r="N351" s="412" t="str">
        <f t="shared" si="25"/>
        <v/>
      </c>
      <c r="O351" s="412" t="str">
        <f t="shared" si="23"/>
        <v/>
      </c>
      <c r="P351" s="412"/>
      <c r="Q351" s="412"/>
      <c r="R351" s="362">
        <v>0</v>
      </c>
      <c r="S351" s="627"/>
      <c r="T351" s="413"/>
      <c r="U351" s="413"/>
      <c r="V351" s="413"/>
      <c r="W351" s="413"/>
      <c r="X351" s="413"/>
      <c r="Y351" s="413"/>
      <c r="Z351" s="413"/>
      <c r="AA351" s="413"/>
      <c r="AB351" s="413"/>
      <c r="AC351" s="413"/>
      <c r="AD351" s="413"/>
      <c r="AE351" s="413"/>
      <c r="AF351" s="413"/>
      <c r="AG351" s="413"/>
      <c r="AH351" s="413"/>
      <c r="AI351" s="413"/>
      <c r="AJ351" s="413"/>
      <c r="AK351" s="413"/>
      <c r="AL351" s="413"/>
      <c r="AM351" s="413"/>
      <c r="AN351" s="413"/>
      <c r="AO351" s="413"/>
      <c r="AP351" s="413"/>
      <c r="AQ351" s="364"/>
      <c r="AR351" s="364"/>
      <c r="AS351" s="412"/>
      <c r="AT351" s="412"/>
      <c r="AU351" s="412" t="s">
        <v>1657</v>
      </c>
      <c r="AV351" s="412"/>
      <c r="AW351" s="412">
        <v>0</v>
      </c>
      <c r="AX351" s="364"/>
      <c r="AY351" s="412"/>
      <c r="AZ351" s="885">
        <v>121</v>
      </c>
      <c r="BA351" s="885">
        <v>5</v>
      </c>
      <c r="BB351" s="412"/>
      <c r="BC351" s="412">
        <v>1</v>
      </c>
      <c r="BD351" s="412">
        <v>11</v>
      </c>
      <c r="BE351" s="412">
        <v>350</v>
      </c>
      <c r="BF351" s="412">
        <v>1011350</v>
      </c>
      <c r="BG351" s="412">
        <v>267</v>
      </c>
      <c r="BH351" s="412"/>
      <c r="BI351" s="412"/>
      <c r="BJ351" s="412"/>
      <c r="BK351" s="412"/>
      <c r="BL351" s="412"/>
      <c r="BM351" s="412"/>
      <c r="BN351" s="412"/>
      <c r="BO351" s="412"/>
      <c r="BP351" s="412"/>
      <c r="BQ351" s="412"/>
    </row>
    <row r="352" spans="1:69" s="417" customFormat="1" ht="20" x14ac:dyDescent="0.25">
      <c r="A352" s="415" t="s">
        <v>46</v>
      </c>
      <c r="B352" s="462" t="s">
        <v>2960</v>
      </c>
      <c r="C352" s="635" t="s">
        <v>1616</v>
      </c>
      <c r="D352" s="636" t="s">
        <v>1707</v>
      </c>
      <c r="E352" s="637" t="s">
        <v>536</v>
      </c>
      <c r="F352" s="638"/>
      <c r="G352" s="639" t="s">
        <v>1331</v>
      </c>
      <c r="H352" s="639"/>
      <c r="I352" s="639"/>
      <c r="J352" s="418" t="s">
        <v>1332</v>
      </c>
      <c r="K352" s="419" t="s">
        <v>211</v>
      </c>
      <c r="L352" s="418"/>
      <c r="M352" s="419"/>
      <c r="N352" s="418" t="str">
        <f t="shared" si="25"/>
        <v/>
      </c>
      <c r="O352" s="418" t="str">
        <f t="shared" si="23"/>
        <v/>
      </c>
      <c r="P352" s="418"/>
      <c r="Q352" s="418"/>
      <c r="R352" s="420">
        <v>0</v>
      </c>
      <c r="S352" s="641"/>
      <c r="T352" s="421"/>
      <c r="U352" s="421"/>
      <c r="V352" s="421"/>
      <c r="W352" s="421"/>
      <c r="X352" s="421"/>
      <c r="Y352" s="421"/>
      <c r="Z352" s="421"/>
      <c r="AA352" s="421"/>
      <c r="AB352" s="421"/>
      <c r="AC352" s="421"/>
      <c r="AD352" s="421"/>
      <c r="AE352" s="421"/>
      <c r="AF352" s="421"/>
      <c r="AG352" s="421"/>
      <c r="AH352" s="421"/>
      <c r="AI352" s="421"/>
      <c r="AJ352" s="421"/>
      <c r="AK352" s="421"/>
      <c r="AL352" s="421"/>
      <c r="AM352" s="421"/>
      <c r="AN352" s="421"/>
      <c r="AO352" s="421"/>
      <c r="AP352" s="421"/>
      <c r="AQ352" s="419"/>
      <c r="AR352" s="419"/>
      <c r="AS352" s="418"/>
      <c r="AT352" s="418"/>
      <c r="AU352" s="418" t="s">
        <v>1657</v>
      </c>
      <c r="AV352" s="418"/>
      <c r="AW352" s="418">
        <v>0</v>
      </c>
      <c r="AX352" s="419"/>
      <c r="AY352" s="418"/>
      <c r="AZ352" s="887">
        <v>121</v>
      </c>
      <c r="BA352" s="887">
        <v>6</v>
      </c>
      <c r="BB352" s="418"/>
      <c r="BC352" s="418">
        <v>1</v>
      </c>
      <c r="BD352" s="418">
        <v>11</v>
      </c>
      <c r="BE352" s="418">
        <v>351</v>
      </c>
      <c r="BF352" s="418">
        <v>1011351</v>
      </c>
      <c r="BG352" s="418">
        <v>268</v>
      </c>
      <c r="BH352" s="418"/>
      <c r="BI352" s="418"/>
      <c r="BJ352" s="418"/>
      <c r="BK352" s="418"/>
      <c r="BL352" s="418"/>
      <c r="BM352" s="418"/>
      <c r="BN352" s="418"/>
      <c r="BO352" s="418"/>
      <c r="BP352" s="418"/>
      <c r="BQ352" s="418"/>
    </row>
    <row r="353" spans="1:16383" s="400" customFormat="1" ht="40" x14ac:dyDescent="0.25">
      <c r="A353" s="398" t="s">
        <v>1000</v>
      </c>
      <c r="B353" s="399" t="s">
        <v>2961</v>
      </c>
      <c r="C353" s="583" t="s">
        <v>1224</v>
      </c>
      <c r="D353" s="619"/>
      <c r="E353" s="583" t="s">
        <v>536</v>
      </c>
      <c r="F353" s="620"/>
      <c r="G353" s="620" t="s">
        <v>118</v>
      </c>
      <c r="H353" s="620"/>
      <c r="I353" s="620"/>
      <c r="J353" s="369" t="s">
        <v>1332</v>
      </c>
      <c r="K353" s="369" t="s">
        <v>211</v>
      </c>
      <c r="L353" s="369" t="s">
        <v>1225</v>
      </c>
      <c r="M353" s="369" t="s">
        <v>1226</v>
      </c>
      <c r="N353" s="859" t="s">
        <v>1626</v>
      </c>
      <c r="O353" s="859" t="str">
        <f t="shared" si="23"/>
        <v>Data</v>
      </c>
      <c r="P353" s="766" t="s">
        <v>2166</v>
      </c>
      <c r="Q353" s="833" t="s">
        <v>2369</v>
      </c>
      <c r="R353" s="368"/>
      <c r="S353" s="369">
        <v>178</v>
      </c>
      <c r="T353" s="407" t="s">
        <v>1331</v>
      </c>
      <c r="U353" s="407"/>
      <c r="V353" s="407"/>
      <c r="W353" s="407" t="s">
        <v>1331</v>
      </c>
      <c r="X353" s="407"/>
      <c r="Y353" s="407"/>
      <c r="Z353" s="407"/>
      <c r="AA353" s="407"/>
      <c r="AB353" s="407"/>
      <c r="AC353" s="407"/>
      <c r="AD353" s="407"/>
      <c r="AE353" s="407"/>
      <c r="AF353" s="407" t="s">
        <v>1331</v>
      </c>
      <c r="AG353" s="407"/>
      <c r="AH353" s="407" t="s">
        <v>1331</v>
      </c>
      <c r="AI353" s="407"/>
      <c r="AJ353" s="407"/>
      <c r="AK353" s="407"/>
      <c r="AL353" s="407"/>
      <c r="AM353" s="407"/>
      <c r="AN353" s="407"/>
      <c r="AO353" s="407"/>
      <c r="AP353" s="407"/>
      <c r="AQ353" s="369"/>
      <c r="AR353" s="369" t="s">
        <v>832</v>
      </c>
      <c r="AS353" s="369" t="s">
        <v>250</v>
      </c>
      <c r="AT353" s="369"/>
      <c r="AU353" s="403">
        <v>2</v>
      </c>
      <c r="AV353" s="403"/>
      <c r="AW353" s="403"/>
      <c r="AX353" s="369" t="s">
        <v>2272</v>
      </c>
      <c r="AY353" s="403"/>
      <c r="AZ353" s="884">
        <v>122</v>
      </c>
      <c r="BA353" s="884">
        <v>0</v>
      </c>
      <c r="BB353" s="403"/>
      <c r="BC353" s="403">
        <v>0</v>
      </c>
      <c r="BD353" s="403">
        <v>11</v>
      </c>
      <c r="BE353" s="403">
        <v>352</v>
      </c>
      <c r="BF353" s="403">
        <v>11352</v>
      </c>
      <c r="BG353" s="403">
        <v>41</v>
      </c>
      <c r="BH353" s="403"/>
      <c r="BI353" s="403"/>
      <c r="BJ353" s="403"/>
      <c r="BK353" s="403"/>
      <c r="BL353" s="403"/>
      <c r="BM353" s="403"/>
      <c r="BN353" s="403"/>
      <c r="BO353" s="403"/>
      <c r="BP353" s="403"/>
      <c r="BQ353" s="403"/>
    </row>
    <row r="354" spans="1:16383" s="363" customFormat="1" ht="25" x14ac:dyDescent="0.25">
      <c r="A354" s="410" t="s">
        <v>46</v>
      </c>
      <c r="B354" s="454" t="s">
        <v>2962</v>
      </c>
      <c r="C354" s="621" t="s">
        <v>1224</v>
      </c>
      <c r="D354" s="609" t="s">
        <v>64</v>
      </c>
      <c r="E354" s="622" t="s">
        <v>536</v>
      </c>
      <c r="F354" s="623"/>
      <c r="G354" s="624" t="s">
        <v>118</v>
      </c>
      <c r="H354" s="624"/>
      <c r="I354" s="624"/>
      <c r="J354" s="412" t="s">
        <v>1332</v>
      </c>
      <c r="K354" s="364" t="s">
        <v>211</v>
      </c>
      <c r="L354" s="412"/>
      <c r="M354" s="364"/>
      <c r="N354" s="412" t="str">
        <f>IF(OR($A354&lt;&gt;"C",P354=""),"",HYPERLINK(P354,"Collection"))</f>
        <v/>
      </c>
      <c r="O354" s="412" t="str">
        <f t="shared" si="23"/>
        <v/>
      </c>
      <c r="P354" s="412"/>
      <c r="Q354" s="412"/>
      <c r="R354" s="362">
        <v>0</v>
      </c>
      <c r="S354" s="627"/>
      <c r="T354" s="413"/>
      <c r="U354" s="413"/>
      <c r="V354" s="413"/>
      <c r="W354" s="413"/>
      <c r="X354" s="413"/>
      <c r="Y354" s="413"/>
      <c r="Z354" s="413"/>
      <c r="AA354" s="413"/>
      <c r="AB354" s="413"/>
      <c r="AC354" s="413"/>
      <c r="AD354" s="413"/>
      <c r="AE354" s="413"/>
      <c r="AF354" s="413"/>
      <c r="AG354" s="413"/>
      <c r="AH354" s="413"/>
      <c r="AI354" s="413"/>
      <c r="AJ354" s="413"/>
      <c r="AK354" s="413"/>
      <c r="AL354" s="413"/>
      <c r="AM354" s="413"/>
      <c r="AN354" s="413"/>
      <c r="AO354" s="413"/>
      <c r="AP354" s="413"/>
      <c r="AQ354" s="364"/>
      <c r="AR354" s="364"/>
      <c r="AS354" s="412"/>
      <c r="AT354" s="412"/>
      <c r="AU354" s="412" t="s">
        <v>1657</v>
      </c>
      <c r="AV354" s="412"/>
      <c r="AW354" s="412">
        <v>0</v>
      </c>
      <c r="AX354" s="364"/>
      <c r="AY354" s="412"/>
      <c r="AZ354" s="885">
        <v>122</v>
      </c>
      <c r="BA354" s="885">
        <v>1</v>
      </c>
      <c r="BB354" s="412"/>
      <c r="BC354" s="412">
        <v>1</v>
      </c>
      <c r="BD354" s="412">
        <v>11</v>
      </c>
      <c r="BE354" s="412">
        <v>353</v>
      </c>
      <c r="BF354" s="412">
        <v>1011353</v>
      </c>
      <c r="BG354" s="412">
        <v>269</v>
      </c>
      <c r="BH354" s="412"/>
      <c r="BI354" s="412"/>
      <c r="BJ354" s="412"/>
      <c r="BK354" s="412"/>
      <c r="BL354" s="412"/>
      <c r="BM354" s="412"/>
      <c r="BN354" s="412"/>
      <c r="BO354" s="412"/>
      <c r="BP354" s="412"/>
      <c r="BQ354" s="412"/>
    </row>
    <row r="355" spans="1:16383" s="417" customFormat="1" ht="25" x14ac:dyDescent="0.25">
      <c r="A355" s="415" t="s">
        <v>46</v>
      </c>
      <c r="B355" s="462" t="s">
        <v>2963</v>
      </c>
      <c r="C355" s="635" t="s">
        <v>1224</v>
      </c>
      <c r="D355" s="636" t="s">
        <v>65</v>
      </c>
      <c r="E355" s="637" t="s">
        <v>536</v>
      </c>
      <c r="F355" s="638"/>
      <c r="G355" s="639" t="s">
        <v>118</v>
      </c>
      <c r="H355" s="639"/>
      <c r="I355" s="639"/>
      <c r="J355" s="418" t="s">
        <v>1332</v>
      </c>
      <c r="K355" s="419" t="s">
        <v>211</v>
      </c>
      <c r="L355" s="418"/>
      <c r="M355" s="419"/>
      <c r="N355" s="418" t="str">
        <f>IF(OR($A355&lt;&gt;"C",P355=""),"",HYPERLINK(P355,"Collection"))</f>
        <v/>
      </c>
      <c r="O355" s="418" t="str">
        <f t="shared" si="23"/>
        <v/>
      </c>
      <c r="P355" s="418"/>
      <c r="Q355" s="418"/>
      <c r="R355" s="420">
        <v>0</v>
      </c>
      <c r="S355" s="641"/>
      <c r="T355" s="421"/>
      <c r="U355" s="421"/>
      <c r="V355" s="421"/>
      <c r="W355" s="421"/>
      <c r="X355" s="421"/>
      <c r="Y355" s="421"/>
      <c r="Z355" s="421"/>
      <c r="AA355" s="421"/>
      <c r="AB355" s="421"/>
      <c r="AC355" s="421"/>
      <c r="AD355" s="421"/>
      <c r="AE355" s="421"/>
      <c r="AF355" s="421"/>
      <c r="AG355" s="421"/>
      <c r="AH355" s="421"/>
      <c r="AI355" s="421"/>
      <c r="AJ355" s="421"/>
      <c r="AK355" s="421"/>
      <c r="AL355" s="421"/>
      <c r="AM355" s="421"/>
      <c r="AN355" s="421"/>
      <c r="AO355" s="421"/>
      <c r="AP355" s="421"/>
      <c r="AQ355" s="419"/>
      <c r="AR355" s="419"/>
      <c r="AS355" s="418"/>
      <c r="AT355" s="418"/>
      <c r="AU355" s="418" t="s">
        <v>1657</v>
      </c>
      <c r="AV355" s="418"/>
      <c r="AW355" s="418">
        <v>0</v>
      </c>
      <c r="AX355" s="419"/>
      <c r="AY355" s="418"/>
      <c r="AZ355" s="887">
        <v>122</v>
      </c>
      <c r="BA355" s="887">
        <v>2</v>
      </c>
      <c r="BB355" s="418"/>
      <c r="BC355" s="418">
        <v>1</v>
      </c>
      <c r="BD355" s="418">
        <v>11</v>
      </c>
      <c r="BE355" s="418">
        <v>354</v>
      </c>
      <c r="BF355" s="418">
        <v>1011354</v>
      </c>
      <c r="BG355" s="418">
        <v>270</v>
      </c>
      <c r="BH355" s="418"/>
      <c r="BI355" s="418"/>
      <c r="BJ355" s="418"/>
      <c r="BK355" s="418"/>
      <c r="BL355" s="418"/>
      <c r="BM355" s="418"/>
      <c r="BN355" s="418"/>
      <c r="BO355" s="418"/>
      <c r="BP355" s="418"/>
      <c r="BQ355" s="418"/>
    </row>
    <row r="356" spans="1:16383" s="400" customFormat="1" ht="50" x14ac:dyDescent="0.25">
      <c r="A356" s="398" t="s">
        <v>1000</v>
      </c>
      <c r="B356" s="399" t="s">
        <v>2964</v>
      </c>
      <c r="C356" s="583" t="s">
        <v>34</v>
      </c>
      <c r="D356" s="619"/>
      <c r="E356" s="583" t="s">
        <v>536</v>
      </c>
      <c r="F356" s="620"/>
      <c r="G356" s="620" t="s">
        <v>1331</v>
      </c>
      <c r="H356" s="620"/>
      <c r="I356" s="620"/>
      <c r="J356" s="369" t="s">
        <v>1332</v>
      </c>
      <c r="K356" s="369" t="s">
        <v>212</v>
      </c>
      <c r="L356" s="369" t="s">
        <v>35</v>
      </c>
      <c r="M356" s="369"/>
      <c r="N356" s="859" t="s">
        <v>1626</v>
      </c>
      <c r="O356" s="859" t="str">
        <f t="shared" si="23"/>
        <v>Data</v>
      </c>
      <c r="P356" s="766" t="s">
        <v>2477</v>
      </c>
      <c r="Q356" s="833" t="s">
        <v>2370</v>
      </c>
      <c r="R356" s="368"/>
      <c r="S356" s="369"/>
      <c r="T356" s="407"/>
      <c r="U356" s="407" t="s">
        <v>1331</v>
      </c>
      <c r="V356" s="407" t="s">
        <v>1331</v>
      </c>
      <c r="W356" s="407" t="s">
        <v>1331</v>
      </c>
      <c r="X356" s="407"/>
      <c r="Y356" s="407"/>
      <c r="Z356" s="407" t="s">
        <v>1331</v>
      </c>
      <c r="AA356" s="407"/>
      <c r="AB356" s="407"/>
      <c r="AC356" s="407"/>
      <c r="AD356" s="407"/>
      <c r="AE356" s="407"/>
      <c r="AF356" s="407"/>
      <c r="AG356" s="407"/>
      <c r="AH356" s="407" t="s">
        <v>1331</v>
      </c>
      <c r="AI356" s="407"/>
      <c r="AJ356" s="407"/>
      <c r="AK356" s="407"/>
      <c r="AL356" s="407"/>
      <c r="AM356" s="407"/>
      <c r="AN356" s="407"/>
      <c r="AO356" s="407"/>
      <c r="AP356" s="407"/>
      <c r="AQ356" s="369"/>
      <c r="AR356" s="369" t="s">
        <v>833</v>
      </c>
      <c r="AS356" s="369" t="s">
        <v>250</v>
      </c>
      <c r="AT356" s="369"/>
      <c r="AU356" s="403">
        <v>7</v>
      </c>
      <c r="AV356" s="403"/>
      <c r="AW356" s="403"/>
      <c r="AX356" s="369" t="s">
        <v>2272</v>
      </c>
      <c r="AY356" s="403"/>
      <c r="AZ356" s="884">
        <v>125</v>
      </c>
      <c r="BA356" s="884">
        <v>0</v>
      </c>
      <c r="BB356" s="403"/>
      <c r="BC356" s="403">
        <v>0</v>
      </c>
      <c r="BD356" s="403">
        <v>11</v>
      </c>
      <c r="BE356" s="403">
        <v>355</v>
      </c>
      <c r="BF356" s="403">
        <v>11355</v>
      </c>
      <c r="BG356" s="403">
        <v>42</v>
      </c>
      <c r="BH356" s="403"/>
      <c r="BI356" s="403"/>
      <c r="BJ356" s="403"/>
      <c r="BK356" s="403"/>
      <c r="BL356" s="403"/>
      <c r="BM356" s="403"/>
      <c r="BN356" s="403"/>
      <c r="BO356" s="403"/>
      <c r="BP356" s="403"/>
      <c r="BQ356" s="403"/>
    </row>
    <row r="357" spans="1:16383" s="363" customFormat="1" ht="20" x14ac:dyDescent="0.25">
      <c r="A357" s="410" t="s">
        <v>46</v>
      </c>
      <c r="B357" s="454" t="s">
        <v>2965</v>
      </c>
      <c r="C357" s="621" t="s">
        <v>34</v>
      </c>
      <c r="D357" s="609" t="s">
        <v>2384</v>
      </c>
      <c r="E357" s="622" t="s">
        <v>536</v>
      </c>
      <c r="F357" s="623"/>
      <c r="G357" s="624" t="s">
        <v>1331</v>
      </c>
      <c r="H357" s="624"/>
      <c r="I357" s="624"/>
      <c r="J357" s="412" t="s">
        <v>1332</v>
      </c>
      <c r="K357" s="364" t="s">
        <v>212</v>
      </c>
      <c r="L357" s="412"/>
      <c r="M357" s="364"/>
      <c r="N357" s="412" t="str">
        <f t="shared" ref="N357:N362" si="26">IF(OR($A357&lt;&gt;"C",P357=""),"",HYPERLINK(P357,"Collection"))</f>
        <v/>
      </c>
      <c r="O357" s="412" t="str">
        <f t="shared" si="23"/>
        <v/>
      </c>
      <c r="P357" s="412"/>
      <c r="Q357" s="412"/>
      <c r="R357" s="362">
        <v>0</v>
      </c>
      <c r="S357" s="627"/>
      <c r="T357" s="413"/>
      <c r="U357" s="413"/>
      <c r="V357" s="413"/>
      <c r="W357" s="413"/>
      <c r="X357" s="413"/>
      <c r="Y357" s="413"/>
      <c r="Z357" s="413"/>
      <c r="AA357" s="413"/>
      <c r="AB357" s="413"/>
      <c r="AC357" s="413"/>
      <c r="AD357" s="413"/>
      <c r="AE357" s="413"/>
      <c r="AF357" s="413"/>
      <c r="AG357" s="413"/>
      <c r="AH357" s="413"/>
      <c r="AI357" s="413"/>
      <c r="AJ357" s="413"/>
      <c r="AK357" s="413"/>
      <c r="AL357" s="413"/>
      <c r="AM357" s="413"/>
      <c r="AN357" s="413"/>
      <c r="AO357" s="413"/>
      <c r="AP357" s="413"/>
      <c r="AQ357" s="364"/>
      <c r="AR357" s="364"/>
      <c r="AS357" s="412"/>
      <c r="AT357" s="412"/>
      <c r="AU357" s="412" t="s">
        <v>1657</v>
      </c>
      <c r="AV357" s="412"/>
      <c r="AW357" s="412">
        <v>0</v>
      </c>
      <c r="AX357" s="364"/>
      <c r="AY357" s="412"/>
      <c r="AZ357" s="885">
        <v>125</v>
      </c>
      <c r="BA357" s="885">
        <v>1</v>
      </c>
      <c r="BB357" s="412"/>
      <c r="BC357" s="412">
        <v>1</v>
      </c>
      <c r="BD357" s="412">
        <v>11</v>
      </c>
      <c r="BE357" s="412">
        <v>356</v>
      </c>
      <c r="BF357" s="412">
        <v>1011356</v>
      </c>
      <c r="BG357" s="412">
        <v>271</v>
      </c>
      <c r="BH357" s="412"/>
      <c r="BI357" s="412"/>
      <c r="BJ357" s="412"/>
      <c r="BK357" s="412"/>
      <c r="BL357" s="412"/>
      <c r="BM357" s="412"/>
      <c r="BN357" s="412"/>
      <c r="BO357" s="412"/>
      <c r="BP357" s="412"/>
      <c r="BQ357" s="412"/>
    </row>
    <row r="358" spans="1:16383" s="363" customFormat="1" ht="25" x14ac:dyDescent="0.25">
      <c r="A358" s="410" t="s">
        <v>46</v>
      </c>
      <c r="B358" s="454" t="s">
        <v>2966</v>
      </c>
      <c r="C358" s="621" t="s">
        <v>34</v>
      </c>
      <c r="D358" s="609" t="s">
        <v>67</v>
      </c>
      <c r="E358" s="622" t="s">
        <v>536</v>
      </c>
      <c r="F358" s="623"/>
      <c r="G358" s="624" t="s">
        <v>1331</v>
      </c>
      <c r="H358" s="624"/>
      <c r="I358" s="624"/>
      <c r="J358" s="412" t="s">
        <v>1332</v>
      </c>
      <c r="K358" s="364" t="s">
        <v>212</v>
      </c>
      <c r="L358" s="412"/>
      <c r="M358" s="364"/>
      <c r="N358" s="412" t="str">
        <f t="shared" si="26"/>
        <v/>
      </c>
      <c r="O358" s="412" t="str">
        <f t="shared" si="23"/>
        <v/>
      </c>
      <c r="P358" s="412"/>
      <c r="Q358" s="412"/>
      <c r="R358" s="362">
        <v>0</v>
      </c>
      <c r="S358" s="627"/>
      <c r="T358" s="413"/>
      <c r="U358" s="413"/>
      <c r="V358" s="413"/>
      <c r="W358" s="413"/>
      <c r="X358" s="413"/>
      <c r="Y358" s="413"/>
      <c r="Z358" s="413"/>
      <c r="AA358" s="413"/>
      <c r="AB358" s="413"/>
      <c r="AC358" s="413"/>
      <c r="AD358" s="413"/>
      <c r="AE358" s="413"/>
      <c r="AF358" s="413"/>
      <c r="AG358" s="413"/>
      <c r="AH358" s="413"/>
      <c r="AI358" s="413"/>
      <c r="AJ358" s="413"/>
      <c r="AK358" s="413"/>
      <c r="AL358" s="413"/>
      <c r="AM358" s="413"/>
      <c r="AN358" s="413"/>
      <c r="AO358" s="413"/>
      <c r="AP358" s="413"/>
      <c r="AQ358" s="364"/>
      <c r="AR358" s="364"/>
      <c r="AS358" s="412"/>
      <c r="AT358" s="412"/>
      <c r="AU358" s="412" t="s">
        <v>1657</v>
      </c>
      <c r="AV358" s="412"/>
      <c r="AW358" s="412">
        <v>0</v>
      </c>
      <c r="AX358" s="364"/>
      <c r="AY358" s="412"/>
      <c r="AZ358" s="885">
        <v>125</v>
      </c>
      <c r="BA358" s="885">
        <v>2</v>
      </c>
      <c r="BB358" s="412"/>
      <c r="BC358" s="412">
        <v>1</v>
      </c>
      <c r="BD358" s="412">
        <v>11</v>
      </c>
      <c r="BE358" s="412">
        <v>357</v>
      </c>
      <c r="BF358" s="412">
        <v>1011357</v>
      </c>
      <c r="BG358" s="412">
        <v>272</v>
      </c>
      <c r="BH358" s="412"/>
      <c r="BI358" s="412"/>
      <c r="BJ358" s="412"/>
      <c r="BK358" s="412"/>
      <c r="BL358" s="412"/>
      <c r="BM358" s="412"/>
      <c r="BN358" s="412"/>
      <c r="BO358" s="412"/>
      <c r="BP358" s="412"/>
      <c r="BQ358" s="412"/>
    </row>
    <row r="359" spans="1:16383" s="363" customFormat="1" ht="20" x14ac:dyDescent="0.25">
      <c r="A359" s="410" t="s">
        <v>46</v>
      </c>
      <c r="B359" s="454" t="s">
        <v>2967</v>
      </c>
      <c r="C359" s="621" t="s">
        <v>34</v>
      </c>
      <c r="D359" s="609" t="s">
        <v>68</v>
      </c>
      <c r="E359" s="622" t="s">
        <v>536</v>
      </c>
      <c r="F359" s="623"/>
      <c r="G359" s="624" t="s">
        <v>1331</v>
      </c>
      <c r="H359" s="624"/>
      <c r="I359" s="624"/>
      <c r="J359" s="412" t="s">
        <v>1332</v>
      </c>
      <c r="K359" s="364" t="s">
        <v>212</v>
      </c>
      <c r="L359" s="412"/>
      <c r="M359" s="364"/>
      <c r="N359" s="412" t="str">
        <f t="shared" si="26"/>
        <v/>
      </c>
      <c r="O359" s="412" t="str">
        <f t="shared" si="23"/>
        <v/>
      </c>
      <c r="P359" s="412"/>
      <c r="Q359" s="412"/>
      <c r="R359" s="362">
        <v>0</v>
      </c>
      <c r="S359" s="627"/>
      <c r="T359" s="413"/>
      <c r="U359" s="413"/>
      <c r="V359" s="413"/>
      <c r="W359" s="413"/>
      <c r="X359" s="413"/>
      <c r="Y359" s="413"/>
      <c r="Z359" s="413"/>
      <c r="AA359" s="413"/>
      <c r="AB359" s="413"/>
      <c r="AC359" s="413"/>
      <c r="AD359" s="413"/>
      <c r="AE359" s="413"/>
      <c r="AF359" s="413"/>
      <c r="AG359" s="413"/>
      <c r="AH359" s="413"/>
      <c r="AI359" s="413"/>
      <c r="AJ359" s="413"/>
      <c r="AK359" s="413"/>
      <c r="AL359" s="413"/>
      <c r="AM359" s="413"/>
      <c r="AN359" s="413"/>
      <c r="AO359" s="413"/>
      <c r="AP359" s="413"/>
      <c r="AQ359" s="364"/>
      <c r="AR359" s="364"/>
      <c r="AS359" s="412"/>
      <c r="AT359" s="412"/>
      <c r="AU359" s="412" t="s">
        <v>1657</v>
      </c>
      <c r="AV359" s="412"/>
      <c r="AW359" s="412">
        <v>0</v>
      </c>
      <c r="AX359" s="364"/>
      <c r="AY359" s="412"/>
      <c r="AZ359" s="885">
        <v>125</v>
      </c>
      <c r="BA359" s="885">
        <v>3</v>
      </c>
      <c r="BB359" s="412"/>
      <c r="BC359" s="412">
        <v>1</v>
      </c>
      <c r="BD359" s="412">
        <v>11</v>
      </c>
      <c r="BE359" s="412">
        <v>358</v>
      </c>
      <c r="BF359" s="412">
        <v>1011358</v>
      </c>
      <c r="BG359" s="412">
        <v>273</v>
      </c>
      <c r="BH359" s="412"/>
      <c r="BI359" s="412"/>
      <c r="BJ359" s="412"/>
      <c r="BK359" s="412"/>
      <c r="BL359" s="412"/>
      <c r="BM359" s="412"/>
      <c r="BN359" s="412"/>
      <c r="BO359" s="412"/>
      <c r="BP359" s="412"/>
      <c r="BQ359" s="412"/>
    </row>
    <row r="360" spans="1:16383" s="363" customFormat="1" ht="20" x14ac:dyDescent="0.25">
      <c r="A360" s="410" t="s">
        <v>46</v>
      </c>
      <c r="B360" s="454" t="s">
        <v>2968</v>
      </c>
      <c r="C360" s="621" t="s">
        <v>34</v>
      </c>
      <c r="D360" s="609" t="s">
        <v>69</v>
      </c>
      <c r="E360" s="622" t="s">
        <v>536</v>
      </c>
      <c r="F360" s="623"/>
      <c r="G360" s="624" t="s">
        <v>1331</v>
      </c>
      <c r="H360" s="624"/>
      <c r="I360" s="624"/>
      <c r="J360" s="412" t="s">
        <v>1332</v>
      </c>
      <c r="K360" s="364" t="s">
        <v>212</v>
      </c>
      <c r="L360" s="412"/>
      <c r="M360" s="364"/>
      <c r="N360" s="412" t="str">
        <f t="shared" si="26"/>
        <v/>
      </c>
      <c r="O360" s="412" t="str">
        <f t="shared" si="23"/>
        <v/>
      </c>
      <c r="P360" s="412"/>
      <c r="Q360" s="412"/>
      <c r="R360" s="362">
        <v>0</v>
      </c>
      <c r="S360" s="627"/>
      <c r="T360" s="413"/>
      <c r="U360" s="413"/>
      <c r="V360" s="413"/>
      <c r="W360" s="413"/>
      <c r="X360" s="413"/>
      <c r="Y360" s="413"/>
      <c r="Z360" s="413"/>
      <c r="AA360" s="413"/>
      <c r="AB360" s="413"/>
      <c r="AC360" s="413"/>
      <c r="AD360" s="413"/>
      <c r="AE360" s="413"/>
      <c r="AF360" s="413"/>
      <c r="AG360" s="413"/>
      <c r="AH360" s="413"/>
      <c r="AI360" s="413"/>
      <c r="AJ360" s="413"/>
      <c r="AK360" s="413"/>
      <c r="AL360" s="413"/>
      <c r="AM360" s="413"/>
      <c r="AN360" s="413"/>
      <c r="AO360" s="413"/>
      <c r="AP360" s="413"/>
      <c r="AQ360" s="364"/>
      <c r="AR360" s="364"/>
      <c r="AS360" s="412"/>
      <c r="AT360" s="412"/>
      <c r="AU360" s="412" t="s">
        <v>1657</v>
      </c>
      <c r="AV360" s="412"/>
      <c r="AW360" s="412">
        <v>0</v>
      </c>
      <c r="AX360" s="364"/>
      <c r="AY360" s="412"/>
      <c r="AZ360" s="885">
        <v>125</v>
      </c>
      <c r="BA360" s="885">
        <v>4</v>
      </c>
      <c r="BB360" s="412"/>
      <c r="BC360" s="412">
        <v>1</v>
      </c>
      <c r="BD360" s="412">
        <v>11</v>
      </c>
      <c r="BE360" s="412">
        <v>359</v>
      </c>
      <c r="BF360" s="412">
        <v>1011359</v>
      </c>
      <c r="BG360" s="412">
        <v>274</v>
      </c>
      <c r="BH360" s="412"/>
      <c r="BI360" s="412"/>
      <c r="BJ360" s="412"/>
      <c r="BK360" s="412"/>
      <c r="BL360" s="412"/>
      <c r="BM360" s="412"/>
      <c r="BN360" s="412"/>
      <c r="BO360" s="412"/>
      <c r="BP360" s="412"/>
      <c r="BQ360" s="412"/>
    </row>
    <row r="361" spans="1:16383" s="363" customFormat="1" ht="20" x14ac:dyDescent="0.25">
      <c r="A361" s="410" t="s">
        <v>46</v>
      </c>
      <c r="B361" s="454" t="s">
        <v>2969</v>
      </c>
      <c r="C361" s="621" t="s">
        <v>34</v>
      </c>
      <c r="D361" s="609" t="s">
        <v>70</v>
      </c>
      <c r="E361" s="622" t="s">
        <v>536</v>
      </c>
      <c r="F361" s="623"/>
      <c r="G361" s="624" t="s">
        <v>1331</v>
      </c>
      <c r="H361" s="624"/>
      <c r="I361" s="624"/>
      <c r="J361" s="412" t="s">
        <v>1332</v>
      </c>
      <c r="K361" s="364" t="s">
        <v>212</v>
      </c>
      <c r="L361" s="412"/>
      <c r="M361" s="364"/>
      <c r="N361" s="412" t="str">
        <f t="shared" si="26"/>
        <v/>
      </c>
      <c r="O361" s="412" t="str">
        <f t="shared" si="23"/>
        <v/>
      </c>
      <c r="P361" s="412"/>
      <c r="Q361" s="412"/>
      <c r="R361" s="362">
        <v>0</v>
      </c>
      <c r="S361" s="627"/>
      <c r="T361" s="413"/>
      <c r="U361" s="413"/>
      <c r="V361" s="413"/>
      <c r="W361" s="413"/>
      <c r="X361" s="413"/>
      <c r="Y361" s="413"/>
      <c r="Z361" s="413"/>
      <c r="AA361" s="413"/>
      <c r="AB361" s="413"/>
      <c r="AC361" s="413"/>
      <c r="AD361" s="413"/>
      <c r="AE361" s="413"/>
      <c r="AF361" s="413"/>
      <c r="AG361" s="413"/>
      <c r="AH361" s="413"/>
      <c r="AI361" s="413"/>
      <c r="AJ361" s="413"/>
      <c r="AK361" s="413"/>
      <c r="AL361" s="413"/>
      <c r="AM361" s="413"/>
      <c r="AN361" s="413"/>
      <c r="AO361" s="413"/>
      <c r="AP361" s="413"/>
      <c r="AQ361" s="364"/>
      <c r="AR361" s="364"/>
      <c r="AS361" s="412"/>
      <c r="AT361" s="412"/>
      <c r="AU361" s="412" t="s">
        <v>1657</v>
      </c>
      <c r="AV361" s="412"/>
      <c r="AW361" s="412">
        <v>0</v>
      </c>
      <c r="AX361" s="364"/>
      <c r="AY361" s="412"/>
      <c r="AZ361" s="885">
        <v>125</v>
      </c>
      <c r="BA361" s="885">
        <v>5</v>
      </c>
      <c r="BB361" s="412"/>
      <c r="BC361" s="412">
        <v>1</v>
      </c>
      <c r="BD361" s="412">
        <v>11</v>
      </c>
      <c r="BE361" s="412">
        <v>360</v>
      </c>
      <c r="BF361" s="412">
        <v>1011360</v>
      </c>
      <c r="BG361" s="412">
        <v>275</v>
      </c>
      <c r="BH361" s="412"/>
      <c r="BI361" s="412"/>
      <c r="BJ361" s="412"/>
      <c r="BK361" s="412"/>
      <c r="BL361" s="412"/>
      <c r="BM361" s="412"/>
      <c r="BN361" s="412"/>
      <c r="BO361" s="412"/>
      <c r="BP361" s="412"/>
      <c r="BQ361" s="412"/>
    </row>
    <row r="362" spans="1:16383" s="417" customFormat="1" ht="20" x14ac:dyDescent="0.25">
      <c r="A362" s="415" t="s">
        <v>46</v>
      </c>
      <c r="B362" s="462" t="s">
        <v>2970</v>
      </c>
      <c r="C362" s="635" t="s">
        <v>34</v>
      </c>
      <c r="D362" s="636" t="s">
        <v>71</v>
      </c>
      <c r="E362" s="637" t="s">
        <v>536</v>
      </c>
      <c r="F362" s="638"/>
      <c r="G362" s="639" t="s">
        <v>1331</v>
      </c>
      <c r="H362" s="639"/>
      <c r="I362" s="639"/>
      <c r="J362" s="418" t="s">
        <v>1332</v>
      </c>
      <c r="K362" s="419" t="s">
        <v>212</v>
      </c>
      <c r="L362" s="418"/>
      <c r="M362" s="419"/>
      <c r="N362" s="418" t="str">
        <f t="shared" si="26"/>
        <v/>
      </c>
      <c r="O362" s="418" t="str">
        <f t="shared" si="23"/>
        <v/>
      </c>
      <c r="P362" s="418"/>
      <c r="Q362" s="418"/>
      <c r="R362" s="420">
        <v>0</v>
      </c>
      <c r="S362" s="641"/>
      <c r="T362" s="421"/>
      <c r="U362" s="421"/>
      <c r="V362" s="421"/>
      <c r="W362" s="421"/>
      <c r="X362" s="421"/>
      <c r="Y362" s="421"/>
      <c r="Z362" s="421"/>
      <c r="AA362" s="421"/>
      <c r="AB362" s="421"/>
      <c r="AC362" s="421"/>
      <c r="AD362" s="421"/>
      <c r="AE362" s="421"/>
      <c r="AF362" s="421"/>
      <c r="AG362" s="421"/>
      <c r="AH362" s="421"/>
      <c r="AI362" s="421"/>
      <c r="AJ362" s="421"/>
      <c r="AK362" s="421"/>
      <c r="AL362" s="421"/>
      <c r="AM362" s="421"/>
      <c r="AN362" s="421"/>
      <c r="AO362" s="421"/>
      <c r="AP362" s="421"/>
      <c r="AQ362" s="419"/>
      <c r="AR362" s="419"/>
      <c r="AS362" s="418"/>
      <c r="AT362" s="418"/>
      <c r="AU362" s="418" t="s">
        <v>1657</v>
      </c>
      <c r="AV362" s="418"/>
      <c r="AW362" s="418">
        <v>0</v>
      </c>
      <c r="AX362" s="419"/>
      <c r="AY362" s="418"/>
      <c r="AZ362" s="887">
        <v>125</v>
      </c>
      <c r="BA362" s="887">
        <v>6</v>
      </c>
      <c r="BB362" s="418"/>
      <c r="BC362" s="418">
        <v>1</v>
      </c>
      <c r="BD362" s="418">
        <v>11</v>
      </c>
      <c r="BE362" s="418">
        <v>361</v>
      </c>
      <c r="BF362" s="418">
        <v>1011361</v>
      </c>
      <c r="BG362" s="418">
        <v>276</v>
      </c>
      <c r="BH362" s="418"/>
      <c r="BI362" s="418"/>
      <c r="BJ362" s="418"/>
      <c r="BK362" s="418"/>
      <c r="BL362" s="418"/>
      <c r="BM362" s="418"/>
      <c r="BN362" s="418"/>
      <c r="BO362" s="418"/>
      <c r="BP362" s="418"/>
      <c r="BQ362" s="418"/>
    </row>
    <row r="363" spans="1:16383" s="479" customFormat="1" ht="20" x14ac:dyDescent="0.25">
      <c r="A363" s="615" t="s">
        <v>46</v>
      </c>
      <c r="B363" s="612" t="s">
        <v>2385</v>
      </c>
      <c r="C363" s="614" t="s">
        <v>34</v>
      </c>
      <c r="D363" s="613" t="s">
        <v>2386</v>
      </c>
      <c r="E363" s="711" t="s">
        <v>536</v>
      </c>
      <c r="F363" s="712"/>
      <c r="G363" s="713" t="s">
        <v>1331</v>
      </c>
      <c r="H363" s="713"/>
      <c r="I363" s="713"/>
      <c r="J363" s="714" t="s">
        <v>1332</v>
      </c>
      <c r="K363" s="715" t="s">
        <v>212</v>
      </c>
      <c r="L363" s="714"/>
      <c r="M363" s="715"/>
      <c r="N363" s="714" t="s">
        <v>1657</v>
      </c>
      <c r="O363" s="714" t="s">
        <v>1657</v>
      </c>
      <c r="P363" s="714"/>
      <c r="Q363" s="714"/>
      <c r="R363" s="716">
        <v>0</v>
      </c>
      <c r="S363" s="611"/>
      <c r="T363" s="717"/>
      <c r="U363" s="717"/>
      <c r="V363" s="717"/>
      <c r="W363" s="717"/>
      <c r="X363" s="717"/>
      <c r="Y363" s="717"/>
      <c r="Z363" s="717"/>
      <c r="AA363" s="717"/>
      <c r="AB363" s="717"/>
      <c r="AC363" s="717"/>
      <c r="AD363" s="717"/>
      <c r="AE363" s="717"/>
      <c r="AF363" s="717"/>
      <c r="AG363" s="717"/>
      <c r="AH363" s="717"/>
      <c r="AI363" s="717"/>
      <c r="AJ363" s="717"/>
      <c r="AK363" s="717"/>
      <c r="AL363" s="717"/>
      <c r="AM363" s="717"/>
      <c r="AN363" s="717"/>
      <c r="AO363" s="717"/>
      <c r="AP363" s="717"/>
      <c r="AQ363" s="715"/>
      <c r="AR363" s="715"/>
      <c r="AS363" s="714"/>
      <c r="AT363" s="714"/>
      <c r="AU363" s="714" t="s">
        <v>1657</v>
      </c>
      <c r="AV363" s="714"/>
      <c r="AW363" s="418">
        <v>0</v>
      </c>
      <c r="AX363" s="714"/>
      <c r="AY363" s="912"/>
      <c r="AZ363" s="887">
        <v>125</v>
      </c>
      <c r="BA363" s="887">
        <v>7</v>
      </c>
      <c r="BB363" s="714"/>
      <c r="BC363" s="418">
        <v>1</v>
      </c>
      <c r="BD363" s="418">
        <v>11</v>
      </c>
      <c r="BE363" s="418">
        <v>362</v>
      </c>
      <c r="BF363" s="418">
        <v>1011362</v>
      </c>
      <c r="BG363" s="418">
        <v>277</v>
      </c>
      <c r="BH363" s="714"/>
      <c r="BI363" s="913"/>
      <c r="BJ363" s="913"/>
      <c r="BK363" s="913"/>
      <c r="BL363" s="913"/>
      <c r="BM363" s="913"/>
      <c r="BN363" s="913"/>
      <c r="BO363" s="913"/>
      <c r="BP363" s="913"/>
      <c r="BQ363" s="913"/>
      <c r="BR363" s="616"/>
      <c r="BS363" s="616"/>
      <c r="BT363" s="616"/>
      <c r="BU363" s="616"/>
      <c r="BV363" s="616"/>
      <c r="BW363" s="616"/>
      <c r="BX363" s="616"/>
      <c r="BY363" s="616"/>
      <c r="BZ363" s="616"/>
      <c r="CA363" s="616"/>
      <c r="CB363" s="616"/>
      <c r="CC363" s="616"/>
      <c r="CD363" s="616"/>
      <c r="CE363" s="616"/>
      <c r="CF363" s="616"/>
      <c r="CG363" s="616"/>
      <c r="CH363" s="616"/>
      <c r="CI363" s="616"/>
      <c r="CJ363" s="616"/>
      <c r="CK363" s="616"/>
      <c r="CL363" s="616"/>
      <c r="CM363" s="616"/>
      <c r="CN363" s="616"/>
      <c r="CO363" s="616"/>
      <c r="CP363" s="616"/>
      <c r="CQ363" s="616"/>
      <c r="CR363" s="616"/>
      <c r="CS363" s="616"/>
      <c r="CT363" s="616"/>
      <c r="CU363" s="616"/>
      <c r="CV363" s="616"/>
      <c r="CW363" s="616"/>
      <c r="CX363" s="616"/>
      <c r="CY363" s="616"/>
      <c r="CZ363" s="616"/>
      <c r="DA363" s="616"/>
      <c r="DB363" s="616"/>
      <c r="DC363" s="616"/>
      <c r="DD363" s="616"/>
      <c r="DE363" s="616"/>
      <c r="DF363" s="616"/>
      <c r="DG363" s="616"/>
      <c r="DH363" s="616"/>
      <c r="DI363" s="616"/>
      <c r="DJ363" s="616"/>
      <c r="DK363" s="616"/>
      <c r="DL363" s="616"/>
      <c r="DM363" s="616"/>
      <c r="DN363" s="616"/>
      <c r="DO363" s="616"/>
      <c r="DP363" s="616"/>
      <c r="DQ363" s="616"/>
      <c r="DR363" s="616"/>
      <c r="DS363" s="616"/>
      <c r="DT363" s="616"/>
      <c r="DU363" s="616"/>
      <c r="DV363" s="616"/>
      <c r="DW363" s="616"/>
      <c r="DX363" s="616"/>
      <c r="DY363" s="616"/>
      <c r="DZ363" s="616"/>
      <c r="EA363" s="616"/>
      <c r="EB363" s="616"/>
      <c r="EC363" s="616"/>
      <c r="ED363" s="616"/>
      <c r="EE363" s="616"/>
      <c r="EF363" s="616"/>
      <c r="EG363" s="616"/>
      <c r="EH363" s="616"/>
      <c r="EI363" s="616"/>
      <c r="EJ363" s="616"/>
      <c r="EK363" s="616"/>
      <c r="EL363" s="616"/>
      <c r="EM363" s="616"/>
      <c r="EN363" s="616"/>
      <c r="EO363" s="616"/>
      <c r="EP363" s="616"/>
      <c r="EQ363" s="616"/>
      <c r="ER363" s="616"/>
      <c r="ES363" s="616"/>
      <c r="ET363" s="616"/>
      <c r="EU363" s="616"/>
      <c r="EV363" s="616"/>
      <c r="EW363" s="616"/>
      <c r="EX363" s="616"/>
      <c r="EY363" s="616"/>
      <c r="EZ363" s="616"/>
      <c r="FA363" s="616"/>
      <c r="FB363" s="616"/>
      <c r="FC363" s="616"/>
      <c r="FD363" s="616"/>
      <c r="FE363" s="616"/>
      <c r="FF363" s="616"/>
      <c r="FG363" s="616"/>
      <c r="FH363" s="616"/>
      <c r="FI363" s="616"/>
      <c r="FJ363" s="616"/>
      <c r="FK363" s="616"/>
      <c r="FL363" s="616"/>
      <c r="FM363" s="616"/>
      <c r="FN363" s="616"/>
      <c r="FO363" s="616"/>
      <c r="FP363" s="616"/>
      <c r="FQ363" s="616"/>
      <c r="FR363" s="616"/>
      <c r="FS363" s="616"/>
      <c r="FT363" s="616"/>
      <c r="FU363" s="616"/>
      <c r="FV363" s="616"/>
      <c r="FW363" s="616"/>
      <c r="FX363" s="616"/>
      <c r="FY363" s="616"/>
      <c r="FZ363" s="616"/>
      <c r="GA363" s="616"/>
      <c r="GB363" s="616"/>
      <c r="GC363" s="616"/>
      <c r="GD363" s="616"/>
      <c r="GE363" s="616"/>
      <c r="GF363" s="616"/>
      <c r="GG363" s="616"/>
      <c r="GH363" s="616"/>
      <c r="GI363" s="616"/>
      <c r="GJ363" s="616"/>
      <c r="GK363" s="616"/>
      <c r="GL363" s="616"/>
      <c r="GM363" s="616"/>
      <c r="GN363" s="616"/>
      <c r="GO363" s="616"/>
      <c r="GP363" s="616"/>
      <c r="GQ363" s="616"/>
      <c r="GR363" s="616"/>
      <c r="GS363" s="616"/>
      <c r="GT363" s="616"/>
      <c r="GU363" s="616"/>
      <c r="GV363" s="616"/>
      <c r="GW363" s="616"/>
      <c r="GX363" s="616"/>
      <c r="GY363" s="616"/>
      <c r="GZ363" s="616"/>
      <c r="HA363" s="616"/>
      <c r="HB363" s="616"/>
      <c r="HC363" s="616"/>
      <c r="HD363" s="616"/>
      <c r="HE363" s="616"/>
      <c r="HF363" s="616"/>
      <c r="HG363" s="616"/>
      <c r="HH363" s="616"/>
      <c r="HI363" s="616"/>
      <c r="HJ363" s="616"/>
      <c r="HK363" s="616"/>
      <c r="HL363" s="616"/>
      <c r="HM363" s="616"/>
      <c r="HN363" s="616"/>
      <c r="HO363" s="616"/>
      <c r="HP363" s="616"/>
      <c r="HQ363" s="616"/>
      <c r="HR363" s="616"/>
      <c r="HS363" s="616"/>
      <c r="HT363" s="616"/>
      <c r="HU363" s="616"/>
      <c r="HV363" s="616"/>
      <c r="HW363" s="616"/>
      <c r="HX363" s="616"/>
      <c r="HY363" s="616"/>
      <c r="HZ363" s="616"/>
      <c r="IA363" s="616"/>
      <c r="IB363" s="616"/>
      <c r="IC363" s="616"/>
      <c r="ID363" s="616"/>
      <c r="IE363" s="616"/>
      <c r="IF363" s="616"/>
      <c r="IG363" s="616"/>
      <c r="IH363" s="616"/>
      <c r="II363" s="616"/>
      <c r="IJ363" s="616"/>
      <c r="IK363" s="616"/>
      <c r="IL363" s="616"/>
      <c r="IM363" s="616"/>
      <c r="IN363" s="616"/>
      <c r="IO363" s="616"/>
      <c r="IP363" s="616"/>
      <c r="IQ363" s="616"/>
      <c r="IR363" s="616"/>
      <c r="IS363" s="616"/>
      <c r="IT363" s="616"/>
      <c r="IU363" s="616"/>
      <c r="IV363" s="616"/>
      <c r="IW363" s="616"/>
      <c r="IX363" s="616"/>
      <c r="IY363" s="616"/>
      <c r="IZ363" s="616"/>
      <c r="JA363" s="616"/>
      <c r="JB363" s="616"/>
      <c r="JC363" s="616"/>
      <c r="JD363" s="616"/>
      <c r="JE363" s="616"/>
      <c r="JF363" s="616"/>
      <c r="JG363" s="616"/>
      <c r="JH363" s="616"/>
      <c r="JI363" s="616"/>
      <c r="JJ363" s="616"/>
      <c r="JK363" s="616"/>
      <c r="JL363" s="616"/>
      <c r="JM363" s="616"/>
      <c r="JN363" s="616"/>
      <c r="JO363" s="616"/>
      <c r="JP363" s="616"/>
      <c r="JQ363" s="616"/>
      <c r="JR363" s="616"/>
      <c r="JS363" s="616"/>
      <c r="JT363" s="616"/>
      <c r="JU363" s="616"/>
      <c r="JV363" s="616"/>
      <c r="JW363" s="616"/>
      <c r="JX363" s="616"/>
      <c r="JY363" s="616"/>
      <c r="JZ363" s="616"/>
      <c r="KA363" s="616"/>
      <c r="KB363" s="616"/>
      <c r="KC363" s="616"/>
      <c r="KD363" s="616"/>
      <c r="KE363" s="616"/>
      <c r="KF363" s="616"/>
      <c r="KG363" s="616"/>
      <c r="KH363" s="616"/>
      <c r="KI363" s="616"/>
      <c r="KJ363" s="616"/>
      <c r="KK363" s="616"/>
      <c r="KL363" s="616"/>
      <c r="KM363" s="616"/>
      <c r="KN363" s="616"/>
      <c r="KO363" s="616"/>
      <c r="KP363" s="616"/>
      <c r="KQ363" s="616"/>
      <c r="KR363" s="616"/>
      <c r="KS363" s="616"/>
      <c r="KT363" s="616"/>
      <c r="KU363" s="616"/>
      <c r="KV363" s="616"/>
      <c r="KW363" s="616"/>
      <c r="KX363" s="616"/>
      <c r="KY363" s="616"/>
      <c r="KZ363" s="616"/>
      <c r="LA363" s="616"/>
      <c r="LB363" s="616"/>
      <c r="LC363" s="616"/>
      <c r="LD363" s="616"/>
      <c r="LE363" s="616"/>
      <c r="LF363" s="616"/>
      <c r="LG363" s="616"/>
      <c r="LH363" s="616"/>
      <c r="LI363" s="616"/>
      <c r="LJ363" s="616"/>
      <c r="LK363" s="616"/>
      <c r="LL363" s="616"/>
      <c r="LM363" s="616"/>
      <c r="LN363" s="616"/>
      <c r="LO363" s="616"/>
      <c r="LP363" s="616"/>
      <c r="LQ363" s="616"/>
      <c r="LR363" s="616"/>
      <c r="LS363" s="616"/>
      <c r="LT363" s="616"/>
      <c r="LU363" s="616"/>
      <c r="LV363" s="616"/>
      <c r="LW363" s="616"/>
      <c r="LX363" s="616"/>
      <c r="LY363" s="616"/>
      <c r="LZ363" s="616"/>
      <c r="MA363" s="616"/>
      <c r="MB363" s="616"/>
      <c r="MC363" s="616"/>
      <c r="MD363" s="616"/>
      <c r="ME363" s="616"/>
      <c r="MF363" s="616"/>
      <c r="MG363" s="616"/>
      <c r="MH363" s="616"/>
      <c r="MI363" s="616"/>
      <c r="MJ363" s="616"/>
      <c r="MK363" s="616"/>
      <c r="ML363" s="616"/>
      <c r="MM363" s="616"/>
      <c r="MN363" s="616"/>
      <c r="MO363" s="616"/>
      <c r="MP363" s="616"/>
      <c r="MQ363" s="616"/>
      <c r="MR363" s="616"/>
      <c r="MS363" s="616"/>
      <c r="MT363" s="616"/>
      <c r="MU363" s="616"/>
      <c r="MV363" s="616"/>
      <c r="MW363" s="616"/>
      <c r="MX363" s="616"/>
      <c r="MY363" s="616"/>
      <c r="MZ363" s="616"/>
      <c r="NA363" s="616"/>
      <c r="NB363" s="616"/>
      <c r="NC363" s="616"/>
      <c r="ND363" s="616"/>
      <c r="NE363" s="616"/>
      <c r="NF363" s="616"/>
      <c r="NG363" s="616"/>
      <c r="NH363" s="616"/>
      <c r="NI363" s="616"/>
      <c r="NJ363" s="616"/>
      <c r="NK363" s="616"/>
      <c r="NL363" s="616"/>
      <c r="NM363" s="616"/>
      <c r="NN363" s="616"/>
      <c r="NO363" s="616"/>
      <c r="NP363" s="616"/>
      <c r="NQ363" s="616"/>
      <c r="NR363" s="616"/>
      <c r="NS363" s="616"/>
      <c r="NT363" s="616"/>
      <c r="NU363" s="616"/>
      <c r="NV363" s="616"/>
      <c r="NW363" s="616"/>
      <c r="NX363" s="616"/>
      <c r="NY363" s="616"/>
      <c r="NZ363" s="616"/>
      <c r="OA363" s="616"/>
      <c r="OB363" s="616"/>
      <c r="OC363" s="616"/>
      <c r="OD363" s="616"/>
      <c r="OE363" s="616"/>
      <c r="OF363" s="616"/>
      <c r="OG363" s="616"/>
      <c r="OH363" s="616"/>
      <c r="OI363" s="616"/>
      <c r="OJ363" s="616"/>
      <c r="OK363" s="616"/>
      <c r="OL363" s="616"/>
      <c r="OM363" s="616"/>
      <c r="ON363" s="616"/>
      <c r="OO363" s="616"/>
      <c r="OP363" s="616"/>
      <c r="OQ363" s="616"/>
      <c r="OR363" s="616"/>
      <c r="OS363" s="616"/>
      <c r="OT363" s="616"/>
      <c r="OU363" s="616"/>
      <c r="OV363" s="616"/>
      <c r="OW363" s="616"/>
      <c r="OX363" s="616"/>
      <c r="OY363" s="616"/>
      <c r="OZ363" s="616"/>
      <c r="PA363" s="616"/>
      <c r="PB363" s="616"/>
      <c r="PC363" s="616"/>
      <c r="PD363" s="616"/>
      <c r="PE363" s="616"/>
      <c r="PF363" s="616"/>
      <c r="PG363" s="616"/>
      <c r="PH363" s="616"/>
      <c r="PI363" s="616"/>
      <c r="PJ363" s="616"/>
      <c r="PK363" s="616"/>
      <c r="PL363" s="616"/>
      <c r="PM363" s="616"/>
      <c r="PN363" s="616"/>
      <c r="PO363" s="616"/>
      <c r="PP363" s="616"/>
      <c r="PQ363" s="616"/>
      <c r="PR363" s="616"/>
      <c r="PS363" s="616"/>
      <c r="PT363" s="616"/>
      <c r="PU363" s="616"/>
      <c r="PV363" s="616"/>
      <c r="PW363" s="616"/>
      <c r="PX363" s="616"/>
      <c r="PY363" s="616"/>
      <c r="PZ363" s="616"/>
      <c r="QA363" s="616"/>
      <c r="QB363" s="616"/>
      <c r="QC363" s="616"/>
      <c r="QD363" s="616"/>
      <c r="QE363" s="616"/>
      <c r="QF363" s="616"/>
      <c r="QG363" s="616"/>
      <c r="QH363" s="616"/>
      <c r="QI363" s="616"/>
      <c r="QJ363" s="616"/>
      <c r="QK363" s="616"/>
      <c r="QL363" s="616"/>
      <c r="QM363" s="616"/>
      <c r="QN363" s="616"/>
      <c r="QO363" s="616"/>
      <c r="QP363" s="616"/>
      <c r="QQ363" s="616"/>
      <c r="QR363" s="616"/>
      <c r="QS363" s="616"/>
      <c r="QT363" s="616"/>
      <c r="QU363" s="616"/>
      <c r="QV363" s="616"/>
      <c r="QW363" s="616"/>
      <c r="QX363" s="616"/>
      <c r="QY363" s="616"/>
      <c r="QZ363" s="616"/>
      <c r="RA363" s="616"/>
      <c r="RB363" s="616"/>
      <c r="RC363" s="616"/>
      <c r="RD363" s="616"/>
      <c r="RE363" s="616"/>
      <c r="RF363" s="616"/>
      <c r="RG363" s="616"/>
      <c r="RH363" s="616"/>
      <c r="RI363" s="616"/>
      <c r="RJ363" s="616"/>
      <c r="RK363" s="616"/>
      <c r="RL363" s="616"/>
      <c r="RM363" s="616"/>
      <c r="RN363" s="616"/>
      <c r="RO363" s="616"/>
      <c r="RP363" s="616"/>
      <c r="RQ363" s="616"/>
      <c r="RR363" s="616"/>
      <c r="RS363" s="616"/>
      <c r="RT363" s="616"/>
      <c r="RU363" s="616"/>
      <c r="RV363" s="616"/>
      <c r="RW363" s="616"/>
      <c r="RX363" s="616"/>
      <c r="RY363" s="616"/>
      <c r="RZ363" s="616"/>
      <c r="SA363" s="616"/>
      <c r="SB363" s="616"/>
      <c r="SC363" s="616"/>
      <c r="SD363" s="616"/>
      <c r="SE363" s="616"/>
      <c r="SF363" s="616"/>
      <c r="SG363" s="616"/>
      <c r="SH363" s="616"/>
      <c r="SI363" s="616"/>
      <c r="SJ363" s="616"/>
      <c r="SK363" s="616"/>
      <c r="SL363" s="616"/>
      <c r="SM363" s="616"/>
      <c r="SN363" s="616"/>
      <c r="SO363" s="616"/>
      <c r="SP363" s="616"/>
      <c r="SQ363" s="616"/>
      <c r="SR363" s="616"/>
      <c r="SS363" s="616"/>
      <c r="ST363" s="616"/>
      <c r="SU363" s="616"/>
      <c r="SV363" s="616"/>
      <c r="SW363" s="616"/>
      <c r="SX363" s="616"/>
      <c r="SY363" s="616"/>
      <c r="SZ363" s="616"/>
      <c r="TA363" s="616"/>
      <c r="TB363" s="616"/>
      <c r="TC363" s="616"/>
      <c r="TD363" s="616"/>
      <c r="TE363" s="616"/>
      <c r="TF363" s="616"/>
      <c r="TG363" s="616"/>
      <c r="TH363" s="616"/>
      <c r="TI363" s="616"/>
      <c r="TJ363" s="616"/>
      <c r="TK363" s="616"/>
      <c r="TL363" s="616"/>
      <c r="TM363" s="616"/>
      <c r="TN363" s="616"/>
      <c r="TO363" s="616"/>
      <c r="TP363" s="616"/>
      <c r="TQ363" s="616"/>
      <c r="TR363" s="616"/>
      <c r="TS363" s="616"/>
      <c r="TT363" s="616"/>
      <c r="TU363" s="616"/>
      <c r="TV363" s="616"/>
      <c r="TW363" s="616"/>
      <c r="TX363" s="616"/>
      <c r="TY363" s="616"/>
      <c r="TZ363" s="616"/>
      <c r="UA363" s="616"/>
      <c r="UB363" s="616"/>
      <c r="UC363" s="616"/>
      <c r="UD363" s="616"/>
      <c r="UE363" s="616"/>
      <c r="UF363" s="616"/>
      <c r="UG363" s="616"/>
      <c r="UH363" s="616"/>
      <c r="UI363" s="616"/>
      <c r="UJ363" s="616"/>
      <c r="UK363" s="616"/>
      <c r="UL363" s="616"/>
      <c r="UM363" s="616"/>
      <c r="UN363" s="616"/>
      <c r="UO363" s="616"/>
      <c r="UP363" s="616"/>
      <c r="UQ363" s="616"/>
      <c r="UR363" s="616"/>
      <c r="US363" s="616"/>
      <c r="UT363" s="616"/>
      <c r="UU363" s="616"/>
      <c r="UV363" s="616"/>
      <c r="UW363" s="616"/>
      <c r="UX363" s="616"/>
      <c r="UY363" s="616"/>
      <c r="UZ363" s="616"/>
      <c r="VA363" s="616"/>
      <c r="VB363" s="616"/>
      <c r="VC363" s="616"/>
      <c r="VD363" s="616"/>
      <c r="VE363" s="616"/>
      <c r="VF363" s="616"/>
      <c r="VG363" s="616"/>
      <c r="VH363" s="616"/>
      <c r="VI363" s="616"/>
      <c r="VJ363" s="616"/>
      <c r="VK363" s="616"/>
      <c r="VL363" s="616"/>
      <c r="VM363" s="616"/>
      <c r="VN363" s="616"/>
      <c r="VO363" s="616"/>
      <c r="VP363" s="616"/>
      <c r="VQ363" s="616"/>
      <c r="VR363" s="616"/>
      <c r="VS363" s="616"/>
      <c r="VT363" s="616"/>
      <c r="VU363" s="616"/>
      <c r="VV363" s="616"/>
      <c r="VW363" s="616"/>
      <c r="VX363" s="616"/>
      <c r="VY363" s="616"/>
      <c r="VZ363" s="616"/>
      <c r="WA363" s="616"/>
      <c r="WB363" s="616"/>
      <c r="WC363" s="616"/>
      <c r="WD363" s="616"/>
      <c r="WE363" s="616"/>
      <c r="WF363" s="616"/>
      <c r="WG363" s="616"/>
      <c r="WH363" s="616"/>
      <c r="WI363" s="616"/>
      <c r="WJ363" s="616"/>
      <c r="WK363" s="616"/>
      <c r="WL363" s="616"/>
      <c r="WM363" s="616"/>
      <c r="WN363" s="616"/>
      <c r="WO363" s="616"/>
      <c r="WP363" s="616"/>
      <c r="WQ363" s="616"/>
      <c r="WR363" s="616"/>
      <c r="WS363" s="616"/>
      <c r="WT363" s="616"/>
      <c r="WU363" s="616"/>
      <c r="WV363" s="616"/>
      <c r="WW363" s="616"/>
      <c r="WX363" s="616"/>
      <c r="WY363" s="616"/>
      <c r="WZ363" s="616"/>
      <c r="XA363" s="616"/>
      <c r="XB363" s="616"/>
      <c r="XC363" s="616"/>
      <c r="XD363" s="616"/>
      <c r="XE363" s="616"/>
      <c r="XF363" s="616"/>
      <c r="XG363" s="616"/>
      <c r="XH363" s="616"/>
      <c r="XI363" s="616"/>
      <c r="XJ363" s="616"/>
      <c r="XK363" s="616"/>
      <c r="XL363" s="616"/>
      <c r="XM363" s="616"/>
      <c r="XN363" s="616"/>
      <c r="XO363" s="616"/>
      <c r="XP363" s="616"/>
      <c r="XQ363" s="616"/>
      <c r="XR363" s="616"/>
      <c r="XS363" s="616"/>
      <c r="XT363" s="616"/>
      <c r="XU363" s="616"/>
      <c r="XV363" s="616"/>
      <c r="XW363" s="616"/>
      <c r="XX363" s="616"/>
      <c r="XY363" s="616"/>
      <c r="XZ363" s="616"/>
      <c r="YA363" s="616"/>
      <c r="YB363" s="616"/>
      <c r="YC363" s="616"/>
      <c r="YD363" s="616"/>
      <c r="YE363" s="616"/>
      <c r="YF363" s="616"/>
      <c r="YG363" s="616"/>
      <c r="YH363" s="616"/>
      <c r="YI363" s="616"/>
      <c r="YJ363" s="616"/>
      <c r="YK363" s="616"/>
      <c r="YL363" s="616"/>
      <c r="YM363" s="616"/>
      <c r="YN363" s="616"/>
      <c r="YO363" s="616"/>
      <c r="YP363" s="616"/>
      <c r="YQ363" s="616"/>
      <c r="YR363" s="616"/>
      <c r="YS363" s="616"/>
      <c r="YT363" s="616"/>
      <c r="YU363" s="616"/>
      <c r="YV363" s="616"/>
      <c r="YW363" s="616"/>
      <c r="YX363" s="616"/>
      <c r="YY363" s="616"/>
      <c r="YZ363" s="616"/>
      <c r="ZA363" s="616"/>
      <c r="ZB363" s="616"/>
      <c r="ZC363" s="616"/>
      <c r="ZD363" s="616"/>
      <c r="ZE363" s="616"/>
      <c r="ZF363" s="616"/>
      <c r="ZG363" s="616"/>
      <c r="ZH363" s="616"/>
      <c r="ZI363" s="616"/>
      <c r="ZJ363" s="616"/>
      <c r="ZK363" s="616"/>
      <c r="ZL363" s="616"/>
      <c r="ZM363" s="616"/>
      <c r="ZN363" s="616"/>
      <c r="ZO363" s="616"/>
      <c r="ZP363" s="616"/>
      <c r="ZQ363" s="616"/>
      <c r="ZR363" s="616"/>
      <c r="ZS363" s="616"/>
      <c r="ZT363" s="616"/>
      <c r="ZU363" s="616"/>
      <c r="ZV363" s="616"/>
      <c r="ZW363" s="616"/>
      <c r="ZX363" s="616"/>
      <c r="ZY363" s="616"/>
      <c r="ZZ363" s="616"/>
      <c r="AAA363" s="616"/>
      <c r="AAB363" s="616"/>
      <c r="AAC363" s="616"/>
      <c r="AAD363" s="616"/>
      <c r="AAE363" s="616"/>
      <c r="AAF363" s="616"/>
      <c r="AAG363" s="616"/>
      <c r="AAH363" s="616"/>
      <c r="AAI363" s="616"/>
      <c r="AAJ363" s="616"/>
      <c r="AAK363" s="616"/>
      <c r="AAL363" s="616"/>
      <c r="AAM363" s="616"/>
      <c r="AAN363" s="616"/>
      <c r="AAO363" s="616"/>
      <c r="AAP363" s="616"/>
      <c r="AAQ363" s="616"/>
      <c r="AAR363" s="616"/>
      <c r="AAS363" s="616"/>
      <c r="AAT363" s="616"/>
      <c r="AAU363" s="616"/>
      <c r="AAV363" s="616"/>
      <c r="AAW363" s="616"/>
      <c r="AAX363" s="616"/>
      <c r="AAY363" s="616"/>
      <c r="AAZ363" s="616"/>
      <c r="ABA363" s="616"/>
      <c r="ABB363" s="616"/>
      <c r="ABC363" s="616"/>
      <c r="ABD363" s="616"/>
      <c r="ABE363" s="616"/>
      <c r="ABF363" s="616"/>
      <c r="ABG363" s="616"/>
      <c r="ABH363" s="616"/>
      <c r="ABI363" s="616"/>
      <c r="ABJ363" s="616"/>
      <c r="ABK363" s="616"/>
      <c r="ABL363" s="616"/>
      <c r="ABM363" s="616"/>
      <c r="ABN363" s="616"/>
      <c r="ABO363" s="616"/>
      <c r="ABP363" s="616"/>
      <c r="ABQ363" s="616"/>
      <c r="ABR363" s="616"/>
      <c r="ABS363" s="616"/>
      <c r="ABT363" s="616"/>
      <c r="ABU363" s="616"/>
      <c r="ABV363" s="616"/>
      <c r="ABW363" s="616"/>
      <c r="ABX363" s="616"/>
      <c r="ABY363" s="616"/>
      <c r="ABZ363" s="616"/>
      <c r="ACA363" s="616"/>
      <c r="ACB363" s="616"/>
      <c r="ACC363" s="616"/>
      <c r="ACD363" s="616"/>
      <c r="ACE363" s="616"/>
      <c r="ACF363" s="616"/>
      <c r="ACG363" s="616"/>
      <c r="ACH363" s="616"/>
      <c r="ACI363" s="616"/>
      <c r="ACJ363" s="616"/>
      <c r="ACK363" s="616"/>
      <c r="ACL363" s="616"/>
      <c r="ACM363" s="616"/>
      <c r="ACN363" s="616"/>
      <c r="ACO363" s="616"/>
      <c r="ACP363" s="616"/>
      <c r="ACQ363" s="616"/>
      <c r="ACR363" s="616"/>
      <c r="ACS363" s="616"/>
      <c r="ACT363" s="616"/>
      <c r="ACU363" s="616"/>
      <c r="ACV363" s="616"/>
      <c r="ACW363" s="616"/>
      <c r="ACX363" s="616"/>
      <c r="ACY363" s="616"/>
      <c r="ACZ363" s="616"/>
      <c r="ADA363" s="616"/>
      <c r="ADB363" s="616"/>
      <c r="ADC363" s="616"/>
      <c r="ADD363" s="616"/>
      <c r="ADE363" s="616"/>
      <c r="ADF363" s="616"/>
      <c r="ADG363" s="616"/>
      <c r="ADH363" s="616"/>
      <c r="ADI363" s="616"/>
      <c r="ADJ363" s="616"/>
      <c r="ADK363" s="616"/>
      <c r="ADL363" s="616"/>
      <c r="ADM363" s="616"/>
      <c r="ADN363" s="616"/>
      <c r="ADO363" s="616"/>
      <c r="ADP363" s="616"/>
      <c r="ADQ363" s="616"/>
      <c r="ADR363" s="616"/>
      <c r="ADS363" s="616"/>
      <c r="ADT363" s="616"/>
      <c r="ADU363" s="616"/>
      <c r="ADV363" s="616"/>
      <c r="ADW363" s="616"/>
      <c r="ADX363" s="616"/>
      <c r="ADY363" s="616"/>
      <c r="ADZ363" s="616"/>
      <c r="AEA363" s="616"/>
      <c r="AEB363" s="616"/>
      <c r="AEC363" s="616"/>
      <c r="AED363" s="616"/>
      <c r="AEE363" s="616"/>
      <c r="AEF363" s="616"/>
      <c r="AEG363" s="616"/>
      <c r="AEH363" s="616"/>
      <c r="AEI363" s="616"/>
      <c r="AEJ363" s="616"/>
      <c r="AEK363" s="616"/>
      <c r="AEL363" s="616"/>
      <c r="AEM363" s="616"/>
      <c r="AEN363" s="616"/>
      <c r="AEO363" s="616"/>
      <c r="AEP363" s="616"/>
      <c r="AEQ363" s="616"/>
      <c r="AER363" s="616"/>
      <c r="AES363" s="616"/>
      <c r="AET363" s="616"/>
      <c r="AEU363" s="616"/>
      <c r="AEV363" s="616"/>
      <c r="AEW363" s="616"/>
      <c r="AEX363" s="616"/>
      <c r="AEY363" s="616"/>
      <c r="AEZ363" s="616"/>
      <c r="AFA363" s="616"/>
      <c r="AFB363" s="616"/>
      <c r="AFC363" s="616"/>
      <c r="AFD363" s="616"/>
      <c r="AFE363" s="616"/>
      <c r="AFF363" s="616"/>
      <c r="AFG363" s="616"/>
      <c r="AFH363" s="616"/>
      <c r="AFI363" s="616"/>
      <c r="AFJ363" s="616"/>
      <c r="AFK363" s="616"/>
      <c r="AFL363" s="616"/>
      <c r="AFM363" s="616"/>
      <c r="AFN363" s="616"/>
      <c r="AFO363" s="616"/>
      <c r="AFP363" s="616"/>
      <c r="AFQ363" s="616"/>
      <c r="AFR363" s="616"/>
      <c r="AFS363" s="616"/>
      <c r="AFT363" s="616"/>
      <c r="AFU363" s="616"/>
      <c r="AFV363" s="616"/>
      <c r="AFW363" s="616"/>
      <c r="AFX363" s="616"/>
      <c r="AFY363" s="616"/>
      <c r="AFZ363" s="616"/>
      <c r="AGA363" s="616"/>
      <c r="AGB363" s="616"/>
      <c r="AGC363" s="616"/>
      <c r="AGD363" s="616"/>
      <c r="AGE363" s="616"/>
      <c r="AGF363" s="616"/>
      <c r="AGG363" s="616"/>
      <c r="AGH363" s="616"/>
      <c r="AGI363" s="616"/>
      <c r="AGJ363" s="616"/>
      <c r="AGK363" s="616"/>
      <c r="AGL363" s="616"/>
      <c r="AGM363" s="616"/>
      <c r="AGN363" s="616"/>
      <c r="AGO363" s="616"/>
      <c r="AGP363" s="616"/>
      <c r="AGQ363" s="616"/>
      <c r="AGR363" s="616"/>
      <c r="AGS363" s="616"/>
      <c r="AGT363" s="616"/>
      <c r="AGU363" s="616"/>
      <c r="AGV363" s="616"/>
      <c r="AGW363" s="616"/>
      <c r="AGX363" s="616"/>
      <c r="AGY363" s="616"/>
      <c r="AGZ363" s="616"/>
      <c r="AHA363" s="616"/>
      <c r="AHB363" s="616"/>
      <c r="AHC363" s="616"/>
      <c r="AHD363" s="616"/>
      <c r="AHE363" s="616"/>
      <c r="AHF363" s="616"/>
      <c r="AHG363" s="616"/>
      <c r="AHH363" s="616"/>
      <c r="AHI363" s="616"/>
      <c r="AHJ363" s="616"/>
      <c r="AHK363" s="616"/>
      <c r="AHL363" s="616"/>
      <c r="AHM363" s="616"/>
      <c r="AHN363" s="616"/>
      <c r="AHO363" s="616"/>
      <c r="AHP363" s="616"/>
      <c r="AHQ363" s="616"/>
      <c r="AHR363" s="616"/>
      <c r="AHS363" s="616"/>
      <c r="AHT363" s="616"/>
      <c r="AHU363" s="616"/>
      <c r="AHV363" s="616"/>
      <c r="AHW363" s="616"/>
      <c r="AHX363" s="616"/>
      <c r="AHY363" s="616"/>
      <c r="AHZ363" s="616"/>
      <c r="AIA363" s="616"/>
      <c r="AIB363" s="616"/>
      <c r="AIC363" s="616"/>
      <c r="AID363" s="616"/>
      <c r="AIE363" s="616"/>
      <c r="AIF363" s="616"/>
      <c r="AIG363" s="616"/>
      <c r="AIH363" s="616"/>
      <c r="AII363" s="616"/>
      <c r="AIJ363" s="616"/>
      <c r="AIK363" s="616"/>
      <c r="AIL363" s="616"/>
      <c r="AIM363" s="616"/>
      <c r="AIN363" s="616"/>
      <c r="AIO363" s="616"/>
      <c r="AIP363" s="616"/>
      <c r="AIQ363" s="616"/>
      <c r="AIR363" s="616"/>
      <c r="AIS363" s="616"/>
      <c r="AIT363" s="616"/>
      <c r="AIU363" s="616"/>
      <c r="AIV363" s="616"/>
      <c r="AIW363" s="616"/>
      <c r="AIX363" s="616"/>
      <c r="AIY363" s="616"/>
      <c r="AIZ363" s="616"/>
      <c r="AJA363" s="616"/>
      <c r="AJB363" s="616"/>
      <c r="AJC363" s="616"/>
      <c r="AJD363" s="616"/>
      <c r="AJE363" s="616"/>
      <c r="AJF363" s="616"/>
      <c r="AJG363" s="616"/>
      <c r="AJH363" s="616"/>
      <c r="AJI363" s="616"/>
      <c r="AJJ363" s="616"/>
      <c r="AJK363" s="616"/>
      <c r="AJL363" s="616"/>
      <c r="AJM363" s="616"/>
      <c r="AJN363" s="616"/>
      <c r="AJO363" s="616"/>
      <c r="AJP363" s="616"/>
      <c r="AJQ363" s="616"/>
      <c r="AJR363" s="616"/>
      <c r="AJS363" s="616"/>
      <c r="AJT363" s="616"/>
      <c r="AJU363" s="616"/>
      <c r="AJV363" s="616"/>
      <c r="AJW363" s="616"/>
      <c r="AJX363" s="616"/>
      <c r="AJY363" s="616"/>
      <c r="AJZ363" s="616"/>
      <c r="AKA363" s="616"/>
      <c r="AKB363" s="616"/>
      <c r="AKC363" s="616"/>
      <c r="AKD363" s="616"/>
      <c r="AKE363" s="616"/>
      <c r="AKF363" s="616"/>
      <c r="AKG363" s="616"/>
      <c r="AKH363" s="616"/>
      <c r="AKI363" s="616"/>
      <c r="AKJ363" s="616"/>
      <c r="AKK363" s="616"/>
      <c r="AKL363" s="616"/>
      <c r="AKM363" s="616"/>
      <c r="AKN363" s="616"/>
      <c r="AKO363" s="616"/>
      <c r="AKP363" s="616"/>
      <c r="AKQ363" s="616"/>
      <c r="AKR363" s="616"/>
      <c r="AKS363" s="616"/>
      <c r="AKT363" s="616"/>
      <c r="AKU363" s="616"/>
      <c r="AKV363" s="616"/>
      <c r="AKW363" s="616"/>
      <c r="AKX363" s="616"/>
      <c r="AKY363" s="616"/>
      <c r="AKZ363" s="616"/>
      <c r="ALA363" s="616"/>
      <c r="ALB363" s="616"/>
      <c r="ALC363" s="616"/>
      <c r="ALD363" s="616"/>
      <c r="ALE363" s="616"/>
      <c r="ALF363" s="616"/>
      <c r="ALG363" s="616"/>
      <c r="ALH363" s="616"/>
      <c r="ALI363" s="616"/>
      <c r="ALJ363" s="616"/>
      <c r="ALK363" s="616"/>
      <c r="ALL363" s="616"/>
      <c r="ALM363" s="616"/>
      <c r="ALN363" s="616"/>
      <c r="ALO363" s="616"/>
      <c r="ALP363" s="616"/>
      <c r="ALQ363" s="616"/>
      <c r="ALR363" s="616"/>
      <c r="ALS363" s="616"/>
      <c r="ALT363" s="616"/>
      <c r="ALU363" s="616"/>
      <c r="ALV363" s="616"/>
      <c r="ALW363" s="616"/>
      <c r="ALX363" s="616"/>
      <c r="ALY363" s="616"/>
      <c r="ALZ363" s="616"/>
      <c r="AMA363" s="616"/>
      <c r="AMB363" s="616"/>
      <c r="AMC363" s="616"/>
      <c r="AMD363" s="616"/>
      <c r="AME363" s="616"/>
      <c r="AMF363" s="616"/>
      <c r="AMG363" s="616"/>
      <c r="AMH363" s="616"/>
      <c r="AMI363" s="616"/>
      <c r="AMJ363" s="616"/>
      <c r="AMK363" s="616"/>
      <c r="AML363" s="616"/>
      <c r="AMM363" s="616"/>
      <c r="AMN363" s="616"/>
      <c r="AMO363" s="616"/>
      <c r="AMP363" s="616"/>
      <c r="AMQ363" s="616"/>
      <c r="AMR363" s="616"/>
      <c r="AMS363" s="616"/>
      <c r="AMT363" s="616"/>
      <c r="AMU363" s="616"/>
      <c r="AMV363" s="616"/>
      <c r="AMW363" s="616"/>
      <c r="AMX363" s="616"/>
      <c r="AMY363" s="616"/>
      <c r="AMZ363" s="616"/>
      <c r="ANA363" s="616"/>
      <c r="ANB363" s="616"/>
      <c r="ANC363" s="616"/>
      <c r="AND363" s="616"/>
      <c r="ANE363" s="616"/>
      <c r="ANF363" s="616"/>
      <c r="ANG363" s="616"/>
      <c r="ANH363" s="616"/>
      <c r="ANI363" s="616"/>
      <c r="ANJ363" s="616"/>
      <c r="ANK363" s="616"/>
      <c r="ANL363" s="616"/>
      <c r="ANM363" s="616"/>
      <c r="ANN363" s="616"/>
      <c r="ANO363" s="616"/>
      <c r="ANP363" s="616"/>
      <c r="ANQ363" s="616"/>
      <c r="ANR363" s="616"/>
      <c r="ANS363" s="616"/>
      <c r="ANT363" s="616"/>
      <c r="ANU363" s="616"/>
      <c r="ANV363" s="616"/>
      <c r="ANW363" s="616"/>
      <c r="ANX363" s="616"/>
      <c r="ANY363" s="616"/>
      <c r="ANZ363" s="616"/>
      <c r="AOA363" s="616"/>
      <c r="AOB363" s="616"/>
      <c r="AOC363" s="616"/>
      <c r="AOD363" s="616"/>
      <c r="AOE363" s="616"/>
      <c r="AOF363" s="616"/>
      <c r="AOG363" s="616"/>
      <c r="AOH363" s="616"/>
      <c r="AOI363" s="616"/>
      <c r="AOJ363" s="616"/>
      <c r="AOK363" s="616"/>
      <c r="AOL363" s="616"/>
      <c r="AOM363" s="616"/>
      <c r="AON363" s="616"/>
      <c r="AOO363" s="616"/>
      <c r="AOP363" s="616"/>
      <c r="AOQ363" s="616"/>
      <c r="AOR363" s="616"/>
      <c r="AOS363" s="616"/>
      <c r="AOT363" s="616"/>
      <c r="AOU363" s="616"/>
      <c r="AOV363" s="616"/>
      <c r="AOW363" s="616"/>
      <c r="AOX363" s="616"/>
      <c r="AOY363" s="616"/>
      <c r="AOZ363" s="616"/>
      <c r="APA363" s="616"/>
      <c r="APB363" s="616"/>
      <c r="APC363" s="616"/>
      <c r="APD363" s="616"/>
      <c r="APE363" s="616"/>
      <c r="APF363" s="616"/>
      <c r="APG363" s="616"/>
      <c r="APH363" s="616"/>
      <c r="API363" s="616"/>
      <c r="APJ363" s="616"/>
      <c r="APK363" s="616"/>
      <c r="APL363" s="616"/>
      <c r="APM363" s="616"/>
      <c r="APN363" s="616"/>
      <c r="APO363" s="616"/>
      <c r="APP363" s="616"/>
      <c r="APQ363" s="616"/>
      <c r="APR363" s="616"/>
      <c r="APS363" s="616"/>
      <c r="APT363" s="616"/>
      <c r="APU363" s="616"/>
      <c r="APV363" s="616"/>
      <c r="APW363" s="616"/>
      <c r="APX363" s="616"/>
      <c r="APY363" s="616"/>
      <c r="APZ363" s="616"/>
      <c r="AQA363" s="616"/>
      <c r="AQB363" s="616"/>
      <c r="AQC363" s="616"/>
      <c r="AQD363" s="616"/>
      <c r="AQE363" s="616"/>
      <c r="AQF363" s="616"/>
      <c r="AQG363" s="616"/>
      <c r="AQH363" s="616"/>
      <c r="AQI363" s="616"/>
      <c r="AQJ363" s="616"/>
      <c r="AQK363" s="616"/>
      <c r="AQL363" s="616"/>
      <c r="AQM363" s="616"/>
      <c r="AQN363" s="616"/>
      <c r="AQO363" s="616"/>
      <c r="AQP363" s="616"/>
      <c r="AQQ363" s="616"/>
      <c r="AQR363" s="616"/>
      <c r="AQS363" s="616"/>
      <c r="AQT363" s="616"/>
      <c r="AQU363" s="616"/>
      <c r="AQV363" s="616"/>
      <c r="AQW363" s="616"/>
      <c r="AQX363" s="616"/>
      <c r="AQY363" s="616"/>
      <c r="AQZ363" s="616"/>
      <c r="ARA363" s="616"/>
      <c r="ARB363" s="616"/>
      <c r="ARC363" s="616"/>
      <c r="ARD363" s="616"/>
      <c r="ARE363" s="616"/>
      <c r="ARF363" s="616"/>
      <c r="ARG363" s="616"/>
      <c r="ARH363" s="616"/>
      <c r="ARI363" s="616"/>
      <c r="ARJ363" s="616"/>
      <c r="ARK363" s="616"/>
      <c r="ARL363" s="616"/>
      <c r="ARM363" s="616"/>
      <c r="ARN363" s="616"/>
      <c r="ARO363" s="616"/>
      <c r="ARP363" s="616"/>
      <c r="ARQ363" s="616"/>
      <c r="ARR363" s="616"/>
      <c r="ARS363" s="616"/>
      <c r="ART363" s="616"/>
      <c r="ARU363" s="616"/>
      <c r="ARV363" s="616"/>
      <c r="ARW363" s="616"/>
      <c r="ARX363" s="616"/>
      <c r="ARY363" s="616"/>
      <c r="ARZ363" s="616"/>
      <c r="ASA363" s="616"/>
      <c r="ASB363" s="616"/>
      <c r="ASC363" s="616"/>
      <c r="ASD363" s="616"/>
      <c r="ASE363" s="616"/>
      <c r="ASF363" s="616"/>
      <c r="ASG363" s="616"/>
      <c r="ASH363" s="616"/>
      <c r="ASI363" s="616"/>
      <c r="ASJ363" s="616"/>
      <c r="ASK363" s="616"/>
      <c r="ASL363" s="616"/>
      <c r="ASM363" s="616"/>
      <c r="ASN363" s="616"/>
      <c r="ASO363" s="616"/>
      <c r="ASP363" s="616"/>
      <c r="ASQ363" s="616"/>
      <c r="ASR363" s="616"/>
      <c r="ASS363" s="616"/>
      <c r="AST363" s="616"/>
      <c r="ASU363" s="616"/>
      <c r="ASV363" s="616"/>
      <c r="ASW363" s="616"/>
      <c r="ASX363" s="616"/>
      <c r="ASY363" s="616"/>
      <c r="ASZ363" s="616"/>
      <c r="ATA363" s="616"/>
      <c r="ATB363" s="616"/>
      <c r="ATC363" s="616"/>
      <c r="ATD363" s="616"/>
      <c r="ATE363" s="616"/>
      <c r="ATF363" s="616"/>
      <c r="ATG363" s="616"/>
      <c r="ATH363" s="616"/>
      <c r="ATI363" s="616"/>
      <c r="ATJ363" s="616"/>
      <c r="ATK363" s="616"/>
      <c r="ATL363" s="616"/>
      <c r="ATM363" s="616"/>
      <c r="ATN363" s="616"/>
      <c r="ATO363" s="616"/>
      <c r="ATP363" s="616"/>
      <c r="ATQ363" s="616"/>
      <c r="ATR363" s="616"/>
      <c r="ATS363" s="616"/>
      <c r="ATT363" s="616"/>
      <c r="ATU363" s="616"/>
      <c r="ATV363" s="616"/>
      <c r="ATW363" s="616"/>
      <c r="ATX363" s="616"/>
      <c r="ATY363" s="616"/>
      <c r="ATZ363" s="616"/>
      <c r="AUA363" s="616"/>
      <c r="AUB363" s="616"/>
      <c r="AUC363" s="616"/>
      <c r="AUD363" s="616"/>
      <c r="AUE363" s="616"/>
      <c r="AUF363" s="616"/>
      <c r="AUG363" s="616"/>
      <c r="AUH363" s="616"/>
      <c r="AUI363" s="616"/>
      <c r="AUJ363" s="616"/>
      <c r="AUK363" s="616"/>
      <c r="AUL363" s="616"/>
      <c r="AUM363" s="616"/>
      <c r="AUN363" s="616"/>
      <c r="AUO363" s="616"/>
      <c r="AUP363" s="616"/>
      <c r="AUQ363" s="616"/>
      <c r="AUR363" s="616"/>
      <c r="AUS363" s="616"/>
      <c r="AUT363" s="616"/>
      <c r="AUU363" s="616"/>
      <c r="AUV363" s="616"/>
      <c r="AUW363" s="616"/>
      <c r="AUX363" s="616"/>
      <c r="AUY363" s="616"/>
      <c r="AUZ363" s="616"/>
      <c r="AVA363" s="616"/>
      <c r="AVB363" s="616"/>
      <c r="AVC363" s="616"/>
      <c r="AVD363" s="616"/>
      <c r="AVE363" s="616"/>
      <c r="AVF363" s="616"/>
      <c r="AVG363" s="616"/>
      <c r="AVH363" s="616"/>
      <c r="AVI363" s="616"/>
      <c r="AVJ363" s="616"/>
      <c r="AVK363" s="616"/>
      <c r="AVL363" s="616"/>
      <c r="AVM363" s="616"/>
      <c r="AVN363" s="616"/>
      <c r="AVO363" s="616"/>
      <c r="AVP363" s="616"/>
      <c r="AVQ363" s="616"/>
      <c r="AVR363" s="616"/>
      <c r="AVS363" s="616"/>
      <c r="AVT363" s="616"/>
      <c r="AVU363" s="616"/>
      <c r="AVV363" s="616"/>
      <c r="AVW363" s="616"/>
      <c r="AVX363" s="616"/>
      <c r="AVY363" s="616"/>
      <c r="AVZ363" s="616"/>
      <c r="AWA363" s="616"/>
      <c r="AWB363" s="616"/>
      <c r="AWC363" s="616"/>
      <c r="AWD363" s="616"/>
      <c r="AWE363" s="616"/>
      <c r="AWF363" s="616"/>
      <c r="AWG363" s="616"/>
      <c r="AWH363" s="616"/>
      <c r="AWI363" s="616"/>
      <c r="AWJ363" s="616"/>
      <c r="AWK363" s="616"/>
      <c r="AWL363" s="616"/>
      <c r="AWM363" s="616"/>
      <c r="AWN363" s="616"/>
      <c r="AWO363" s="616"/>
      <c r="AWP363" s="616"/>
      <c r="AWQ363" s="616"/>
      <c r="AWR363" s="616"/>
      <c r="AWS363" s="616"/>
      <c r="AWT363" s="616"/>
      <c r="AWU363" s="616"/>
      <c r="AWV363" s="616"/>
      <c r="AWW363" s="616"/>
      <c r="AWX363" s="616"/>
      <c r="AWY363" s="616"/>
      <c r="AWZ363" s="616"/>
      <c r="AXA363" s="616"/>
      <c r="AXB363" s="616"/>
      <c r="AXC363" s="616"/>
      <c r="AXD363" s="616"/>
      <c r="AXE363" s="616"/>
      <c r="AXF363" s="616"/>
      <c r="AXG363" s="616"/>
      <c r="AXH363" s="616"/>
      <c r="AXI363" s="616"/>
      <c r="AXJ363" s="616"/>
      <c r="AXK363" s="616"/>
      <c r="AXL363" s="616"/>
      <c r="AXM363" s="616"/>
      <c r="AXN363" s="616"/>
      <c r="AXO363" s="616"/>
      <c r="AXP363" s="616"/>
      <c r="AXQ363" s="616"/>
      <c r="AXR363" s="616"/>
      <c r="AXS363" s="616"/>
      <c r="AXT363" s="616"/>
      <c r="AXU363" s="616"/>
      <c r="AXV363" s="616"/>
      <c r="AXW363" s="616"/>
      <c r="AXX363" s="616"/>
      <c r="AXY363" s="616"/>
      <c r="AXZ363" s="616"/>
      <c r="AYA363" s="616"/>
      <c r="AYB363" s="616"/>
      <c r="AYC363" s="616"/>
      <c r="AYD363" s="616"/>
      <c r="AYE363" s="616"/>
      <c r="AYF363" s="616"/>
      <c r="AYG363" s="616"/>
      <c r="AYH363" s="616"/>
      <c r="AYI363" s="616"/>
      <c r="AYJ363" s="616"/>
      <c r="AYK363" s="616"/>
      <c r="AYL363" s="616"/>
      <c r="AYM363" s="616"/>
      <c r="AYN363" s="616"/>
      <c r="AYO363" s="616"/>
      <c r="AYP363" s="616"/>
      <c r="AYQ363" s="616"/>
      <c r="AYR363" s="616"/>
      <c r="AYS363" s="616"/>
      <c r="AYT363" s="616"/>
      <c r="AYU363" s="616"/>
      <c r="AYV363" s="616"/>
      <c r="AYW363" s="616"/>
      <c r="AYX363" s="616"/>
      <c r="AYY363" s="616"/>
      <c r="AYZ363" s="616"/>
      <c r="AZA363" s="616"/>
      <c r="AZB363" s="616"/>
      <c r="AZC363" s="616"/>
      <c r="AZD363" s="616"/>
      <c r="AZE363" s="616"/>
      <c r="AZF363" s="616"/>
      <c r="AZG363" s="616"/>
      <c r="AZH363" s="616"/>
      <c r="AZI363" s="616"/>
      <c r="AZJ363" s="616"/>
      <c r="AZK363" s="616"/>
      <c r="AZL363" s="616"/>
      <c r="AZM363" s="616"/>
      <c r="AZN363" s="616"/>
      <c r="AZO363" s="616"/>
      <c r="AZP363" s="616"/>
      <c r="AZQ363" s="616"/>
      <c r="AZR363" s="616"/>
      <c r="AZS363" s="616"/>
      <c r="AZT363" s="616"/>
      <c r="AZU363" s="616"/>
      <c r="AZV363" s="616"/>
      <c r="AZW363" s="616"/>
      <c r="AZX363" s="616"/>
      <c r="AZY363" s="616"/>
      <c r="AZZ363" s="616"/>
      <c r="BAA363" s="616"/>
      <c r="BAB363" s="616"/>
      <c r="BAC363" s="616"/>
      <c r="BAD363" s="616"/>
      <c r="BAE363" s="616"/>
      <c r="BAF363" s="616"/>
      <c r="BAG363" s="616"/>
      <c r="BAH363" s="616"/>
      <c r="BAI363" s="616"/>
      <c r="BAJ363" s="616"/>
      <c r="BAK363" s="616"/>
      <c r="BAL363" s="616"/>
      <c r="BAM363" s="616"/>
      <c r="BAN363" s="616"/>
      <c r="BAO363" s="616"/>
      <c r="BAP363" s="616"/>
      <c r="BAQ363" s="616"/>
      <c r="BAR363" s="616"/>
      <c r="BAS363" s="616"/>
      <c r="BAT363" s="616"/>
      <c r="BAU363" s="616"/>
      <c r="BAV363" s="616"/>
      <c r="BAW363" s="616"/>
      <c r="BAX363" s="616"/>
      <c r="BAY363" s="616"/>
      <c r="BAZ363" s="616"/>
      <c r="BBA363" s="616"/>
      <c r="BBB363" s="616"/>
      <c r="BBC363" s="616"/>
      <c r="BBD363" s="616"/>
      <c r="BBE363" s="616"/>
      <c r="BBF363" s="616"/>
      <c r="BBG363" s="616"/>
      <c r="BBH363" s="616"/>
      <c r="BBI363" s="616"/>
      <c r="BBJ363" s="616"/>
      <c r="BBK363" s="616"/>
      <c r="BBL363" s="616"/>
      <c r="BBM363" s="616"/>
      <c r="BBN363" s="616"/>
      <c r="BBO363" s="616"/>
      <c r="BBP363" s="616"/>
      <c r="BBQ363" s="616"/>
      <c r="BBR363" s="616"/>
      <c r="BBS363" s="616"/>
      <c r="BBT363" s="616"/>
      <c r="BBU363" s="616"/>
      <c r="BBV363" s="616"/>
      <c r="BBW363" s="616"/>
      <c r="BBX363" s="616"/>
      <c r="BBY363" s="616"/>
      <c r="BBZ363" s="616"/>
      <c r="BCA363" s="616"/>
      <c r="BCB363" s="616"/>
      <c r="BCC363" s="616"/>
      <c r="BCD363" s="616"/>
      <c r="BCE363" s="616"/>
      <c r="BCF363" s="616"/>
      <c r="BCG363" s="616"/>
      <c r="BCH363" s="616"/>
      <c r="BCI363" s="616"/>
      <c r="BCJ363" s="616"/>
      <c r="BCK363" s="616"/>
      <c r="BCL363" s="616"/>
      <c r="BCM363" s="616"/>
      <c r="BCN363" s="616"/>
      <c r="BCO363" s="616"/>
      <c r="BCP363" s="616"/>
      <c r="BCQ363" s="616"/>
      <c r="BCR363" s="616"/>
      <c r="BCS363" s="616"/>
      <c r="BCT363" s="616"/>
      <c r="BCU363" s="616"/>
      <c r="BCV363" s="616"/>
      <c r="BCW363" s="616"/>
      <c r="BCX363" s="616"/>
      <c r="BCY363" s="616"/>
      <c r="BCZ363" s="616"/>
      <c r="BDA363" s="616"/>
      <c r="BDB363" s="616"/>
      <c r="BDC363" s="616"/>
      <c r="BDD363" s="616"/>
      <c r="BDE363" s="616"/>
      <c r="BDF363" s="616"/>
      <c r="BDG363" s="616"/>
      <c r="BDH363" s="616"/>
      <c r="BDI363" s="616"/>
      <c r="BDJ363" s="616"/>
      <c r="BDK363" s="616"/>
      <c r="BDL363" s="616"/>
      <c r="BDM363" s="616"/>
      <c r="BDN363" s="616"/>
      <c r="BDO363" s="616"/>
      <c r="BDP363" s="616"/>
      <c r="BDQ363" s="616"/>
      <c r="BDR363" s="616"/>
      <c r="BDS363" s="616"/>
      <c r="BDT363" s="616"/>
      <c r="BDU363" s="616"/>
      <c r="BDV363" s="616"/>
      <c r="BDW363" s="616"/>
      <c r="BDX363" s="616"/>
      <c r="BDY363" s="616"/>
      <c r="BDZ363" s="616"/>
      <c r="BEA363" s="616"/>
      <c r="BEB363" s="616"/>
      <c r="BEC363" s="616"/>
      <c r="BED363" s="616"/>
      <c r="BEE363" s="616"/>
      <c r="BEF363" s="616"/>
      <c r="BEG363" s="616"/>
      <c r="BEH363" s="616"/>
      <c r="BEI363" s="616"/>
      <c r="BEJ363" s="616"/>
      <c r="BEK363" s="616"/>
      <c r="BEL363" s="616"/>
      <c r="BEM363" s="616"/>
      <c r="BEN363" s="616"/>
      <c r="BEO363" s="616"/>
      <c r="BEP363" s="616"/>
      <c r="BEQ363" s="616"/>
      <c r="BER363" s="616"/>
      <c r="BES363" s="616"/>
      <c r="BET363" s="616"/>
      <c r="BEU363" s="616"/>
      <c r="BEV363" s="616"/>
      <c r="BEW363" s="616"/>
      <c r="BEX363" s="616"/>
      <c r="BEY363" s="616"/>
      <c r="BEZ363" s="616"/>
      <c r="BFA363" s="616"/>
      <c r="BFB363" s="616"/>
      <c r="BFC363" s="616"/>
      <c r="BFD363" s="616"/>
      <c r="BFE363" s="616"/>
      <c r="BFF363" s="616"/>
      <c r="BFG363" s="616"/>
      <c r="BFH363" s="616"/>
      <c r="BFI363" s="616"/>
      <c r="BFJ363" s="616"/>
      <c r="BFK363" s="616"/>
      <c r="BFL363" s="616"/>
      <c r="BFM363" s="616"/>
      <c r="BFN363" s="616"/>
      <c r="BFO363" s="616"/>
      <c r="BFP363" s="616"/>
      <c r="BFQ363" s="616"/>
      <c r="BFR363" s="616"/>
      <c r="BFS363" s="616"/>
      <c r="BFT363" s="616"/>
      <c r="BFU363" s="616"/>
      <c r="BFV363" s="616"/>
      <c r="BFW363" s="616"/>
      <c r="BFX363" s="616"/>
      <c r="BFY363" s="616"/>
      <c r="BFZ363" s="616"/>
      <c r="BGA363" s="616"/>
      <c r="BGB363" s="616"/>
      <c r="BGC363" s="616"/>
      <c r="BGD363" s="616"/>
      <c r="BGE363" s="616"/>
      <c r="BGF363" s="616"/>
      <c r="BGG363" s="616"/>
      <c r="BGH363" s="616"/>
      <c r="BGI363" s="616"/>
      <c r="BGJ363" s="616"/>
      <c r="BGK363" s="616"/>
      <c r="BGL363" s="616"/>
      <c r="BGM363" s="616"/>
      <c r="BGN363" s="616"/>
      <c r="BGO363" s="616"/>
      <c r="BGP363" s="616"/>
      <c r="BGQ363" s="616"/>
      <c r="BGR363" s="616"/>
      <c r="BGS363" s="616"/>
      <c r="BGT363" s="616"/>
      <c r="BGU363" s="616"/>
      <c r="BGV363" s="616"/>
      <c r="BGW363" s="616"/>
      <c r="BGX363" s="616"/>
      <c r="BGY363" s="616"/>
      <c r="BGZ363" s="616"/>
      <c r="BHA363" s="616"/>
      <c r="BHB363" s="616"/>
      <c r="BHC363" s="616"/>
      <c r="BHD363" s="616"/>
      <c r="BHE363" s="616"/>
      <c r="BHF363" s="616"/>
      <c r="BHG363" s="616"/>
      <c r="BHH363" s="616"/>
      <c r="BHI363" s="616"/>
      <c r="BHJ363" s="616"/>
      <c r="BHK363" s="616"/>
      <c r="BHL363" s="616"/>
      <c r="BHM363" s="616"/>
      <c r="BHN363" s="616"/>
      <c r="BHO363" s="616"/>
      <c r="BHP363" s="616"/>
      <c r="BHQ363" s="616"/>
      <c r="BHR363" s="616"/>
      <c r="BHS363" s="616"/>
      <c r="BHT363" s="616"/>
      <c r="BHU363" s="616"/>
      <c r="BHV363" s="616"/>
      <c r="BHW363" s="616"/>
      <c r="BHX363" s="616"/>
      <c r="BHY363" s="616"/>
      <c r="BHZ363" s="616"/>
      <c r="BIA363" s="616"/>
      <c r="BIB363" s="616"/>
      <c r="BIC363" s="616"/>
      <c r="BID363" s="616"/>
      <c r="BIE363" s="616"/>
      <c r="BIF363" s="616"/>
      <c r="BIG363" s="616"/>
      <c r="BIH363" s="616"/>
      <c r="BII363" s="616"/>
      <c r="BIJ363" s="616"/>
      <c r="BIK363" s="616"/>
      <c r="BIL363" s="616"/>
      <c r="BIM363" s="616"/>
      <c r="BIN363" s="616"/>
      <c r="BIO363" s="616"/>
      <c r="BIP363" s="616"/>
      <c r="BIQ363" s="616"/>
      <c r="BIR363" s="616"/>
      <c r="BIS363" s="616"/>
      <c r="BIT363" s="616"/>
      <c r="BIU363" s="616"/>
      <c r="BIV363" s="616"/>
      <c r="BIW363" s="616"/>
      <c r="BIX363" s="616"/>
      <c r="BIY363" s="616"/>
      <c r="BIZ363" s="616"/>
      <c r="BJA363" s="616"/>
      <c r="BJB363" s="616"/>
      <c r="BJC363" s="616"/>
      <c r="BJD363" s="616"/>
      <c r="BJE363" s="616"/>
      <c r="BJF363" s="616"/>
      <c r="BJG363" s="616"/>
      <c r="BJH363" s="616"/>
      <c r="BJI363" s="616"/>
      <c r="BJJ363" s="616"/>
      <c r="BJK363" s="616"/>
      <c r="BJL363" s="616"/>
      <c r="BJM363" s="616"/>
      <c r="BJN363" s="616"/>
      <c r="BJO363" s="616"/>
      <c r="BJP363" s="616"/>
      <c r="BJQ363" s="616"/>
      <c r="BJR363" s="616"/>
      <c r="BJS363" s="616"/>
      <c r="BJT363" s="616"/>
      <c r="BJU363" s="616"/>
      <c r="BJV363" s="616"/>
      <c r="BJW363" s="616"/>
      <c r="BJX363" s="616"/>
      <c r="BJY363" s="616"/>
      <c r="BJZ363" s="616"/>
      <c r="BKA363" s="616"/>
      <c r="BKB363" s="616"/>
      <c r="BKC363" s="616"/>
      <c r="BKD363" s="616"/>
      <c r="BKE363" s="616"/>
      <c r="BKF363" s="616"/>
      <c r="BKG363" s="616"/>
      <c r="BKH363" s="616"/>
      <c r="BKI363" s="616"/>
      <c r="BKJ363" s="616"/>
      <c r="BKK363" s="616"/>
      <c r="BKL363" s="616"/>
      <c r="BKM363" s="616"/>
      <c r="BKN363" s="616"/>
      <c r="BKO363" s="616"/>
      <c r="BKP363" s="616"/>
      <c r="BKQ363" s="616"/>
      <c r="BKR363" s="616"/>
      <c r="BKS363" s="616"/>
      <c r="BKT363" s="616"/>
      <c r="BKU363" s="616"/>
      <c r="BKV363" s="616"/>
      <c r="BKW363" s="616"/>
      <c r="BKX363" s="616"/>
      <c r="BKY363" s="616"/>
      <c r="BKZ363" s="616"/>
      <c r="BLA363" s="616"/>
      <c r="BLB363" s="616"/>
      <c r="BLC363" s="616"/>
      <c r="BLD363" s="616"/>
      <c r="BLE363" s="616"/>
      <c r="BLF363" s="616"/>
      <c r="BLG363" s="616"/>
      <c r="BLH363" s="616"/>
      <c r="BLI363" s="616"/>
      <c r="BLJ363" s="616"/>
      <c r="BLK363" s="616"/>
      <c r="BLL363" s="616"/>
      <c r="BLM363" s="616"/>
      <c r="BLN363" s="616"/>
      <c r="BLO363" s="616"/>
      <c r="BLP363" s="616"/>
      <c r="BLQ363" s="616"/>
      <c r="BLR363" s="616"/>
      <c r="BLS363" s="616"/>
      <c r="BLT363" s="616"/>
      <c r="BLU363" s="616"/>
      <c r="BLV363" s="616"/>
      <c r="BLW363" s="616"/>
      <c r="BLX363" s="616"/>
      <c r="BLY363" s="616"/>
      <c r="BLZ363" s="616"/>
      <c r="BMA363" s="616"/>
      <c r="BMB363" s="616"/>
      <c r="BMC363" s="616"/>
      <c r="BMD363" s="616"/>
      <c r="BME363" s="616"/>
      <c r="BMF363" s="616"/>
      <c r="BMG363" s="616"/>
      <c r="BMH363" s="616"/>
      <c r="BMI363" s="616"/>
      <c r="BMJ363" s="616"/>
      <c r="BMK363" s="616"/>
      <c r="BML363" s="616"/>
      <c r="BMM363" s="616"/>
      <c r="BMN363" s="616"/>
      <c r="BMO363" s="616"/>
      <c r="BMP363" s="616"/>
      <c r="BMQ363" s="616"/>
      <c r="BMR363" s="616"/>
      <c r="BMS363" s="616"/>
      <c r="BMT363" s="616"/>
      <c r="BMU363" s="616"/>
      <c r="BMV363" s="616"/>
      <c r="BMW363" s="616"/>
      <c r="BMX363" s="616"/>
      <c r="BMY363" s="616"/>
      <c r="BMZ363" s="616"/>
      <c r="BNA363" s="616"/>
      <c r="BNB363" s="616"/>
      <c r="BNC363" s="616"/>
      <c r="BND363" s="616"/>
      <c r="BNE363" s="616"/>
      <c r="BNF363" s="616"/>
      <c r="BNG363" s="616"/>
      <c r="BNH363" s="616"/>
      <c r="BNI363" s="616"/>
      <c r="BNJ363" s="616"/>
      <c r="BNK363" s="616"/>
      <c r="BNL363" s="616"/>
      <c r="BNM363" s="616"/>
      <c r="BNN363" s="616"/>
      <c r="BNO363" s="616"/>
      <c r="BNP363" s="616"/>
      <c r="BNQ363" s="616"/>
      <c r="BNR363" s="616"/>
      <c r="BNS363" s="616"/>
      <c r="BNT363" s="616"/>
      <c r="BNU363" s="616"/>
      <c r="BNV363" s="616"/>
      <c r="BNW363" s="616"/>
      <c r="BNX363" s="616"/>
      <c r="BNY363" s="616"/>
      <c r="BNZ363" s="616"/>
      <c r="BOA363" s="616"/>
      <c r="BOB363" s="616"/>
      <c r="BOC363" s="616"/>
      <c r="BOD363" s="616"/>
      <c r="BOE363" s="616"/>
      <c r="BOF363" s="616"/>
      <c r="BOG363" s="616"/>
      <c r="BOH363" s="616"/>
      <c r="BOI363" s="616"/>
      <c r="BOJ363" s="616"/>
      <c r="BOK363" s="616"/>
      <c r="BOL363" s="616"/>
      <c r="BOM363" s="616"/>
      <c r="BON363" s="616"/>
      <c r="BOO363" s="616"/>
      <c r="BOP363" s="616"/>
      <c r="BOQ363" s="616"/>
      <c r="BOR363" s="616"/>
      <c r="BOS363" s="616"/>
      <c r="BOT363" s="616"/>
      <c r="BOU363" s="616"/>
      <c r="BOV363" s="616"/>
      <c r="BOW363" s="616"/>
      <c r="BOX363" s="616"/>
      <c r="BOY363" s="616"/>
      <c r="BOZ363" s="616"/>
      <c r="BPA363" s="616"/>
      <c r="BPB363" s="616"/>
      <c r="BPC363" s="616"/>
      <c r="BPD363" s="616"/>
      <c r="BPE363" s="616"/>
      <c r="BPF363" s="616"/>
      <c r="BPG363" s="616"/>
      <c r="BPH363" s="616"/>
      <c r="BPI363" s="616"/>
      <c r="BPJ363" s="616"/>
      <c r="BPK363" s="616"/>
      <c r="BPL363" s="616"/>
      <c r="BPM363" s="616"/>
      <c r="BPN363" s="616"/>
      <c r="BPO363" s="616"/>
      <c r="BPP363" s="616"/>
      <c r="BPQ363" s="616"/>
      <c r="BPR363" s="616"/>
      <c r="BPS363" s="616"/>
      <c r="BPT363" s="616"/>
      <c r="BPU363" s="616"/>
      <c r="BPV363" s="616"/>
      <c r="BPW363" s="616"/>
      <c r="BPX363" s="616"/>
      <c r="BPY363" s="616"/>
      <c r="BPZ363" s="616"/>
      <c r="BQA363" s="616"/>
      <c r="BQB363" s="616"/>
      <c r="BQC363" s="616"/>
      <c r="BQD363" s="616"/>
      <c r="BQE363" s="616"/>
      <c r="BQF363" s="616"/>
      <c r="BQG363" s="616"/>
      <c r="BQH363" s="616"/>
      <c r="BQI363" s="616"/>
      <c r="BQJ363" s="616"/>
      <c r="BQK363" s="616"/>
      <c r="BQL363" s="616"/>
      <c r="BQM363" s="616"/>
      <c r="BQN363" s="616"/>
      <c r="BQO363" s="616"/>
      <c r="BQP363" s="616"/>
      <c r="BQQ363" s="616"/>
      <c r="BQR363" s="616"/>
      <c r="BQS363" s="616"/>
      <c r="BQT363" s="616"/>
      <c r="BQU363" s="616"/>
      <c r="BQV363" s="616"/>
      <c r="BQW363" s="616"/>
      <c r="BQX363" s="616"/>
      <c r="BQY363" s="616"/>
      <c r="BQZ363" s="616"/>
      <c r="BRA363" s="616"/>
      <c r="BRB363" s="616"/>
      <c r="BRC363" s="616"/>
      <c r="BRD363" s="616"/>
      <c r="BRE363" s="616"/>
      <c r="BRF363" s="616"/>
      <c r="BRG363" s="616"/>
      <c r="BRH363" s="616"/>
      <c r="BRI363" s="616"/>
      <c r="BRJ363" s="616"/>
      <c r="BRK363" s="616"/>
      <c r="BRL363" s="616"/>
      <c r="BRM363" s="616"/>
      <c r="BRN363" s="616"/>
      <c r="BRO363" s="616"/>
      <c r="BRP363" s="616"/>
      <c r="BRQ363" s="616"/>
      <c r="BRR363" s="616"/>
      <c r="BRS363" s="616"/>
      <c r="BRT363" s="616"/>
      <c r="BRU363" s="616"/>
      <c r="BRV363" s="616"/>
      <c r="BRW363" s="616"/>
      <c r="BRX363" s="616"/>
      <c r="BRY363" s="616"/>
      <c r="BRZ363" s="616"/>
      <c r="BSA363" s="616"/>
      <c r="BSB363" s="616"/>
      <c r="BSC363" s="616"/>
      <c r="BSD363" s="616"/>
      <c r="BSE363" s="616"/>
      <c r="BSF363" s="616"/>
      <c r="BSG363" s="616"/>
      <c r="BSH363" s="616"/>
      <c r="BSI363" s="616"/>
      <c r="BSJ363" s="616"/>
      <c r="BSK363" s="616"/>
      <c r="BSL363" s="616"/>
      <c r="BSM363" s="616"/>
      <c r="BSN363" s="616"/>
      <c r="BSO363" s="616"/>
      <c r="BSP363" s="616"/>
      <c r="BSQ363" s="616"/>
      <c r="BSR363" s="616"/>
      <c r="BSS363" s="616"/>
      <c r="BST363" s="616"/>
      <c r="BSU363" s="616"/>
      <c r="BSV363" s="616"/>
      <c r="BSW363" s="616"/>
      <c r="BSX363" s="616"/>
      <c r="BSY363" s="616"/>
      <c r="BSZ363" s="616"/>
      <c r="BTA363" s="616"/>
      <c r="BTB363" s="616"/>
      <c r="BTC363" s="616"/>
      <c r="BTD363" s="616"/>
      <c r="BTE363" s="616"/>
      <c r="BTF363" s="616"/>
      <c r="BTG363" s="616"/>
      <c r="BTH363" s="616"/>
      <c r="BTI363" s="616"/>
      <c r="BTJ363" s="616"/>
      <c r="BTK363" s="616"/>
      <c r="BTL363" s="616"/>
      <c r="BTM363" s="616"/>
      <c r="BTN363" s="616"/>
      <c r="BTO363" s="616"/>
      <c r="BTP363" s="616"/>
      <c r="BTQ363" s="616"/>
      <c r="BTR363" s="616"/>
      <c r="BTS363" s="616"/>
      <c r="BTT363" s="616"/>
      <c r="BTU363" s="616"/>
      <c r="BTV363" s="616"/>
      <c r="BTW363" s="616"/>
      <c r="BTX363" s="616"/>
      <c r="BTY363" s="616"/>
      <c r="BTZ363" s="616"/>
      <c r="BUA363" s="616"/>
      <c r="BUB363" s="616"/>
      <c r="BUC363" s="616"/>
      <c r="BUD363" s="616"/>
      <c r="BUE363" s="616"/>
      <c r="BUF363" s="616"/>
      <c r="BUG363" s="616"/>
      <c r="BUH363" s="616"/>
      <c r="BUI363" s="616"/>
      <c r="BUJ363" s="616"/>
      <c r="BUK363" s="616"/>
      <c r="BUL363" s="616"/>
      <c r="BUM363" s="616"/>
      <c r="BUN363" s="616"/>
      <c r="BUO363" s="616"/>
      <c r="BUP363" s="616"/>
      <c r="BUQ363" s="616"/>
      <c r="BUR363" s="616"/>
      <c r="BUS363" s="616"/>
      <c r="BUT363" s="616"/>
      <c r="BUU363" s="616"/>
      <c r="BUV363" s="616"/>
      <c r="BUW363" s="616"/>
      <c r="BUX363" s="616"/>
      <c r="BUY363" s="616"/>
      <c r="BUZ363" s="616"/>
      <c r="BVA363" s="616"/>
      <c r="BVB363" s="616"/>
      <c r="BVC363" s="616"/>
      <c r="BVD363" s="616"/>
      <c r="BVE363" s="616"/>
      <c r="BVF363" s="616"/>
      <c r="BVG363" s="616"/>
      <c r="BVH363" s="616"/>
      <c r="BVI363" s="616"/>
      <c r="BVJ363" s="616"/>
      <c r="BVK363" s="616"/>
      <c r="BVL363" s="616"/>
      <c r="BVM363" s="616"/>
      <c r="BVN363" s="616"/>
      <c r="BVO363" s="616"/>
      <c r="BVP363" s="616"/>
      <c r="BVQ363" s="616"/>
      <c r="BVR363" s="616"/>
      <c r="BVS363" s="616"/>
      <c r="BVT363" s="616"/>
      <c r="BVU363" s="616"/>
      <c r="BVV363" s="616"/>
      <c r="BVW363" s="616"/>
      <c r="BVX363" s="616"/>
      <c r="BVY363" s="616"/>
      <c r="BVZ363" s="616"/>
      <c r="BWA363" s="616"/>
      <c r="BWB363" s="616"/>
      <c r="BWC363" s="616"/>
      <c r="BWD363" s="616"/>
      <c r="BWE363" s="616"/>
      <c r="BWF363" s="616"/>
      <c r="BWG363" s="616"/>
      <c r="BWH363" s="616"/>
      <c r="BWI363" s="616"/>
      <c r="BWJ363" s="616"/>
      <c r="BWK363" s="616"/>
      <c r="BWL363" s="616"/>
      <c r="BWM363" s="616"/>
      <c r="BWN363" s="616"/>
      <c r="BWO363" s="616"/>
      <c r="BWP363" s="616"/>
      <c r="BWQ363" s="616"/>
      <c r="BWR363" s="616"/>
      <c r="BWS363" s="616"/>
      <c r="BWT363" s="616"/>
      <c r="BWU363" s="616"/>
      <c r="BWV363" s="616"/>
      <c r="BWW363" s="616"/>
      <c r="BWX363" s="616"/>
      <c r="BWY363" s="616"/>
      <c r="BWZ363" s="616"/>
      <c r="BXA363" s="616"/>
      <c r="BXB363" s="616"/>
      <c r="BXC363" s="616"/>
      <c r="BXD363" s="616"/>
      <c r="BXE363" s="616"/>
      <c r="BXF363" s="616"/>
      <c r="BXG363" s="616"/>
      <c r="BXH363" s="616"/>
      <c r="BXI363" s="616"/>
      <c r="BXJ363" s="616"/>
      <c r="BXK363" s="616"/>
      <c r="BXL363" s="616"/>
      <c r="BXM363" s="616"/>
      <c r="BXN363" s="616"/>
      <c r="BXO363" s="616"/>
      <c r="BXP363" s="616"/>
      <c r="BXQ363" s="616"/>
      <c r="BXR363" s="616"/>
      <c r="BXS363" s="616"/>
      <c r="BXT363" s="616"/>
      <c r="BXU363" s="616"/>
      <c r="BXV363" s="616"/>
      <c r="BXW363" s="616"/>
      <c r="BXX363" s="616"/>
      <c r="BXY363" s="616"/>
      <c r="BXZ363" s="616"/>
      <c r="BYA363" s="616"/>
      <c r="BYB363" s="616"/>
      <c r="BYC363" s="616"/>
      <c r="BYD363" s="616"/>
      <c r="BYE363" s="616"/>
      <c r="BYF363" s="616"/>
      <c r="BYG363" s="616"/>
      <c r="BYH363" s="616"/>
      <c r="BYI363" s="616"/>
      <c r="BYJ363" s="616"/>
      <c r="BYK363" s="616"/>
      <c r="BYL363" s="616"/>
      <c r="BYM363" s="616"/>
      <c r="BYN363" s="616"/>
      <c r="BYO363" s="616"/>
      <c r="BYP363" s="616"/>
      <c r="BYQ363" s="616"/>
      <c r="BYR363" s="616"/>
      <c r="BYS363" s="616"/>
      <c r="BYT363" s="616"/>
      <c r="BYU363" s="616"/>
      <c r="BYV363" s="616"/>
      <c r="BYW363" s="616"/>
      <c r="BYX363" s="616"/>
      <c r="BYY363" s="616"/>
      <c r="BYZ363" s="616"/>
      <c r="BZA363" s="616"/>
      <c r="BZB363" s="616"/>
      <c r="BZC363" s="616"/>
      <c r="BZD363" s="616"/>
      <c r="BZE363" s="616"/>
      <c r="BZF363" s="616"/>
      <c r="BZG363" s="616"/>
      <c r="BZH363" s="616"/>
      <c r="BZI363" s="616"/>
      <c r="BZJ363" s="616"/>
      <c r="BZK363" s="616"/>
      <c r="BZL363" s="616"/>
      <c r="BZM363" s="616"/>
      <c r="BZN363" s="616"/>
      <c r="BZO363" s="616"/>
      <c r="BZP363" s="616"/>
      <c r="BZQ363" s="616"/>
      <c r="BZR363" s="616"/>
      <c r="BZS363" s="616"/>
      <c r="BZT363" s="616"/>
      <c r="BZU363" s="616"/>
      <c r="BZV363" s="616"/>
      <c r="BZW363" s="616"/>
      <c r="BZX363" s="616"/>
      <c r="BZY363" s="616"/>
      <c r="BZZ363" s="616"/>
      <c r="CAA363" s="616"/>
      <c r="CAB363" s="616"/>
      <c r="CAC363" s="616"/>
      <c r="CAD363" s="616"/>
      <c r="CAE363" s="616"/>
      <c r="CAF363" s="616"/>
      <c r="CAG363" s="616"/>
      <c r="CAH363" s="616"/>
      <c r="CAI363" s="616"/>
      <c r="CAJ363" s="616"/>
      <c r="CAK363" s="616"/>
      <c r="CAL363" s="616"/>
      <c r="CAM363" s="616"/>
      <c r="CAN363" s="616"/>
      <c r="CAO363" s="616"/>
      <c r="CAP363" s="616"/>
      <c r="CAQ363" s="616"/>
      <c r="CAR363" s="616"/>
      <c r="CAS363" s="616"/>
      <c r="CAT363" s="616"/>
      <c r="CAU363" s="616"/>
      <c r="CAV363" s="616"/>
      <c r="CAW363" s="616"/>
      <c r="CAX363" s="616"/>
      <c r="CAY363" s="616"/>
      <c r="CAZ363" s="616"/>
      <c r="CBA363" s="616"/>
      <c r="CBB363" s="616"/>
      <c r="CBC363" s="616"/>
      <c r="CBD363" s="616"/>
      <c r="CBE363" s="616"/>
      <c r="CBF363" s="616"/>
      <c r="CBG363" s="616"/>
      <c r="CBH363" s="616"/>
      <c r="CBI363" s="616"/>
      <c r="CBJ363" s="616"/>
      <c r="CBK363" s="616"/>
      <c r="CBL363" s="616"/>
      <c r="CBM363" s="616"/>
      <c r="CBN363" s="616"/>
      <c r="CBO363" s="616"/>
      <c r="CBP363" s="616"/>
      <c r="CBQ363" s="616"/>
      <c r="CBR363" s="616"/>
      <c r="CBS363" s="616"/>
      <c r="CBT363" s="616"/>
      <c r="CBU363" s="616"/>
      <c r="CBV363" s="616"/>
      <c r="CBW363" s="616"/>
      <c r="CBX363" s="616"/>
      <c r="CBY363" s="616"/>
      <c r="CBZ363" s="616"/>
      <c r="CCA363" s="616"/>
      <c r="CCB363" s="616"/>
      <c r="CCC363" s="616"/>
      <c r="CCD363" s="616"/>
      <c r="CCE363" s="616"/>
      <c r="CCF363" s="616"/>
      <c r="CCG363" s="616"/>
      <c r="CCH363" s="616"/>
      <c r="CCI363" s="616"/>
      <c r="CCJ363" s="616"/>
      <c r="CCK363" s="616"/>
      <c r="CCL363" s="616"/>
      <c r="CCM363" s="616"/>
      <c r="CCN363" s="616"/>
      <c r="CCO363" s="616"/>
      <c r="CCP363" s="616"/>
      <c r="CCQ363" s="616"/>
      <c r="CCR363" s="616"/>
      <c r="CCS363" s="616"/>
      <c r="CCT363" s="616"/>
      <c r="CCU363" s="616"/>
      <c r="CCV363" s="616"/>
      <c r="CCW363" s="616"/>
      <c r="CCX363" s="616"/>
      <c r="CCY363" s="616"/>
      <c r="CCZ363" s="616"/>
      <c r="CDA363" s="616"/>
      <c r="CDB363" s="616"/>
      <c r="CDC363" s="616"/>
      <c r="CDD363" s="616"/>
      <c r="CDE363" s="616"/>
      <c r="CDF363" s="616"/>
      <c r="CDG363" s="616"/>
      <c r="CDH363" s="616"/>
      <c r="CDI363" s="616"/>
      <c r="CDJ363" s="616"/>
      <c r="CDK363" s="616"/>
      <c r="CDL363" s="616"/>
      <c r="CDM363" s="616"/>
      <c r="CDN363" s="616"/>
      <c r="CDO363" s="616"/>
      <c r="CDP363" s="616"/>
      <c r="CDQ363" s="616"/>
      <c r="CDR363" s="616"/>
      <c r="CDS363" s="616"/>
      <c r="CDT363" s="616"/>
      <c r="CDU363" s="616"/>
      <c r="CDV363" s="616"/>
      <c r="CDW363" s="616"/>
      <c r="CDX363" s="616"/>
      <c r="CDY363" s="616"/>
      <c r="CDZ363" s="616"/>
      <c r="CEA363" s="616"/>
      <c r="CEB363" s="616"/>
      <c r="CEC363" s="616"/>
      <c r="CED363" s="616"/>
      <c r="CEE363" s="616"/>
      <c r="CEF363" s="616"/>
      <c r="CEG363" s="616"/>
      <c r="CEH363" s="616"/>
      <c r="CEI363" s="616"/>
      <c r="CEJ363" s="616"/>
      <c r="CEK363" s="616"/>
      <c r="CEL363" s="616"/>
      <c r="CEM363" s="616"/>
      <c r="CEN363" s="616"/>
      <c r="CEO363" s="616"/>
      <c r="CEP363" s="616"/>
      <c r="CEQ363" s="616"/>
      <c r="CER363" s="616"/>
      <c r="CES363" s="616"/>
      <c r="CET363" s="616"/>
      <c r="CEU363" s="616"/>
      <c r="CEV363" s="616"/>
      <c r="CEW363" s="616"/>
      <c r="CEX363" s="616"/>
      <c r="CEY363" s="616"/>
      <c r="CEZ363" s="616"/>
      <c r="CFA363" s="616"/>
      <c r="CFB363" s="616"/>
      <c r="CFC363" s="616"/>
      <c r="CFD363" s="616"/>
      <c r="CFE363" s="616"/>
      <c r="CFF363" s="616"/>
      <c r="CFG363" s="616"/>
      <c r="CFH363" s="616"/>
      <c r="CFI363" s="616"/>
      <c r="CFJ363" s="616"/>
      <c r="CFK363" s="616"/>
      <c r="CFL363" s="616"/>
      <c r="CFM363" s="616"/>
      <c r="CFN363" s="616"/>
      <c r="CFO363" s="616"/>
      <c r="CFP363" s="616"/>
      <c r="CFQ363" s="616"/>
      <c r="CFR363" s="616"/>
      <c r="CFS363" s="616"/>
      <c r="CFT363" s="616"/>
      <c r="CFU363" s="616"/>
      <c r="CFV363" s="616"/>
      <c r="CFW363" s="616"/>
      <c r="CFX363" s="616"/>
      <c r="CFY363" s="616"/>
      <c r="CFZ363" s="616"/>
      <c r="CGA363" s="616"/>
      <c r="CGB363" s="616"/>
      <c r="CGC363" s="616"/>
      <c r="CGD363" s="616"/>
      <c r="CGE363" s="616"/>
      <c r="CGF363" s="616"/>
      <c r="CGG363" s="616"/>
      <c r="CGH363" s="616"/>
      <c r="CGI363" s="616"/>
      <c r="CGJ363" s="616"/>
      <c r="CGK363" s="616"/>
      <c r="CGL363" s="616"/>
      <c r="CGM363" s="616"/>
      <c r="CGN363" s="616"/>
      <c r="CGO363" s="616"/>
      <c r="CGP363" s="616"/>
      <c r="CGQ363" s="616"/>
      <c r="CGR363" s="616"/>
      <c r="CGS363" s="616"/>
      <c r="CGT363" s="616"/>
      <c r="CGU363" s="616"/>
      <c r="CGV363" s="616"/>
      <c r="CGW363" s="616"/>
      <c r="CGX363" s="616"/>
      <c r="CGY363" s="616"/>
      <c r="CGZ363" s="616"/>
      <c r="CHA363" s="616"/>
      <c r="CHB363" s="616"/>
      <c r="CHC363" s="616"/>
      <c r="CHD363" s="616"/>
      <c r="CHE363" s="616"/>
      <c r="CHF363" s="616"/>
      <c r="CHG363" s="616"/>
      <c r="CHH363" s="616"/>
      <c r="CHI363" s="616"/>
      <c r="CHJ363" s="616"/>
      <c r="CHK363" s="616"/>
      <c r="CHL363" s="616"/>
      <c r="CHM363" s="616"/>
      <c r="CHN363" s="616"/>
      <c r="CHO363" s="616"/>
      <c r="CHP363" s="616"/>
      <c r="CHQ363" s="616"/>
      <c r="CHR363" s="616"/>
      <c r="CHS363" s="616"/>
      <c r="CHT363" s="616"/>
      <c r="CHU363" s="616"/>
      <c r="CHV363" s="616"/>
      <c r="CHW363" s="616"/>
      <c r="CHX363" s="616"/>
      <c r="CHY363" s="616"/>
      <c r="CHZ363" s="616"/>
      <c r="CIA363" s="616"/>
      <c r="CIB363" s="616"/>
      <c r="CIC363" s="616"/>
      <c r="CID363" s="616"/>
      <c r="CIE363" s="616"/>
      <c r="CIF363" s="616"/>
      <c r="CIG363" s="616"/>
      <c r="CIH363" s="616"/>
      <c r="CII363" s="616"/>
      <c r="CIJ363" s="616"/>
      <c r="CIK363" s="616"/>
      <c r="CIL363" s="616"/>
      <c r="CIM363" s="616"/>
      <c r="CIN363" s="616"/>
      <c r="CIO363" s="616"/>
      <c r="CIP363" s="616"/>
      <c r="CIQ363" s="616"/>
      <c r="CIR363" s="616"/>
      <c r="CIS363" s="616"/>
      <c r="CIT363" s="616"/>
      <c r="CIU363" s="616"/>
      <c r="CIV363" s="616"/>
      <c r="CIW363" s="616"/>
      <c r="CIX363" s="616"/>
      <c r="CIY363" s="616"/>
      <c r="CIZ363" s="616"/>
      <c r="CJA363" s="616"/>
      <c r="CJB363" s="616"/>
      <c r="CJC363" s="616"/>
      <c r="CJD363" s="616"/>
      <c r="CJE363" s="616"/>
      <c r="CJF363" s="616"/>
      <c r="CJG363" s="616"/>
      <c r="CJH363" s="616"/>
      <c r="CJI363" s="616"/>
      <c r="CJJ363" s="616"/>
      <c r="CJK363" s="616"/>
      <c r="CJL363" s="616"/>
      <c r="CJM363" s="616"/>
      <c r="CJN363" s="616"/>
      <c r="CJO363" s="616"/>
      <c r="CJP363" s="616"/>
      <c r="CJQ363" s="616"/>
      <c r="CJR363" s="616"/>
      <c r="CJS363" s="616"/>
      <c r="CJT363" s="616"/>
      <c r="CJU363" s="616"/>
      <c r="CJV363" s="616"/>
      <c r="CJW363" s="616"/>
      <c r="CJX363" s="616"/>
      <c r="CJY363" s="616"/>
      <c r="CJZ363" s="616"/>
      <c r="CKA363" s="616"/>
      <c r="CKB363" s="616"/>
      <c r="CKC363" s="616"/>
      <c r="CKD363" s="616"/>
      <c r="CKE363" s="616"/>
      <c r="CKF363" s="616"/>
      <c r="CKG363" s="616"/>
      <c r="CKH363" s="616"/>
      <c r="CKI363" s="616"/>
      <c r="CKJ363" s="616"/>
      <c r="CKK363" s="616"/>
      <c r="CKL363" s="616"/>
      <c r="CKM363" s="616"/>
      <c r="CKN363" s="616"/>
      <c r="CKO363" s="616"/>
      <c r="CKP363" s="616"/>
      <c r="CKQ363" s="616"/>
      <c r="CKR363" s="616"/>
      <c r="CKS363" s="616"/>
      <c r="CKT363" s="616"/>
      <c r="CKU363" s="616"/>
      <c r="CKV363" s="616"/>
      <c r="CKW363" s="616"/>
      <c r="CKX363" s="616"/>
      <c r="CKY363" s="616"/>
      <c r="CKZ363" s="616"/>
      <c r="CLA363" s="616"/>
      <c r="CLB363" s="616"/>
      <c r="CLC363" s="616"/>
      <c r="CLD363" s="616"/>
      <c r="CLE363" s="616"/>
      <c r="CLF363" s="616"/>
      <c r="CLG363" s="616"/>
      <c r="CLH363" s="616"/>
      <c r="CLI363" s="616"/>
      <c r="CLJ363" s="616"/>
      <c r="CLK363" s="616"/>
      <c r="CLL363" s="616"/>
      <c r="CLM363" s="616"/>
      <c r="CLN363" s="616"/>
      <c r="CLO363" s="616"/>
      <c r="CLP363" s="616"/>
      <c r="CLQ363" s="616"/>
      <c r="CLR363" s="616"/>
      <c r="CLS363" s="616"/>
      <c r="CLT363" s="616"/>
      <c r="CLU363" s="616"/>
      <c r="CLV363" s="616"/>
      <c r="CLW363" s="616"/>
      <c r="CLX363" s="616"/>
      <c r="CLY363" s="616"/>
      <c r="CLZ363" s="616"/>
      <c r="CMA363" s="616"/>
      <c r="CMB363" s="616"/>
      <c r="CMC363" s="616"/>
      <c r="CMD363" s="616"/>
      <c r="CME363" s="616"/>
      <c r="CMF363" s="616"/>
      <c r="CMG363" s="616"/>
      <c r="CMH363" s="616"/>
      <c r="CMI363" s="616"/>
      <c r="CMJ363" s="616"/>
      <c r="CMK363" s="616"/>
      <c r="CML363" s="616"/>
      <c r="CMM363" s="616"/>
      <c r="CMN363" s="616"/>
      <c r="CMO363" s="616"/>
      <c r="CMP363" s="616"/>
      <c r="CMQ363" s="616"/>
      <c r="CMR363" s="616"/>
      <c r="CMS363" s="616"/>
      <c r="CMT363" s="616"/>
      <c r="CMU363" s="616"/>
      <c r="CMV363" s="616"/>
      <c r="CMW363" s="616"/>
      <c r="CMX363" s="616"/>
      <c r="CMY363" s="616"/>
      <c r="CMZ363" s="616"/>
      <c r="CNA363" s="616"/>
      <c r="CNB363" s="616"/>
      <c r="CNC363" s="616"/>
      <c r="CND363" s="616"/>
      <c r="CNE363" s="616"/>
      <c r="CNF363" s="616"/>
      <c r="CNG363" s="616"/>
      <c r="CNH363" s="616"/>
      <c r="CNI363" s="616"/>
      <c r="CNJ363" s="616"/>
      <c r="CNK363" s="616"/>
      <c r="CNL363" s="616"/>
      <c r="CNM363" s="616"/>
      <c r="CNN363" s="616"/>
      <c r="CNO363" s="616"/>
      <c r="CNP363" s="616"/>
      <c r="CNQ363" s="616"/>
      <c r="CNR363" s="616"/>
      <c r="CNS363" s="616"/>
      <c r="CNT363" s="616"/>
      <c r="CNU363" s="616"/>
      <c r="CNV363" s="616"/>
      <c r="CNW363" s="616"/>
      <c r="CNX363" s="616"/>
      <c r="CNY363" s="616"/>
      <c r="CNZ363" s="616"/>
      <c r="COA363" s="616"/>
      <c r="COB363" s="616"/>
      <c r="COC363" s="616"/>
      <c r="COD363" s="616"/>
      <c r="COE363" s="616"/>
      <c r="COF363" s="616"/>
      <c r="COG363" s="616"/>
      <c r="COH363" s="616"/>
      <c r="COI363" s="616"/>
      <c r="COJ363" s="616"/>
      <c r="COK363" s="616"/>
      <c r="COL363" s="616"/>
      <c r="COM363" s="616"/>
      <c r="CON363" s="616"/>
      <c r="COO363" s="616"/>
      <c r="COP363" s="616"/>
      <c r="COQ363" s="616"/>
      <c r="COR363" s="616"/>
      <c r="COS363" s="616"/>
      <c r="COT363" s="616"/>
      <c r="COU363" s="616"/>
      <c r="COV363" s="616"/>
      <c r="COW363" s="616"/>
      <c r="COX363" s="616"/>
      <c r="COY363" s="616"/>
      <c r="COZ363" s="616"/>
      <c r="CPA363" s="616"/>
      <c r="CPB363" s="616"/>
      <c r="CPC363" s="616"/>
      <c r="CPD363" s="616"/>
      <c r="CPE363" s="616"/>
      <c r="CPF363" s="616"/>
      <c r="CPG363" s="616"/>
      <c r="CPH363" s="616"/>
      <c r="CPI363" s="616"/>
      <c r="CPJ363" s="616"/>
      <c r="CPK363" s="616"/>
      <c r="CPL363" s="616"/>
      <c r="CPM363" s="616"/>
      <c r="CPN363" s="616"/>
      <c r="CPO363" s="616"/>
      <c r="CPP363" s="616"/>
      <c r="CPQ363" s="616"/>
      <c r="CPR363" s="616"/>
      <c r="CPS363" s="616"/>
      <c r="CPT363" s="616"/>
      <c r="CPU363" s="616"/>
      <c r="CPV363" s="616"/>
      <c r="CPW363" s="616"/>
      <c r="CPX363" s="616"/>
      <c r="CPY363" s="616"/>
      <c r="CPZ363" s="616"/>
      <c r="CQA363" s="616"/>
      <c r="CQB363" s="616"/>
      <c r="CQC363" s="616"/>
      <c r="CQD363" s="616"/>
      <c r="CQE363" s="616"/>
      <c r="CQF363" s="616"/>
      <c r="CQG363" s="616"/>
      <c r="CQH363" s="616"/>
      <c r="CQI363" s="616"/>
      <c r="CQJ363" s="616"/>
      <c r="CQK363" s="616"/>
      <c r="CQL363" s="616"/>
      <c r="CQM363" s="616"/>
      <c r="CQN363" s="616"/>
      <c r="CQO363" s="616"/>
      <c r="CQP363" s="616"/>
      <c r="CQQ363" s="616"/>
      <c r="CQR363" s="616"/>
      <c r="CQS363" s="616"/>
      <c r="CQT363" s="616"/>
      <c r="CQU363" s="616"/>
      <c r="CQV363" s="616"/>
      <c r="CQW363" s="616"/>
      <c r="CQX363" s="616"/>
      <c r="CQY363" s="616"/>
      <c r="CQZ363" s="616"/>
      <c r="CRA363" s="616"/>
      <c r="CRB363" s="616"/>
      <c r="CRC363" s="616"/>
      <c r="CRD363" s="616"/>
      <c r="CRE363" s="616"/>
      <c r="CRF363" s="616"/>
      <c r="CRG363" s="616"/>
      <c r="CRH363" s="616"/>
      <c r="CRI363" s="616"/>
      <c r="CRJ363" s="616"/>
      <c r="CRK363" s="616"/>
      <c r="CRL363" s="616"/>
      <c r="CRM363" s="616"/>
      <c r="CRN363" s="616"/>
      <c r="CRO363" s="616"/>
      <c r="CRP363" s="616"/>
      <c r="CRQ363" s="616"/>
      <c r="CRR363" s="616"/>
      <c r="CRS363" s="616"/>
      <c r="CRT363" s="616"/>
      <c r="CRU363" s="616"/>
      <c r="CRV363" s="616"/>
      <c r="CRW363" s="616"/>
      <c r="CRX363" s="616"/>
      <c r="CRY363" s="616"/>
      <c r="CRZ363" s="616"/>
      <c r="CSA363" s="616"/>
      <c r="CSB363" s="616"/>
      <c r="CSC363" s="616"/>
      <c r="CSD363" s="616"/>
      <c r="CSE363" s="616"/>
      <c r="CSF363" s="616"/>
      <c r="CSG363" s="616"/>
      <c r="CSH363" s="616"/>
      <c r="CSI363" s="616"/>
      <c r="CSJ363" s="616"/>
      <c r="CSK363" s="616"/>
      <c r="CSL363" s="616"/>
      <c r="CSM363" s="616"/>
      <c r="CSN363" s="616"/>
      <c r="CSO363" s="616"/>
      <c r="CSP363" s="616"/>
      <c r="CSQ363" s="616"/>
      <c r="CSR363" s="616"/>
      <c r="CSS363" s="616"/>
      <c r="CST363" s="616"/>
      <c r="CSU363" s="616"/>
      <c r="CSV363" s="616"/>
      <c r="CSW363" s="616"/>
      <c r="CSX363" s="616"/>
      <c r="CSY363" s="616"/>
      <c r="CSZ363" s="616"/>
      <c r="CTA363" s="616"/>
      <c r="CTB363" s="616"/>
      <c r="CTC363" s="616"/>
      <c r="CTD363" s="616"/>
      <c r="CTE363" s="616"/>
      <c r="CTF363" s="616"/>
      <c r="CTG363" s="616"/>
      <c r="CTH363" s="616"/>
      <c r="CTI363" s="616"/>
      <c r="CTJ363" s="616"/>
      <c r="CTK363" s="616"/>
      <c r="CTL363" s="616"/>
      <c r="CTM363" s="616"/>
      <c r="CTN363" s="616"/>
      <c r="CTO363" s="616"/>
      <c r="CTP363" s="616"/>
      <c r="CTQ363" s="616"/>
      <c r="CTR363" s="616"/>
      <c r="CTS363" s="616"/>
      <c r="CTT363" s="616"/>
      <c r="CTU363" s="616"/>
      <c r="CTV363" s="616"/>
      <c r="CTW363" s="616"/>
      <c r="CTX363" s="616"/>
      <c r="CTY363" s="616"/>
      <c r="CTZ363" s="616"/>
      <c r="CUA363" s="616"/>
      <c r="CUB363" s="616"/>
      <c r="CUC363" s="616"/>
      <c r="CUD363" s="616"/>
      <c r="CUE363" s="616"/>
      <c r="CUF363" s="616"/>
      <c r="CUG363" s="616"/>
      <c r="CUH363" s="616"/>
      <c r="CUI363" s="616"/>
      <c r="CUJ363" s="616"/>
      <c r="CUK363" s="616"/>
      <c r="CUL363" s="616"/>
      <c r="CUM363" s="616"/>
      <c r="CUN363" s="616"/>
      <c r="CUO363" s="616"/>
      <c r="CUP363" s="616"/>
      <c r="CUQ363" s="616"/>
      <c r="CUR363" s="616"/>
      <c r="CUS363" s="616"/>
      <c r="CUT363" s="616"/>
      <c r="CUU363" s="616"/>
      <c r="CUV363" s="616"/>
      <c r="CUW363" s="616"/>
      <c r="CUX363" s="616"/>
      <c r="CUY363" s="616"/>
      <c r="CUZ363" s="616"/>
      <c r="CVA363" s="616"/>
      <c r="CVB363" s="616"/>
      <c r="CVC363" s="616"/>
      <c r="CVD363" s="616"/>
      <c r="CVE363" s="616"/>
      <c r="CVF363" s="616"/>
      <c r="CVG363" s="616"/>
      <c r="CVH363" s="616"/>
      <c r="CVI363" s="616"/>
      <c r="CVJ363" s="616"/>
      <c r="CVK363" s="616"/>
      <c r="CVL363" s="616"/>
      <c r="CVM363" s="616"/>
      <c r="CVN363" s="616"/>
      <c r="CVO363" s="616"/>
      <c r="CVP363" s="616"/>
      <c r="CVQ363" s="616"/>
      <c r="CVR363" s="616"/>
      <c r="CVS363" s="616"/>
      <c r="CVT363" s="616"/>
      <c r="CVU363" s="616"/>
      <c r="CVV363" s="616"/>
      <c r="CVW363" s="616"/>
      <c r="CVX363" s="616"/>
      <c r="CVY363" s="616"/>
      <c r="CVZ363" s="616"/>
      <c r="CWA363" s="616"/>
      <c r="CWB363" s="616"/>
      <c r="CWC363" s="616"/>
      <c r="CWD363" s="616"/>
      <c r="CWE363" s="616"/>
      <c r="CWF363" s="616"/>
      <c r="CWG363" s="616"/>
      <c r="CWH363" s="616"/>
      <c r="CWI363" s="616"/>
      <c r="CWJ363" s="616"/>
      <c r="CWK363" s="616"/>
      <c r="CWL363" s="616"/>
      <c r="CWM363" s="616"/>
      <c r="CWN363" s="616"/>
      <c r="CWO363" s="616"/>
      <c r="CWP363" s="616"/>
      <c r="CWQ363" s="616"/>
      <c r="CWR363" s="616"/>
      <c r="CWS363" s="616"/>
      <c r="CWT363" s="616"/>
      <c r="CWU363" s="616"/>
      <c r="CWV363" s="616"/>
      <c r="CWW363" s="616"/>
      <c r="CWX363" s="616"/>
      <c r="CWY363" s="616"/>
      <c r="CWZ363" s="616"/>
      <c r="CXA363" s="616"/>
      <c r="CXB363" s="616"/>
      <c r="CXC363" s="616"/>
      <c r="CXD363" s="616"/>
      <c r="CXE363" s="616"/>
      <c r="CXF363" s="616"/>
      <c r="CXG363" s="616"/>
      <c r="CXH363" s="616"/>
      <c r="CXI363" s="616"/>
      <c r="CXJ363" s="616"/>
      <c r="CXK363" s="616"/>
      <c r="CXL363" s="616"/>
      <c r="CXM363" s="616"/>
      <c r="CXN363" s="616"/>
      <c r="CXO363" s="616"/>
      <c r="CXP363" s="616"/>
      <c r="CXQ363" s="616"/>
      <c r="CXR363" s="616"/>
      <c r="CXS363" s="616"/>
      <c r="CXT363" s="616"/>
      <c r="CXU363" s="616"/>
      <c r="CXV363" s="616"/>
      <c r="CXW363" s="616"/>
      <c r="CXX363" s="616"/>
      <c r="CXY363" s="616"/>
      <c r="CXZ363" s="616"/>
      <c r="CYA363" s="616"/>
      <c r="CYB363" s="616"/>
      <c r="CYC363" s="616"/>
      <c r="CYD363" s="616"/>
      <c r="CYE363" s="616"/>
      <c r="CYF363" s="616"/>
      <c r="CYG363" s="616"/>
      <c r="CYH363" s="616"/>
      <c r="CYI363" s="616"/>
      <c r="CYJ363" s="616"/>
      <c r="CYK363" s="616"/>
      <c r="CYL363" s="616"/>
      <c r="CYM363" s="616"/>
      <c r="CYN363" s="616"/>
      <c r="CYO363" s="616"/>
      <c r="CYP363" s="616"/>
      <c r="CYQ363" s="616"/>
      <c r="CYR363" s="616"/>
      <c r="CYS363" s="616"/>
      <c r="CYT363" s="616"/>
      <c r="CYU363" s="616"/>
      <c r="CYV363" s="616"/>
      <c r="CYW363" s="616"/>
      <c r="CYX363" s="616"/>
      <c r="CYY363" s="616"/>
      <c r="CYZ363" s="616"/>
      <c r="CZA363" s="616"/>
      <c r="CZB363" s="616"/>
      <c r="CZC363" s="616"/>
      <c r="CZD363" s="616"/>
      <c r="CZE363" s="616"/>
      <c r="CZF363" s="616"/>
      <c r="CZG363" s="616"/>
      <c r="CZH363" s="616"/>
      <c r="CZI363" s="616"/>
      <c r="CZJ363" s="616"/>
      <c r="CZK363" s="616"/>
      <c r="CZL363" s="616"/>
      <c r="CZM363" s="616"/>
      <c r="CZN363" s="616"/>
      <c r="CZO363" s="616"/>
      <c r="CZP363" s="616"/>
      <c r="CZQ363" s="616"/>
      <c r="CZR363" s="616"/>
      <c r="CZS363" s="616"/>
      <c r="CZT363" s="616"/>
      <c r="CZU363" s="616"/>
      <c r="CZV363" s="616"/>
      <c r="CZW363" s="616"/>
      <c r="CZX363" s="616"/>
      <c r="CZY363" s="616"/>
      <c r="CZZ363" s="616"/>
      <c r="DAA363" s="616"/>
      <c r="DAB363" s="616"/>
      <c r="DAC363" s="616"/>
      <c r="DAD363" s="616"/>
      <c r="DAE363" s="616"/>
      <c r="DAF363" s="616"/>
      <c r="DAG363" s="616"/>
      <c r="DAH363" s="616"/>
      <c r="DAI363" s="616"/>
      <c r="DAJ363" s="616"/>
      <c r="DAK363" s="616"/>
      <c r="DAL363" s="616"/>
      <c r="DAM363" s="616"/>
      <c r="DAN363" s="616"/>
      <c r="DAO363" s="616"/>
      <c r="DAP363" s="616"/>
      <c r="DAQ363" s="616"/>
      <c r="DAR363" s="616"/>
      <c r="DAS363" s="616"/>
      <c r="DAT363" s="616"/>
      <c r="DAU363" s="616"/>
      <c r="DAV363" s="616"/>
      <c r="DAW363" s="616"/>
      <c r="DAX363" s="616"/>
      <c r="DAY363" s="616"/>
      <c r="DAZ363" s="616"/>
      <c r="DBA363" s="616"/>
      <c r="DBB363" s="616"/>
      <c r="DBC363" s="616"/>
      <c r="DBD363" s="616"/>
      <c r="DBE363" s="616"/>
      <c r="DBF363" s="616"/>
      <c r="DBG363" s="616"/>
      <c r="DBH363" s="616"/>
      <c r="DBI363" s="616"/>
      <c r="DBJ363" s="616"/>
      <c r="DBK363" s="616"/>
      <c r="DBL363" s="616"/>
      <c r="DBM363" s="616"/>
      <c r="DBN363" s="616"/>
      <c r="DBO363" s="616"/>
      <c r="DBP363" s="616"/>
      <c r="DBQ363" s="616"/>
      <c r="DBR363" s="616"/>
      <c r="DBS363" s="616"/>
      <c r="DBT363" s="616"/>
      <c r="DBU363" s="616"/>
      <c r="DBV363" s="616"/>
      <c r="DBW363" s="616"/>
      <c r="DBX363" s="616"/>
      <c r="DBY363" s="616"/>
      <c r="DBZ363" s="616"/>
      <c r="DCA363" s="616"/>
      <c r="DCB363" s="616"/>
      <c r="DCC363" s="616"/>
      <c r="DCD363" s="616"/>
      <c r="DCE363" s="616"/>
      <c r="DCF363" s="616"/>
      <c r="DCG363" s="616"/>
      <c r="DCH363" s="616"/>
      <c r="DCI363" s="616"/>
      <c r="DCJ363" s="616"/>
      <c r="DCK363" s="616"/>
      <c r="DCL363" s="616"/>
      <c r="DCM363" s="616"/>
      <c r="DCN363" s="616"/>
      <c r="DCO363" s="616"/>
      <c r="DCP363" s="616"/>
      <c r="DCQ363" s="616"/>
      <c r="DCR363" s="616"/>
      <c r="DCS363" s="616"/>
      <c r="DCT363" s="616"/>
      <c r="DCU363" s="616"/>
      <c r="DCV363" s="616"/>
      <c r="DCW363" s="616"/>
      <c r="DCX363" s="616"/>
      <c r="DCY363" s="616"/>
      <c r="DCZ363" s="616"/>
      <c r="DDA363" s="616"/>
      <c r="DDB363" s="616"/>
      <c r="DDC363" s="616"/>
      <c r="DDD363" s="616"/>
      <c r="DDE363" s="616"/>
      <c r="DDF363" s="616"/>
      <c r="DDG363" s="616"/>
      <c r="DDH363" s="616"/>
      <c r="DDI363" s="616"/>
      <c r="DDJ363" s="616"/>
      <c r="DDK363" s="616"/>
      <c r="DDL363" s="616"/>
      <c r="DDM363" s="616"/>
      <c r="DDN363" s="616"/>
      <c r="DDO363" s="616"/>
      <c r="DDP363" s="616"/>
      <c r="DDQ363" s="616"/>
      <c r="DDR363" s="616"/>
      <c r="DDS363" s="616"/>
      <c r="DDT363" s="616"/>
      <c r="DDU363" s="616"/>
      <c r="DDV363" s="616"/>
      <c r="DDW363" s="616"/>
      <c r="DDX363" s="616"/>
      <c r="DDY363" s="616"/>
      <c r="DDZ363" s="616"/>
      <c r="DEA363" s="616"/>
      <c r="DEB363" s="616"/>
      <c r="DEC363" s="616"/>
      <c r="DED363" s="616"/>
      <c r="DEE363" s="616"/>
      <c r="DEF363" s="616"/>
      <c r="DEG363" s="616"/>
      <c r="DEH363" s="616"/>
      <c r="DEI363" s="616"/>
      <c r="DEJ363" s="616"/>
      <c r="DEK363" s="616"/>
      <c r="DEL363" s="616"/>
      <c r="DEM363" s="616"/>
      <c r="DEN363" s="616"/>
      <c r="DEO363" s="616"/>
      <c r="DEP363" s="616"/>
      <c r="DEQ363" s="616"/>
      <c r="DER363" s="616"/>
      <c r="DES363" s="616"/>
      <c r="DET363" s="616"/>
      <c r="DEU363" s="616"/>
      <c r="DEV363" s="616"/>
      <c r="DEW363" s="616"/>
      <c r="DEX363" s="616"/>
      <c r="DEY363" s="616"/>
      <c r="DEZ363" s="616"/>
      <c r="DFA363" s="616"/>
      <c r="DFB363" s="616"/>
      <c r="DFC363" s="616"/>
      <c r="DFD363" s="616"/>
      <c r="DFE363" s="616"/>
      <c r="DFF363" s="616"/>
      <c r="DFG363" s="616"/>
      <c r="DFH363" s="616"/>
      <c r="DFI363" s="616"/>
      <c r="DFJ363" s="616"/>
      <c r="DFK363" s="616"/>
      <c r="DFL363" s="616"/>
      <c r="DFM363" s="616"/>
      <c r="DFN363" s="616"/>
      <c r="DFO363" s="616"/>
      <c r="DFP363" s="616"/>
      <c r="DFQ363" s="616"/>
      <c r="DFR363" s="616"/>
      <c r="DFS363" s="616"/>
      <c r="DFT363" s="616"/>
      <c r="DFU363" s="616"/>
      <c r="DFV363" s="616"/>
      <c r="DFW363" s="616"/>
      <c r="DFX363" s="616"/>
      <c r="DFY363" s="616"/>
      <c r="DFZ363" s="616"/>
      <c r="DGA363" s="616"/>
      <c r="DGB363" s="616"/>
      <c r="DGC363" s="616"/>
      <c r="DGD363" s="616"/>
      <c r="DGE363" s="616"/>
      <c r="DGF363" s="616"/>
      <c r="DGG363" s="616"/>
      <c r="DGH363" s="616"/>
      <c r="DGI363" s="616"/>
      <c r="DGJ363" s="616"/>
      <c r="DGK363" s="616"/>
      <c r="DGL363" s="616"/>
      <c r="DGM363" s="616"/>
      <c r="DGN363" s="616"/>
      <c r="DGO363" s="616"/>
      <c r="DGP363" s="616"/>
      <c r="DGQ363" s="616"/>
      <c r="DGR363" s="616"/>
      <c r="DGS363" s="616"/>
      <c r="DGT363" s="616"/>
      <c r="DGU363" s="616"/>
      <c r="DGV363" s="616"/>
      <c r="DGW363" s="616"/>
      <c r="DGX363" s="616"/>
      <c r="DGY363" s="616"/>
      <c r="DGZ363" s="616"/>
      <c r="DHA363" s="616"/>
      <c r="DHB363" s="616"/>
      <c r="DHC363" s="616"/>
      <c r="DHD363" s="616"/>
      <c r="DHE363" s="616"/>
      <c r="DHF363" s="616"/>
      <c r="DHG363" s="616"/>
      <c r="DHH363" s="616"/>
      <c r="DHI363" s="616"/>
      <c r="DHJ363" s="616"/>
      <c r="DHK363" s="616"/>
      <c r="DHL363" s="616"/>
      <c r="DHM363" s="616"/>
      <c r="DHN363" s="616"/>
      <c r="DHO363" s="616"/>
      <c r="DHP363" s="616"/>
      <c r="DHQ363" s="616"/>
      <c r="DHR363" s="616"/>
      <c r="DHS363" s="616"/>
      <c r="DHT363" s="616"/>
      <c r="DHU363" s="616"/>
      <c r="DHV363" s="616"/>
      <c r="DHW363" s="616"/>
      <c r="DHX363" s="616"/>
      <c r="DHY363" s="616"/>
      <c r="DHZ363" s="616"/>
      <c r="DIA363" s="616"/>
      <c r="DIB363" s="616"/>
      <c r="DIC363" s="616"/>
      <c r="DID363" s="616"/>
      <c r="DIE363" s="616"/>
      <c r="DIF363" s="616"/>
      <c r="DIG363" s="616"/>
      <c r="DIH363" s="616"/>
      <c r="DII363" s="616"/>
      <c r="DIJ363" s="616"/>
      <c r="DIK363" s="616"/>
      <c r="DIL363" s="616"/>
      <c r="DIM363" s="616"/>
      <c r="DIN363" s="616"/>
      <c r="DIO363" s="616"/>
      <c r="DIP363" s="616"/>
      <c r="DIQ363" s="616"/>
      <c r="DIR363" s="616"/>
      <c r="DIS363" s="616"/>
      <c r="DIT363" s="616"/>
      <c r="DIU363" s="616"/>
      <c r="DIV363" s="616"/>
      <c r="DIW363" s="616"/>
      <c r="DIX363" s="616"/>
      <c r="DIY363" s="616"/>
      <c r="DIZ363" s="616"/>
      <c r="DJA363" s="616"/>
      <c r="DJB363" s="616"/>
      <c r="DJC363" s="616"/>
      <c r="DJD363" s="616"/>
      <c r="DJE363" s="616"/>
      <c r="DJF363" s="616"/>
      <c r="DJG363" s="616"/>
      <c r="DJH363" s="616"/>
      <c r="DJI363" s="616"/>
      <c r="DJJ363" s="616"/>
      <c r="DJK363" s="616"/>
      <c r="DJL363" s="616"/>
      <c r="DJM363" s="616"/>
      <c r="DJN363" s="616"/>
      <c r="DJO363" s="616"/>
      <c r="DJP363" s="616"/>
      <c r="DJQ363" s="616"/>
      <c r="DJR363" s="616"/>
      <c r="DJS363" s="616"/>
      <c r="DJT363" s="616"/>
      <c r="DJU363" s="616"/>
      <c r="DJV363" s="616"/>
      <c r="DJW363" s="616"/>
      <c r="DJX363" s="616"/>
      <c r="DJY363" s="616"/>
      <c r="DJZ363" s="616"/>
      <c r="DKA363" s="616"/>
      <c r="DKB363" s="616"/>
      <c r="DKC363" s="616"/>
      <c r="DKD363" s="616"/>
      <c r="DKE363" s="616"/>
      <c r="DKF363" s="616"/>
      <c r="DKG363" s="616"/>
      <c r="DKH363" s="616"/>
      <c r="DKI363" s="616"/>
      <c r="DKJ363" s="616"/>
      <c r="DKK363" s="616"/>
      <c r="DKL363" s="616"/>
      <c r="DKM363" s="616"/>
      <c r="DKN363" s="616"/>
      <c r="DKO363" s="616"/>
      <c r="DKP363" s="616"/>
      <c r="DKQ363" s="616"/>
      <c r="DKR363" s="616"/>
      <c r="DKS363" s="616"/>
      <c r="DKT363" s="616"/>
      <c r="DKU363" s="616"/>
      <c r="DKV363" s="616"/>
      <c r="DKW363" s="616"/>
      <c r="DKX363" s="616"/>
      <c r="DKY363" s="616"/>
      <c r="DKZ363" s="616"/>
      <c r="DLA363" s="616"/>
      <c r="DLB363" s="616"/>
      <c r="DLC363" s="616"/>
      <c r="DLD363" s="616"/>
      <c r="DLE363" s="616"/>
      <c r="DLF363" s="616"/>
      <c r="DLG363" s="616"/>
      <c r="DLH363" s="616"/>
      <c r="DLI363" s="616"/>
      <c r="DLJ363" s="616"/>
      <c r="DLK363" s="616"/>
      <c r="DLL363" s="616"/>
      <c r="DLM363" s="616"/>
      <c r="DLN363" s="616"/>
      <c r="DLO363" s="616"/>
      <c r="DLP363" s="616"/>
      <c r="DLQ363" s="616"/>
      <c r="DLR363" s="616"/>
      <c r="DLS363" s="616"/>
      <c r="DLT363" s="616"/>
      <c r="DLU363" s="616"/>
      <c r="DLV363" s="616"/>
      <c r="DLW363" s="616"/>
      <c r="DLX363" s="616"/>
      <c r="DLY363" s="616"/>
      <c r="DLZ363" s="616"/>
      <c r="DMA363" s="616"/>
      <c r="DMB363" s="616"/>
      <c r="DMC363" s="616"/>
      <c r="DMD363" s="616"/>
      <c r="DME363" s="616"/>
      <c r="DMF363" s="616"/>
      <c r="DMG363" s="616"/>
      <c r="DMH363" s="616"/>
      <c r="DMI363" s="616"/>
      <c r="DMJ363" s="616"/>
      <c r="DMK363" s="616"/>
      <c r="DML363" s="616"/>
      <c r="DMM363" s="616"/>
      <c r="DMN363" s="616"/>
      <c r="DMO363" s="616"/>
      <c r="DMP363" s="616"/>
      <c r="DMQ363" s="616"/>
      <c r="DMR363" s="616"/>
      <c r="DMS363" s="616"/>
      <c r="DMT363" s="616"/>
      <c r="DMU363" s="616"/>
      <c r="DMV363" s="616"/>
      <c r="DMW363" s="616"/>
      <c r="DMX363" s="616"/>
      <c r="DMY363" s="616"/>
      <c r="DMZ363" s="616"/>
      <c r="DNA363" s="616"/>
      <c r="DNB363" s="616"/>
      <c r="DNC363" s="616"/>
      <c r="DND363" s="616"/>
      <c r="DNE363" s="616"/>
      <c r="DNF363" s="616"/>
      <c r="DNG363" s="616"/>
      <c r="DNH363" s="616"/>
      <c r="DNI363" s="616"/>
      <c r="DNJ363" s="616"/>
      <c r="DNK363" s="616"/>
      <c r="DNL363" s="616"/>
      <c r="DNM363" s="616"/>
      <c r="DNN363" s="616"/>
      <c r="DNO363" s="616"/>
      <c r="DNP363" s="616"/>
      <c r="DNQ363" s="616"/>
      <c r="DNR363" s="616"/>
      <c r="DNS363" s="616"/>
      <c r="DNT363" s="616"/>
      <c r="DNU363" s="616"/>
      <c r="DNV363" s="616"/>
      <c r="DNW363" s="616"/>
      <c r="DNX363" s="616"/>
      <c r="DNY363" s="616"/>
      <c r="DNZ363" s="616"/>
      <c r="DOA363" s="616"/>
      <c r="DOB363" s="616"/>
      <c r="DOC363" s="616"/>
      <c r="DOD363" s="616"/>
      <c r="DOE363" s="616"/>
      <c r="DOF363" s="616"/>
      <c r="DOG363" s="616"/>
      <c r="DOH363" s="616"/>
      <c r="DOI363" s="616"/>
      <c r="DOJ363" s="616"/>
      <c r="DOK363" s="616"/>
      <c r="DOL363" s="616"/>
      <c r="DOM363" s="616"/>
      <c r="DON363" s="616"/>
      <c r="DOO363" s="616"/>
      <c r="DOP363" s="616"/>
      <c r="DOQ363" s="616"/>
      <c r="DOR363" s="616"/>
      <c r="DOS363" s="616"/>
      <c r="DOT363" s="616"/>
      <c r="DOU363" s="616"/>
      <c r="DOV363" s="616"/>
      <c r="DOW363" s="616"/>
      <c r="DOX363" s="616"/>
      <c r="DOY363" s="616"/>
      <c r="DOZ363" s="616"/>
      <c r="DPA363" s="616"/>
      <c r="DPB363" s="616"/>
      <c r="DPC363" s="616"/>
      <c r="DPD363" s="616"/>
      <c r="DPE363" s="616"/>
      <c r="DPF363" s="616"/>
      <c r="DPG363" s="616"/>
      <c r="DPH363" s="616"/>
      <c r="DPI363" s="616"/>
      <c r="DPJ363" s="616"/>
      <c r="DPK363" s="616"/>
      <c r="DPL363" s="616"/>
      <c r="DPM363" s="616"/>
      <c r="DPN363" s="616"/>
      <c r="DPO363" s="616"/>
      <c r="DPP363" s="616"/>
      <c r="DPQ363" s="616"/>
      <c r="DPR363" s="616"/>
      <c r="DPS363" s="616"/>
      <c r="DPT363" s="616"/>
      <c r="DPU363" s="616"/>
      <c r="DPV363" s="616"/>
      <c r="DPW363" s="616"/>
      <c r="DPX363" s="616"/>
      <c r="DPY363" s="616"/>
      <c r="DPZ363" s="616"/>
      <c r="DQA363" s="616"/>
      <c r="DQB363" s="616"/>
      <c r="DQC363" s="616"/>
      <c r="DQD363" s="616"/>
      <c r="DQE363" s="616"/>
      <c r="DQF363" s="616"/>
      <c r="DQG363" s="616"/>
      <c r="DQH363" s="616"/>
      <c r="DQI363" s="616"/>
      <c r="DQJ363" s="616"/>
      <c r="DQK363" s="616"/>
      <c r="DQL363" s="616"/>
      <c r="DQM363" s="616"/>
      <c r="DQN363" s="616"/>
      <c r="DQO363" s="616"/>
      <c r="DQP363" s="616"/>
      <c r="DQQ363" s="616"/>
      <c r="DQR363" s="616"/>
      <c r="DQS363" s="616"/>
      <c r="DQT363" s="616"/>
      <c r="DQU363" s="616"/>
      <c r="DQV363" s="616"/>
      <c r="DQW363" s="616"/>
      <c r="DQX363" s="616"/>
      <c r="DQY363" s="616"/>
      <c r="DQZ363" s="616"/>
      <c r="DRA363" s="616"/>
      <c r="DRB363" s="616"/>
      <c r="DRC363" s="616"/>
      <c r="DRD363" s="616"/>
      <c r="DRE363" s="616"/>
      <c r="DRF363" s="616"/>
      <c r="DRG363" s="616"/>
      <c r="DRH363" s="616"/>
      <c r="DRI363" s="616"/>
      <c r="DRJ363" s="616"/>
      <c r="DRK363" s="616"/>
      <c r="DRL363" s="616"/>
      <c r="DRM363" s="616"/>
      <c r="DRN363" s="616"/>
      <c r="DRO363" s="616"/>
      <c r="DRP363" s="616"/>
      <c r="DRQ363" s="616"/>
      <c r="DRR363" s="616"/>
      <c r="DRS363" s="616"/>
      <c r="DRT363" s="616"/>
      <c r="DRU363" s="616"/>
      <c r="DRV363" s="616"/>
      <c r="DRW363" s="616"/>
      <c r="DRX363" s="616"/>
      <c r="DRY363" s="616"/>
      <c r="DRZ363" s="616"/>
      <c r="DSA363" s="616"/>
      <c r="DSB363" s="616"/>
      <c r="DSC363" s="616"/>
      <c r="DSD363" s="616"/>
      <c r="DSE363" s="616"/>
      <c r="DSF363" s="616"/>
      <c r="DSG363" s="616"/>
      <c r="DSH363" s="616"/>
      <c r="DSI363" s="616"/>
      <c r="DSJ363" s="616"/>
      <c r="DSK363" s="616"/>
      <c r="DSL363" s="616"/>
      <c r="DSM363" s="616"/>
      <c r="DSN363" s="616"/>
      <c r="DSO363" s="616"/>
      <c r="DSP363" s="616"/>
      <c r="DSQ363" s="616"/>
      <c r="DSR363" s="616"/>
      <c r="DSS363" s="616"/>
      <c r="DST363" s="616"/>
      <c r="DSU363" s="616"/>
      <c r="DSV363" s="616"/>
      <c r="DSW363" s="616"/>
      <c r="DSX363" s="616"/>
      <c r="DSY363" s="616"/>
      <c r="DSZ363" s="616"/>
      <c r="DTA363" s="616"/>
      <c r="DTB363" s="616"/>
      <c r="DTC363" s="616"/>
      <c r="DTD363" s="616"/>
      <c r="DTE363" s="616"/>
      <c r="DTF363" s="616"/>
      <c r="DTG363" s="616"/>
      <c r="DTH363" s="616"/>
      <c r="DTI363" s="616"/>
      <c r="DTJ363" s="616"/>
      <c r="DTK363" s="616"/>
      <c r="DTL363" s="616"/>
      <c r="DTM363" s="616"/>
      <c r="DTN363" s="616"/>
      <c r="DTO363" s="616"/>
      <c r="DTP363" s="616"/>
      <c r="DTQ363" s="616"/>
      <c r="DTR363" s="616"/>
      <c r="DTS363" s="616"/>
      <c r="DTT363" s="616"/>
      <c r="DTU363" s="616"/>
      <c r="DTV363" s="616"/>
      <c r="DTW363" s="616"/>
      <c r="DTX363" s="616"/>
      <c r="DTY363" s="616"/>
      <c r="DTZ363" s="616"/>
      <c r="DUA363" s="616"/>
      <c r="DUB363" s="616"/>
      <c r="DUC363" s="616"/>
      <c r="DUD363" s="616"/>
      <c r="DUE363" s="616"/>
      <c r="DUF363" s="616"/>
      <c r="DUG363" s="616"/>
      <c r="DUH363" s="616"/>
      <c r="DUI363" s="616"/>
      <c r="DUJ363" s="616"/>
      <c r="DUK363" s="616"/>
      <c r="DUL363" s="616"/>
      <c r="DUM363" s="616"/>
      <c r="DUN363" s="616"/>
      <c r="DUO363" s="616"/>
      <c r="DUP363" s="616"/>
      <c r="DUQ363" s="616"/>
      <c r="DUR363" s="616"/>
      <c r="DUS363" s="616"/>
      <c r="DUT363" s="616"/>
      <c r="DUU363" s="616"/>
      <c r="DUV363" s="616"/>
      <c r="DUW363" s="616"/>
      <c r="DUX363" s="616"/>
      <c r="DUY363" s="616"/>
      <c r="DUZ363" s="616"/>
      <c r="DVA363" s="616"/>
      <c r="DVB363" s="616"/>
      <c r="DVC363" s="616"/>
      <c r="DVD363" s="616"/>
      <c r="DVE363" s="616"/>
      <c r="DVF363" s="616"/>
      <c r="DVG363" s="616"/>
      <c r="DVH363" s="616"/>
      <c r="DVI363" s="616"/>
      <c r="DVJ363" s="616"/>
      <c r="DVK363" s="616"/>
      <c r="DVL363" s="616"/>
      <c r="DVM363" s="616"/>
      <c r="DVN363" s="616"/>
      <c r="DVO363" s="616"/>
      <c r="DVP363" s="616"/>
      <c r="DVQ363" s="616"/>
      <c r="DVR363" s="616"/>
      <c r="DVS363" s="616"/>
      <c r="DVT363" s="616"/>
      <c r="DVU363" s="616"/>
      <c r="DVV363" s="616"/>
      <c r="DVW363" s="616"/>
      <c r="DVX363" s="616"/>
      <c r="DVY363" s="616"/>
      <c r="DVZ363" s="616"/>
      <c r="DWA363" s="616"/>
      <c r="DWB363" s="616"/>
      <c r="DWC363" s="616"/>
      <c r="DWD363" s="616"/>
      <c r="DWE363" s="616"/>
      <c r="DWF363" s="616"/>
      <c r="DWG363" s="616"/>
      <c r="DWH363" s="616"/>
      <c r="DWI363" s="616"/>
      <c r="DWJ363" s="616"/>
      <c r="DWK363" s="616"/>
      <c r="DWL363" s="616"/>
      <c r="DWM363" s="616"/>
      <c r="DWN363" s="616"/>
      <c r="DWO363" s="616"/>
      <c r="DWP363" s="616"/>
      <c r="DWQ363" s="616"/>
      <c r="DWR363" s="616"/>
      <c r="DWS363" s="616"/>
      <c r="DWT363" s="616"/>
      <c r="DWU363" s="616"/>
      <c r="DWV363" s="616"/>
      <c r="DWW363" s="616"/>
      <c r="DWX363" s="616"/>
      <c r="DWY363" s="616"/>
      <c r="DWZ363" s="616"/>
      <c r="DXA363" s="616"/>
      <c r="DXB363" s="616"/>
      <c r="DXC363" s="616"/>
      <c r="DXD363" s="616"/>
      <c r="DXE363" s="616"/>
      <c r="DXF363" s="616"/>
      <c r="DXG363" s="616"/>
      <c r="DXH363" s="616"/>
      <c r="DXI363" s="616"/>
      <c r="DXJ363" s="616"/>
      <c r="DXK363" s="616"/>
      <c r="DXL363" s="616"/>
      <c r="DXM363" s="616"/>
      <c r="DXN363" s="616"/>
      <c r="DXO363" s="616"/>
      <c r="DXP363" s="616"/>
      <c r="DXQ363" s="616"/>
      <c r="DXR363" s="616"/>
      <c r="DXS363" s="616"/>
      <c r="DXT363" s="616"/>
      <c r="DXU363" s="616"/>
      <c r="DXV363" s="616"/>
      <c r="DXW363" s="616"/>
      <c r="DXX363" s="616"/>
      <c r="DXY363" s="616"/>
      <c r="DXZ363" s="616"/>
      <c r="DYA363" s="616"/>
      <c r="DYB363" s="616"/>
      <c r="DYC363" s="616"/>
      <c r="DYD363" s="616"/>
      <c r="DYE363" s="616"/>
      <c r="DYF363" s="616"/>
      <c r="DYG363" s="616"/>
      <c r="DYH363" s="616"/>
      <c r="DYI363" s="616"/>
      <c r="DYJ363" s="616"/>
      <c r="DYK363" s="616"/>
      <c r="DYL363" s="616"/>
      <c r="DYM363" s="616"/>
      <c r="DYN363" s="616"/>
      <c r="DYO363" s="616"/>
      <c r="DYP363" s="616"/>
      <c r="DYQ363" s="616"/>
      <c r="DYR363" s="616"/>
      <c r="DYS363" s="616"/>
      <c r="DYT363" s="616"/>
      <c r="DYU363" s="616"/>
      <c r="DYV363" s="616"/>
      <c r="DYW363" s="616"/>
      <c r="DYX363" s="616"/>
      <c r="DYY363" s="616"/>
      <c r="DYZ363" s="616"/>
      <c r="DZA363" s="616"/>
      <c r="DZB363" s="616"/>
      <c r="DZC363" s="616"/>
      <c r="DZD363" s="616"/>
      <c r="DZE363" s="616"/>
      <c r="DZF363" s="616"/>
      <c r="DZG363" s="616"/>
      <c r="DZH363" s="616"/>
      <c r="DZI363" s="616"/>
      <c r="DZJ363" s="616"/>
      <c r="DZK363" s="616"/>
      <c r="DZL363" s="616"/>
      <c r="DZM363" s="616"/>
      <c r="DZN363" s="616"/>
      <c r="DZO363" s="616"/>
      <c r="DZP363" s="616"/>
      <c r="DZQ363" s="616"/>
      <c r="DZR363" s="616"/>
      <c r="DZS363" s="616"/>
      <c r="DZT363" s="616"/>
      <c r="DZU363" s="616"/>
      <c r="DZV363" s="616"/>
      <c r="DZW363" s="616"/>
      <c r="DZX363" s="616"/>
      <c r="DZY363" s="616"/>
      <c r="DZZ363" s="616"/>
      <c r="EAA363" s="616"/>
      <c r="EAB363" s="616"/>
      <c r="EAC363" s="616"/>
      <c r="EAD363" s="616"/>
      <c r="EAE363" s="616"/>
      <c r="EAF363" s="616"/>
      <c r="EAG363" s="616"/>
      <c r="EAH363" s="616"/>
      <c r="EAI363" s="616"/>
      <c r="EAJ363" s="616"/>
      <c r="EAK363" s="616"/>
      <c r="EAL363" s="616"/>
      <c r="EAM363" s="616"/>
      <c r="EAN363" s="616"/>
      <c r="EAO363" s="616"/>
      <c r="EAP363" s="616"/>
      <c r="EAQ363" s="616"/>
      <c r="EAR363" s="616"/>
      <c r="EAS363" s="616"/>
      <c r="EAT363" s="616"/>
      <c r="EAU363" s="616"/>
      <c r="EAV363" s="616"/>
      <c r="EAW363" s="616"/>
      <c r="EAX363" s="616"/>
      <c r="EAY363" s="616"/>
      <c r="EAZ363" s="616"/>
      <c r="EBA363" s="616"/>
      <c r="EBB363" s="616"/>
      <c r="EBC363" s="616"/>
      <c r="EBD363" s="616"/>
      <c r="EBE363" s="616"/>
      <c r="EBF363" s="616"/>
      <c r="EBG363" s="616"/>
      <c r="EBH363" s="616"/>
      <c r="EBI363" s="616"/>
      <c r="EBJ363" s="616"/>
      <c r="EBK363" s="616"/>
      <c r="EBL363" s="616"/>
      <c r="EBM363" s="616"/>
      <c r="EBN363" s="616"/>
      <c r="EBO363" s="616"/>
      <c r="EBP363" s="616"/>
      <c r="EBQ363" s="616"/>
      <c r="EBR363" s="616"/>
      <c r="EBS363" s="616"/>
      <c r="EBT363" s="616"/>
      <c r="EBU363" s="616"/>
      <c r="EBV363" s="616"/>
      <c r="EBW363" s="616"/>
      <c r="EBX363" s="616"/>
      <c r="EBY363" s="616"/>
      <c r="EBZ363" s="616"/>
      <c r="ECA363" s="616"/>
      <c r="ECB363" s="616"/>
      <c r="ECC363" s="616"/>
      <c r="ECD363" s="616"/>
      <c r="ECE363" s="616"/>
      <c r="ECF363" s="616"/>
      <c r="ECG363" s="616"/>
      <c r="ECH363" s="616"/>
      <c r="ECI363" s="616"/>
      <c r="ECJ363" s="616"/>
      <c r="ECK363" s="616"/>
      <c r="ECL363" s="616"/>
      <c r="ECM363" s="616"/>
      <c r="ECN363" s="616"/>
      <c r="ECO363" s="616"/>
      <c r="ECP363" s="616"/>
      <c r="ECQ363" s="616"/>
      <c r="ECR363" s="616"/>
      <c r="ECS363" s="616"/>
      <c r="ECT363" s="616"/>
      <c r="ECU363" s="616"/>
      <c r="ECV363" s="616"/>
      <c r="ECW363" s="616"/>
      <c r="ECX363" s="616"/>
      <c r="ECY363" s="616"/>
      <c r="ECZ363" s="616"/>
      <c r="EDA363" s="616"/>
      <c r="EDB363" s="616"/>
      <c r="EDC363" s="616"/>
      <c r="EDD363" s="616"/>
      <c r="EDE363" s="616"/>
      <c r="EDF363" s="616"/>
      <c r="EDG363" s="616"/>
      <c r="EDH363" s="616"/>
      <c r="EDI363" s="616"/>
      <c r="EDJ363" s="616"/>
      <c r="EDK363" s="616"/>
      <c r="EDL363" s="616"/>
      <c r="EDM363" s="616"/>
      <c r="EDN363" s="616"/>
      <c r="EDO363" s="616"/>
      <c r="EDP363" s="616"/>
      <c r="EDQ363" s="616"/>
      <c r="EDR363" s="616"/>
      <c r="EDS363" s="616"/>
      <c r="EDT363" s="616"/>
      <c r="EDU363" s="616"/>
      <c r="EDV363" s="616"/>
      <c r="EDW363" s="616"/>
      <c r="EDX363" s="616"/>
      <c r="EDY363" s="616"/>
      <c r="EDZ363" s="616"/>
      <c r="EEA363" s="616"/>
      <c r="EEB363" s="616"/>
      <c r="EEC363" s="616"/>
      <c r="EED363" s="616"/>
      <c r="EEE363" s="616"/>
      <c r="EEF363" s="616"/>
      <c r="EEG363" s="616"/>
      <c r="EEH363" s="616"/>
      <c r="EEI363" s="616"/>
      <c r="EEJ363" s="616"/>
      <c r="EEK363" s="616"/>
      <c r="EEL363" s="616"/>
      <c r="EEM363" s="616"/>
      <c r="EEN363" s="616"/>
      <c r="EEO363" s="616"/>
      <c r="EEP363" s="616"/>
      <c r="EEQ363" s="616"/>
      <c r="EER363" s="616"/>
      <c r="EES363" s="616"/>
      <c r="EET363" s="616"/>
      <c r="EEU363" s="616"/>
      <c r="EEV363" s="616"/>
      <c r="EEW363" s="616"/>
      <c r="EEX363" s="616"/>
      <c r="EEY363" s="616"/>
      <c r="EEZ363" s="616"/>
      <c r="EFA363" s="616"/>
      <c r="EFB363" s="616"/>
      <c r="EFC363" s="616"/>
      <c r="EFD363" s="616"/>
      <c r="EFE363" s="616"/>
      <c r="EFF363" s="616"/>
      <c r="EFG363" s="616"/>
      <c r="EFH363" s="616"/>
      <c r="EFI363" s="616"/>
      <c r="EFJ363" s="616"/>
      <c r="EFK363" s="616"/>
      <c r="EFL363" s="616"/>
      <c r="EFM363" s="616"/>
      <c r="EFN363" s="616"/>
      <c r="EFO363" s="616"/>
      <c r="EFP363" s="616"/>
      <c r="EFQ363" s="616"/>
      <c r="EFR363" s="616"/>
      <c r="EFS363" s="616"/>
      <c r="EFT363" s="616"/>
      <c r="EFU363" s="616"/>
      <c r="EFV363" s="616"/>
      <c r="EFW363" s="616"/>
      <c r="EFX363" s="616"/>
      <c r="EFY363" s="616"/>
      <c r="EFZ363" s="616"/>
      <c r="EGA363" s="616"/>
      <c r="EGB363" s="616"/>
      <c r="EGC363" s="616"/>
      <c r="EGD363" s="616"/>
      <c r="EGE363" s="616"/>
      <c r="EGF363" s="616"/>
      <c r="EGG363" s="616"/>
      <c r="EGH363" s="616"/>
      <c r="EGI363" s="616"/>
      <c r="EGJ363" s="616"/>
      <c r="EGK363" s="616"/>
      <c r="EGL363" s="616"/>
      <c r="EGM363" s="616"/>
      <c r="EGN363" s="616"/>
      <c r="EGO363" s="616"/>
      <c r="EGP363" s="616"/>
      <c r="EGQ363" s="616"/>
      <c r="EGR363" s="616"/>
      <c r="EGS363" s="616"/>
      <c r="EGT363" s="616"/>
      <c r="EGU363" s="616"/>
      <c r="EGV363" s="616"/>
      <c r="EGW363" s="616"/>
      <c r="EGX363" s="616"/>
      <c r="EGY363" s="616"/>
      <c r="EGZ363" s="616"/>
      <c r="EHA363" s="616"/>
      <c r="EHB363" s="616"/>
      <c r="EHC363" s="616"/>
      <c r="EHD363" s="616"/>
      <c r="EHE363" s="616"/>
      <c r="EHF363" s="616"/>
      <c r="EHG363" s="616"/>
      <c r="EHH363" s="616"/>
      <c r="EHI363" s="616"/>
      <c r="EHJ363" s="616"/>
      <c r="EHK363" s="616"/>
      <c r="EHL363" s="616"/>
      <c r="EHM363" s="616"/>
      <c r="EHN363" s="616"/>
      <c r="EHO363" s="616"/>
      <c r="EHP363" s="616"/>
      <c r="EHQ363" s="616"/>
      <c r="EHR363" s="616"/>
      <c r="EHS363" s="616"/>
      <c r="EHT363" s="616"/>
      <c r="EHU363" s="616"/>
      <c r="EHV363" s="616"/>
      <c r="EHW363" s="616"/>
      <c r="EHX363" s="616"/>
      <c r="EHY363" s="616"/>
      <c r="EHZ363" s="616"/>
      <c r="EIA363" s="616"/>
      <c r="EIB363" s="616"/>
      <c r="EIC363" s="616"/>
      <c r="EID363" s="616"/>
      <c r="EIE363" s="616"/>
      <c r="EIF363" s="616"/>
      <c r="EIG363" s="616"/>
      <c r="EIH363" s="616"/>
      <c r="EII363" s="616"/>
      <c r="EIJ363" s="616"/>
      <c r="EIK363" s="616"/>
      <c r="EIL363" s="616"/>
      <c r="EIM363" s="616"/>
      <c r="EIN363" s="616"/>
      <c r="EIO363" s="616"/>
      <c r="EIP363" s="616"/>
      <c r="EIQ363" s="616"/>
      <c r="EIR363" s="616"/>
      <c r="EIS363" s="616"/>
      <c r="EIT363" s="616"/>
      <c r="EIU363" s="616"/>
      <c r="EIV363" s="616"/>
      <c r="EIW363" s="616"/>
      <c r="EIX363" s="616"/>
      <c r="EIY363" s="616"/>
      <c r="EIZ363" s="616"/>
      <c r="EJA363" s="616"/>
      <c r="EJB363" s="616"/>
      <c r="EJC363" s="616"/>
      <c r="EJD363" s="616"/>
      <c r="EJE363" s="616"/>
      <c r="EJF363" s="616"/>
      <c r="EJG363" s="616"/>
      <c r="EJH363" s="616"/>
      <c r="EJI363" s="616"/>
      <c r="EJJ363" s="616"/>
      <c r="EJK363" s="616"/>
      <c r="EJL363" s="616"/>
      <c r="EJM363" s="616"/>
      <c r="EJN363" s="616"/>
      <c r="EJO363" s="616"/>
      <c r="EJP363" s="616"/>
      <c r="EJQ363" s="616"/>
      <c r="EJR363" s="616"/>
      <c r="EJS363" s="616"/>
      <c r="EJT363" s="616"/>
      <c r="EJU363" s="616"/>
      <c r="EJV363" s="616"/>
      <c r="EJW363" s="616"/>
      <c r="EJX363" s="616"/>
      <c r="EJY363" s="616"/>
      <c r="EJZ363" s="616"/>
      <c r="EKA363" s="616"/>
      <c r="EKB363" s="616"/>
      <c r="EKC363" s="616"/>
      <c r="EKD363" s="616"/>
      <c r="EKE363" s="616"/>
      <c r="EKF363" s="616"/>
      <c r="EKG363" s="616"/>
      <c r="EKH363" s="616"/>
      <c r="EKI363" s="616"/>
      <c r="EKJ363" s="616"/>
      <c r="EKK363" s="616"/>
      <c r="EKL363" s="616"/>
      <c r="EKM363" s="616"/>
      <c r="EKN363" s="616"/>
      <c r="EKO363" s="616"/>
      <c r="EKP363" s="616"/>
      <c r="EKQ363" s="616"/>
      <c r="EKR363" s="616"/>
      <c r="EKS363" s="616"/>
      <c r="EKT363" s="616"/>
      <c r="EKU363" s="616"/>
      <c r="EKV363" s="616"/>
      <c r="EKW363" s="616"/>
      <c r="EKX363" s="616"/>
      <c r="EKY363" s="616"/>
      <c r="EKZ363" s="616"/>
      <c r="ELA363" s="616"/>
      <c r="ELB363" s="616"/>
      <c r="ELC363" s="616"/>
      <c r="ELD363" s="616"/>
      <c r="ELE363" s="616"/>
      <c r="ELF363" s="616"/>
      <c r="ELG363" s="616"/>
      <c r="ELH363" s="616"/>
      <c r="ELI363" s="616"/>
      <c r="ELJ363" s="616"/>
      <c r="ELK363" s="616"/>
      <c r="ELL363" s="616"/>
      <c r="ELM363" s="616"/>
      <c r="ELN363" s="616"/>
      <c r="ELO363" s="616"/>
      <c r="ELP363" s="616"/>
      <c r="ELQ363" s="616"/>
      <c r="ELR363" s="616"/>
      <c r="ELS363" s="616"/>
      <c r="ELT363" s="616"/>
      <c r="ELU363" s="616"/>
      <c r="ELV363" s="616"/>
      <c r="ELW363" s="616"/>
      <c r="ELX363" s="616"/>
      <c r="ELY363" s="616"/>
      <c r="ELZ363" s="616"/>
      <c r="EMA363" s="616"/>
      <c r="EMB363" s="616"/>
      <c r="EMC363" s="616"/>
      <c r="EMD363" s="616"/>
      <c r="EME363" s="616"/>
      <c r="EMF363" s="616"/>
      <c r="EMG363" s="616"/>
      <c r="EMH363" s="616"/>
      <c r="EMI363" s="616"/>
      <c r="EMJ363" s="616"/>
      <c r="EMK363" s="616"/>
      <c r="EML363" s="616"/>
      <c r="EMM363" s="616"/>
      <c r="EMN363" s="616"/>
      <c r="EMO363" s="616"/>
      <c r="EMP363" s="616"/>
      <c r="EMQ363" s="616"/>
      <c r="EMR363" s="616"/>
      <c r="EMS363" s="616"/>
      <c r="EMT363" s="616"/>
      <c r="EMU363" s="616"/>
      <c r="EMV363" s="616"/>
      <c r="EMW363" s="616"/>
      <c r="EMX363" s="616"/>
      <c r="EMY363" s="616"/>
      <c r="EMZ363" s="616"/>
      <c r="ENA363" s="616"/>
      <c r="ENB363" s="616"/>
      <c r="ENC363" s="616"/>
      <c r="END363" s="616"/>
      <c r="ENE363" s="616"/>
      <c r="ENF363" s="616"/>
      <c r="ENG363" s="616"/>
      <c r="ENH363" s="616"/>
      <c r="ENI363" s="616"/>
      <c r="ENJ363" s="616"/>
      <c r="ENK363" s="616"/>
      <c r="ENL363" s="616"/>
      <c r="ENM363" s="616"/>
      <c r="ENN363" s="616"/>
      <c r="ENO363" s="616"/>
      <c r="ENP363" s="616"/>
      <c r="ENQ363" s="616"/>
      <c r="ENR363" s="616"/>
      <c r="ENS363" s="616"/>
      <c r="ENT363" s="616"/>
      <c r="ENU363" s="616"/>
      <c r="ENV363" s="616"/>
      <c r="ENW363" s="616"/>
      <c r="ENX363" s="616"/>
      <c r="ENY363" s="616"/>
      <c r="ENZ363" s="616"/>
      <c r="EOA363" s="616"/>
      <c r="EOB363" s="616"/>
      <c r="EOC363" s="616"/>
      <c r="EOD363" s="616"/>
      <c r="EOE363" s="616"/>
      <c r="EOF363" s="616"/>
      <c r="EOG363" s="616"/>
      <c r="EOH363" s="616"/>
      <c r="EOI363" s="616"/>
      <c r="EOJ363" s="616"/>
      <c r="EOK363" s="616"/>
      <c r="EOL363" s="616"/>
      <c r="EOM363" s="616"/>
      <c r="EON363" s="616"/>
      <c r="EOO363" s="616"/>
      <c r="EOP363" s="616"/>
      <c r="EOQ363" s="616"/>
      <c r="EOR363" s="616"/>
      <c r="EOS363" s="616"/>
      <c r="EOT363" s="616"/>
      <c r="EOU363" s="616"/>
      <c r="EOV363" s="616"/>
      <c r="EOW363" s="616"/>
      <c r="EOX363" s="616"/>
      <c r="EOY363" s="616"/>
      <c r="EOZ363" s="616"/>
      <c r="EPA363" s="616"/>
      <c r="EPB363" s="616"/>
      <c r="EPC363" s="616"/>
      <c r="EPD363" s="616"/>
      <c r="EPE363" s="616"/>
      <c r="EPF363" s="616"/>
      <c r="EPG363" s="616"/>
      <c r="EPH363" s="616"/>
      <c r="EPI363" s="616"/>
      <c r="EPJ363" s="616"/>
      <c r="EPK363" s="616"/>
      <c r="EPL363" s="616"/>
      <c r="EPM363" s="616"/>
      <c r="EPN363" s="616"/>
      <c r="EPO363" s="616"/>
      <c r="EPP363" s="616"/>
      <c r="EPQ363" s="616"/>
      <c r="EPR363" s="616"/>
      <c r="EPS363" s="616"/>
      <c r="EPT363" s="616"/>
      <c r="EPU363" s="616"/>
      <c r="EPV363" s="616"/>
      <c r="EPW363" s="616"/>
      <c r="EPX363" s="616"/>
      <c r="EPY363" s="616"/>
      <c r="EPZ363" s="616"/>
      <c r="EQA363" s="616"/>
      <c r="EQB363" s="616"/>
      <c r="EQC363" s="616"/>
      <c r="EQD363" s="616"/>
      <c r="EQE363" s="616"/>
      <c r="EQF363" s="616"/>
      <c r="EQG363" s="616"/>
      <c r="EQH363" s="616"/>
      <c r="EQI363" s="616"/>
      <c r="EQJ363" s="616"/>
      <c r="EQK363" s="616"/>
      <c r="EQL363" s="616"/>
      <c r="EQM363" s="616"/>
      <c r="EQN363" s="616"/>
      <c r="EQO363" s="616"/>
      <c r="EQP363" s="616"/>
      <c r="EQQ363" s="616"/>
      <c r="EQR363" s="616"/>
      <c r="EQS363" s="616"/>
      <c r="EQT363" s="616"/>
      <c r="EQU363" s="616"/>
      <c r="EQV363" s="616"/>
      <c r="EQW363" s="616"/>
      <c r="EQX363" s="616"/>
      <c r="EQY363" s="616"/>
      <c r="EQZ363" s="616"/>
      <c r="ERA363" s="616"/>
      <c r="ERB363" s="616"/>
      <c r="ERC363" s="616"/>
      <c r="ERD363" s="616"/>
      <c r="ERE363" s="616"/>
      <c r="ERF363" s="616"/>
      <c r="ERG363" s="616"/>
      <c r="ERH363" s="616"/>
      <c r="ERI363" s="616"/>
      <c r="ERJ363" s="616"/>
      <c r="ERK363" s="616"/>
      <c r="ERL363" s="616"/>
      <c r="ERM363" s="616"/>
      <c r="ERN363" s="616"/>
      <c r="ERO363" s="616"/>
      <c r="ERP363" s="616"/>
      <c r="ERQ363" s="616"/>
      <c r="ERR363" s="616"/>
      <c r="ERS363" s="616"/>
      <c r="ERT363" s="616"/>
      <c r="ERU363" s="616"/>
      <c r="ERV363" s="616"/>
      <c r="ERW363" s="616"/>
      <c r="ERX363" s="616"/>
      <c r="ERY363" s="616"/>
      <c r="ERZ363" s="616"/>
      <c r="ESA363" s="616"/>
      <c r="ESB363" s="616"/>
      <c r="ESC363" s="616"/>
      <c r="ESD363" s="616"/>
      <c r="ESE363" s="616"/>
      <c r="ESF363" s="616"/>
      <c r="ESG363" s="616"/>
      <c r="ESH363" s="616"/>
      <c r="ESI363" s="616"/>
      <c r="ESJ363" s="616"/>
      <c r="ESK363" s="616"/>
      <c r="ESL363" s="616"/>
      <c r="ESM363" s="616"/>
      <c r="ESN363" s="616"/>
      <c r="ESO363" s="616"/>
      <c r="ESP363" s="616"/>
      <c r="ESQ363" s="616"/>
      <c r="ESR363" s="616"/>
      <c r="ESS363" s="616"/>
      <c r="EST363" s="616"/>
      <c r="ESU363" s="616"/>
      <c r="ESV363" s="616"/>
      <c r="ESW363" s="616"/>
      <c r="ESX363" s="616"/>
      <c r="ESY363" s="616"/>
      <c r="ESZ363" s="616"/>
      <c r="ETA363" s="616"/>
      <c r="ETB363" s="616"/>
      <c r="ETC363" s="616"/>
      <c r="ETD363" s="616"/>
      <c r="ETE363" s="616"/>
      <c r="ETF363" s="616"/>
      <c r="ETG363" s="616"/>
      <c r="ETH363" s="616"/>
      <c r="ETI363" s="616"/>
      <c r="ETJ363" s="616"/>
      <c r="ETK363" s="616"/>
      <c r="ETL363" s="616"/>
      <c r="ETM363" s="616"/>
      <c r="ETN363" s="616"/>
      <c r="ETO363" s="616"/>
      <c r="ETP363" s="616"/>
      <c r="ETQ363" s="616"/>
      <c r="ETR363" s="616"/>
      <c r="ETS363" s="616"/>
      <c r="ETT363" s="616"/>
      <c r="ETU363" s="616"/>
      <c r="ETV363" s="616"/>
      <c r="ETW363" s="616"/>
      <c r="ETX363" s="616"/>
      <c r="ETY363" s="616"/>
      <c r="ETZ363" s="616"/>
      <c r="EUA363" s="616"/>
      <c r="EUB363" s="616"/>
      <c r="EUC363" s="616"/>
      <c r="EUD363" s="616"/>
      <c r="EUE363" s="616"/>
      <c r="EUF363" s="616"/>
      <c r="EUG363" s="616"/>
      <c r="EUH363" s="616"/>
      <c r="EUI363" s="616"/>
      <c r="EUJ363" s="616"/>
      <c r="EUK363" s="616"/>
      <c r="EUL363" s="616"/>
      <c r="EUM363" s="616"/>
      <c r="EUN363" s="616"/>
      <c r="EUO363" s="616"/>
      <c r="EUP363" s="616"/>
      <c r="EUQ363" s="616"/>
      <c r="EUR363" s="616"/>
      <c r="EUS363" s="616"/>
      <c r="EUT363" s="616"/>
      <c r="EUU363" s="616"/>
      <c r="EUV363" s="616"/>
      <c r="EUW363" s="616"/>
      <c r="EUX363" s="616"/>
      <c r="EUY363" s="616"/>
      <c r="EUZ363" s="616"/>
      <c r="EVA363" s="616"/>
      <c r="EVB363" s="616"/>
      <c r="EVC363" s="616"/>
      <c r="EVD363" s="616"/>
      <c r="EVE363" s="616"/>
      <c r="EVF363" s="616"/>
      <c r="EVG363" s="616"/>
      <c r="EVH363" s="616"/>
      <c r="EVI363" s="616"/>
      <c r="EVJ363" s="616"/>
      <c r="EVK363" s="616"/>
      <c r="EVL363" s="616"/>
      <c r="EVM363" s="616"/>
      <c r="EVN363" s="616"/>
      <c r="EVO363" s="616"/>
      <c r="EVP363" s="616"/>
      <c r="EVQ363" s="616"/>
      <c r="EVR363" s="616"/>
      <c r="EVS363" s="616"/>
      <c r="EVT363" s="616"/>
      <c r="EVU363" s="616"/>
      <c r="EVV363" s="616"/>
      <c r="EVW363" s="616"/>
      <c r="EVX363" s="616"/>
      <c r="EVY363" s="616"/>
      <c r="EVZ363" s="616"/>
      <c r="EWA363" s="616"/>
      <c r="EWB363" s="616"/>
      <c r="EWC363" s="616"/>
      <c r="EWD363" s="616"/>
      <c r="EWE363" s="616"/>
      <c r="EWF363" s="616"/>
      <c r="EWG363" s="616"/>
      <c r="EWH363" s="616"/>
      <c r="EWI363" s="616"/>
      <c r="EWJ363" s="616"/>
      <c r="EWK363" s="616"/>
      <c r="EWL363" s="616"/>
      <c r="EWM363" s="616"/>
      <c r="EWN363" s="616"/>
      <c r="EWO363" s="616"/>
      <c r="EWP363" s="616"/>
      <c r="EWQ363" s="616"/>
      <c r="EWR363" s="616"/>
      <c r="EWS363" s="616"/>
      <c r="EWT363" s="616"/>
      <c r="EWU363" s="616"/>
      <c r="EWV363" s="616"/>
      <c r="EWW363" s="616"/>
      <c r="EWX363" s="616"/>
      <c r="EWY363" s="616"/>
      <c r="EWZ363" s="616"/>
      <c r="EXA363" s="616"/>
      <c r="EXB363" s="616"/>
      <c r="EXC363" s="616"/>
      <c r="EXD363" s="616"/>
      <c r="EXE363" s="616"/>
      <c r="EXF363" s="616"/>
      <c r="EXG363" s="616"/>
      <c r="EXH363" s="616"/>
      <c r="EXI363" s="616"/>
      <c r="EXJ363" s="616"/>
      <c r="EXK363" s="616"/>
      <c r="EXL363" s="616"/>
      <c r="EXM363" s="616"/>
      <c r="EXN363" s="616"/>
      <c r="EXO363" s="616"/>
      <c r="EXP363" s="616"/>
      <c r="EXQ363" s="616"/>
      <c r="EXR363" s="616"/>
      <c r="EXS363" s="616"/>
      <c r="EXT363" s="616"/>
      <c r="EXU363" s="616"/>
      <c r="EXV363" s="616"/>
      <c r="EXW363" s="616"/>
      <c r="EXX363" s="616"/>
      <c r="EXY363" s="616"/>
      <c r="EXZ363" s="616"/>
      <c r="EYA363" s="616"/>
      <c r="EYB363" s="616"/>
      <c r="EYC363" s="616"/>
      <c r="EYD363" s="616"/>
      <c r="EYE363" s="616"/>
      <c r="EYF363" s="616"/>
      <c r="EYG363" s="616"/>
      <c r="EYH363" s="616"/>
      <c r="EYI363" s="616"/>
      <c r="EYJ363" s="616"/>
      <c r="EYK363" s="616"/>
      <c r="EYL363" s="616"/>
      <c r="EYM363" s="616"/>
      <c r="EYN363" s="616"/>
      <c r="EYO363" s="616"/>
      <c r="EYP363" s="616"/>
      <c r="EYQ363" s="616"/>
      <c r="EYR363" s="616"/>
      <c r="EYS363" s="616"/>
      <c r="EYT363" s="616"/>
      <c r="EYU363" s="616"/>
      <c r="EYV363" s="616"/>
      <c r="EYW363" s="616"/>
      <c r="EYX363" s="616"/>
      <c r="EYY363" s="616"/>
      <c r="EYZ363" s="616"/>
      <c r="EZA363" s="616"/>
      <c r="EZB363" s="616"/>
      <c r="EZC363" s="616"/>
      <c r="EZD363" s="616"/>
      <c r="EZE363" s="616"/>
      <c r="EZF363" s="616"/>
      <c r="EZG363" s="616"/>
      <c r="EZH363" s="616"/>
      <c r="EZI363" s="616"/>
      <c r="EZJ363" s="616"/>
      <c r="EZK363" s="616"/>
      <c r="EZL363" s="616"/>
      <c r="EZM363" s="616"/>
      <c r="EZN363" s="616"/>
      <c r="EZO363" s="616"/>
      <c r="EZP363" s="616"/>
      <c r="EZQ363" s="616"/>
      <c r="EZR363" s="616"/>
      <c r="EZS363" s="616"/>
      <c r="EZT363" s="616"/>
      <c r="EZU363" s="616"/>
      <c r="EZV363" s="616"/>
      <c r="EZW363" s="616"/>
      <c r="EZX363" s="616"/>
      <c r="EZY363" s="616"/>
      <c r="EZZ363" s="616"/>
      <c r="FAA363" s="616"/>
      <c r="FAB363" s="616"/>
      <c r="FAC363" s="616"/>
      <c r="FAD363" s="616"/>
      <c r="FAE363" s="616"/>
      <c r="FAF363" s="616"/>
      <c r="FAG363" s="616"/>
      <c r="FAH363" s="616"/>
      <c r="FAI363" s="616"/>
      <c r="FAJ363" s="616"/>
      <c r="FAK363" s="616"/>
      <c r="FAL363" s="616"/>
      <c r="FAM363" s="616"/>
      <c r="FAN363" s="616"/>
      <c r="FAO363" s="616"/>
      <c r="FAP363" s="616"/>
      <c r="FAQ363" s="616"/>
      <c r="FAR363" s="616"/>
      <c r="FAS363" s="616"/>
      <c r="FAT363" s="616"/>
      <c r="FAU363" s="616"/>
      <c r="FAV363" s="616"/>
      <c r="FAW363" s="616"/>
      <c r="FAX363" s="616"/>
      <c r="FAY363" s="616"/>
      <c r="FAZ363" s="616"/>
      <c r="FBA363" s="616"/>
      <c r="FBB363" s="616"/>
      <c r="FBC363" s="616"/>
      <c r="FBD363" s="616"/>
      <c r="FBE363" s="616"/>
      <c r="FBF363" s="616"/>
      <c r="FBG363" s="616"/>
      <c r="FBH363" s="616"/>
      <c r="FBI363" s="616"/>
      <c r="FBJ363" s="616"/>
      <c r="FBK363" s="616"/>
      <c r="FBL363" s="616"/>
      <c r="FBM363" s="616"/>
      <c r="FBN363" s="616"/>
      <c r="FBO363" s="616"/>
      <c r="FBP363" s="616"/>
      <c r="FBQ363" s="616"/>
      <c r="FBR363" s="616"/>
      <c r="FBS363" s="616"/>
      <c r="FBT363" s="616"/>
      <c r="FBU363" s="616"/>
      <c r="FBV363" s="616"/>
      <c r="FBW363" s="616"/>
      <c r="FBX363" s="616"/>
      <c r="FBY363" s="616"/>
      <c r="FBZ363" s="616"/>
      <c r="FCA363" s="616"/>
      <c r="FCB363" s="616"/>
      <c r="FCC363" s="616"/>
      <c r="FCD363" s="616"/>
      <c r="FCE363" s="616"/>
      <c r="FCF363" s="616"/>
      <c r="FCG363" s="616"/>
      <c r="FCH363" s="616"/>
      <c r="FCI363" s="616"/>
      <c r="FCJ363" s="616"/>
      <c r="FCK363" s="616"/>
      <c r="FCL363" s="616"/>
      <c r="FCM363" s="616"/>
      <c r="FCN363" s="616"/>
      <c r="FCO363" s="616"/>
      <c r="FCP363" s="616"/>
      <c r="FCQ363" s="616"/>
      <c r="FCR363" s="616"/>
      <c r="FCS363" s="616"/>
      <c r="FCT363" s="616"/>
      <c r="FCU363" s="616"/>
      <c r="FCV363" s="616"/>
      <c r="FCW363" s="616"/>
      <c r="FCX363" s="616"/>
      <c r="FCY363" s="616"/>
      <c r="FCZ363" s="616"/>
      <c r="FDA363" s="616"/>
      <c r="FDB363" s="616"/>
      <c r="FDC363" s="616"/>
      <c r="FDD363" s="616"/>
      <c r="FDE363" s="616"/>
      <c r="FDF363" s="616"/>
      <c r="FDG363" s="616"/>
      <c r="FDH363" s="616"/>
      <c r="FDI363" s="616"/>
      <c r="FDJ363" s="616"/>
      <c r="FDK363" s="616"/>
      <c r="FDL363" s="616"/>
      <c r="FDM363" s="616"/>
      <c r="FDN363" s="616"/>
      <c r="FDO363" s="616"/>
      <c r="FDP363" s="616"/>
      <c r="FDQ363" s="616"/>
      <c r="FDR363" s="616"/>
      <c r="FDS363" s="616"/>
      <c r="FDT363" s="616"/>
      <c r="FDU363" s="616"/>
      <c r="FDV363" s="616"/>
      <c r="FDW363" s="616"/>
      <c r="FDX363" s="616"/>
      <c r="FDY363" s="616"/>
      <c r="FDZ363" s="616"/>
      <c r="FEA363" s="616"/>
      <c r="FEB363" s="616"/>
      <c r="FEC363" s="616"/>
      <c r="FED363" s="616"/>
      <c r="FEE363" s="616"/>
      <c r="FEF363" s="616"/>
      <c r="FEG363" s="616"/>
      <c r="FEH363" s="616"/>
      <c r="FEI363" s="616"/>
      <c r="FEJ363" s="616"/>
      <c r="FEK363" s="616"/>
      <c r="FEL363" s="616"/>
      <c r="FEM363" s="616"/>
      <c r="FEN363" s="616"/>
      <c r="FEO363" s="616"/>
      <c r="FEP363" s="616"/>
      <c r="FEQ363" s="616"/>
      <c r="FER363" s="616"/>
      <c r="FES363" s="616"/>
      <c r="FET363" s="616"/>
      <c r="FEU363" s="616"/>
      <c r="FEV363" s="616"/>
      <c r="FEW363" s="616"/>
      <c r="FEX363" s="616"/>
      <c r="FEY363" s="616"/>
      <c r="FEZ363" s="616"/>
      <c r="FFA363" s="616"/>
      <c r="FFB363" s="616"/>
      <c r="FFC363" s="616"/>
      <c r="FFD363" s="616"/>
      <c r="FFE363" s="616"/>
      <c r="FFF363" s="616"/>
      <c r="FFG363" s="616"/>
      <c r="FFH363" s="616"/>
      <c r="FFI363" s="616"/>
      <c r="FFJ363" s="616"/>
      <c r="FFK363" s="616"/>
      <c r="FFL363" s="616"/>
      <c r="FFM363" s="616"/>
      <c r="FFN363" s="616"/>
      <c r="FFO363" s="616"/>
      <c r="FFP363" s="616"/>
      <c r="FFQ363" s="616"/>
      <c r="FFR363" s="616"/>
      <c r="FFS363" s="616"/>
      <c r="FFT363" s="616"/>
      <c r="FFU363" s="616"/>
      <c r="FFV363" s="616"/>
      <c r="FFW363" s="616"/>
      <c r="FFX363" s="616"/>
      <c r="FFY363" s="616"/>
      <c r="FFZ363" s="616"/>
      <c r="FGA363" s="616"/>
      <c r="FGB363" s="616"/>
      <c r="FGC363" s="616"/>
      <c r="FGD363" s="616"/>
      <c r="FGE363" s="616"/>
      <c r="FGF363" s="616"/>
      <c r="FGG363" s="616"/>
      <c r="FGH363" s="616"/>
      <c r="FGI363" s="616"/>
      <c r="FGJ363" s="616"/>
      <c r="FGK363" s="616"/>
      <c r="FGL363" s="616"/>
      <c r="FGM363" s="616"/>
      <c r="FGN363" s="616"/>
      <c r="FGO363" s="616"/>
      <c r="FGP363" s="616"/>
      <c r="FGQ363" s="616"/>
      <c r="FGR363" s="616"/>
      <c r="FGS363" s="616"/>
      <c r="FGT363" s="616"/>
      <c r="FGU363" s="616"/>
      <c r="FGV363" s="616"/>
      <c r="FGW363" s="616"/>
      <c r="FGX363" s="616"/>
      <c r="FGY363" s="616"/>
      <c r="FGZ363" s="616"/>
      <c r="FHA363" s="616"/>
      <c r="FHB363" s="616"/>
      <c r="FHC363" s="616"/>
      <c r="FHD363" s="616"/>
      <c r="FHE363" s="616"/>
      <c r="FHF363" s="616"/>
      <c r="FHG363" s="616"/>
      <c r="FHH363" s="616"/>
      <c r="FHI363" s="616"/>
      <c r="FHJ363" s="616"/>
      <c r="FHK363" s="616"/>
      <c r="FHL363" s="616"/>
      <c r="FHM363" s="616"/>
      <c r="FHN363" s="616"/>
      <c r="FHO363" s="616"/>
      <c r="FHP363" s="616"/>
      <c r="FHQ363" s="616"/>
      <c r="FHR363" s="616"/>
      <c r="FHS363" s="616"/>
      <c r="FHT363" s="616"/>
      <c r="FHU363" s="616"/>
      <c r="FHV363" s="616"/>
      <c r="FHW363" s="616"/>
      <c r="FHX363" s="616"/>
      <c r="FHY363" s="616"/>
      <c r="FHZ363" s="616"/>
      <c r="FIA363" s="616"/>
      <c r="FIB363" s="616"/>
      <c r="FIC363" s="616"/>
      <c r="FID363" s="616"/>
      <c r="FIE363" s="616"/>
      <c r="FIF363" s="616"/>
      <c r="FIG363" s="616"/>
      <c r="FIH363" s="616"/>
      <c r="FII363" s="616"/>
      <c r="FIJ363" s="616"/>
      <c r="FIK363" s="616"/>
      <c r="FIL363" s="616"/>
      <c r="FIM363" s="616"/>
      <c r="FIN363" s="616"/>
      <c r="FIO363" s="616"/>
      <c r="FIP363" s="616"/>
      <c r="FIQ363" s="616"/>
      <c r="FIR363" s="616"/>
      <c r="FIS363" s="616"/>
      <c r="FIT363" s="616"/>
      <c r="FIU363" s="616"/>
      <c r="FIV363" s="616"/>
      <c r="FIW363" s="616"/>
      <c r="FIX363" s="616"/>
      <c r="FIY363" s="616"/>
      <c r="FIZ363" s="616"/>
      <c r="FJA363" s="616"/>
      <c r="FJB363" s="616"/>
      <c r="FJC363" s="616"/>
      <c r="FJD363" s="616"/>
      <c r="FJE363" s="616"/>
      <c r="FJF363" s="616"/>
      <c r="FJG363" s="616"/>
      <c r="FJH363" s="616"/>
      <c r="FJI363" s="616"/>
      <c r="FJJ363" s="616"/>
      <c r="FJK363" s="616"/>
      <c r="FJL363" s="616"/>
      <c r="FJM363" s="616"/>
      <c r="FJN363" s="616"/>
      <c r="FJO363" s="616"/>
      <c r="FJP363" s="616"/>
      <c r="FJQ363" s="616"/>
      <c r="FJR363" s="616"/>
      <c r="FJS363" s="616"/>
      <c r="FJT363" s="616"/>
      <c r="FJU363" s="616"/>
      <c r="FJV363" s="616"/>
      <c r="FJW363" s="616"/>
      <c r="FJX363" s="616"/>
      <c r="FJY363" s="616"/>
      <c r="FJZ363" s="616"/>
      <c r="FKA363" s="616"/>
      <c r="FKB363" s="616"/>
      <c r="FKC363" s="616"/>
      <c r="FKD363" s="616"/>
      <c r="FKE363" s="616"/>
      <c r="FKF363" s="616"/>
      <c r="FKG363" s="616"/>
      <c r="FKH363" s="616"/>
      <c r="FKI363" s="616"/>
      <c r="FKJ363" s="616"/>
      <c r="FKK363" s="616"/>
      <c r="FKL363" s="616"/>
      <c r="FKM363" s="616"/>
      <c r="FKN363" s="616"/>
      <c r="FKO363" s="616"/>
      <c r="FKP363" s="616"/>
      <c r="FKQ363" s="616"/>
      <c r="FKR363" s="616"/>
      <c r="FKS363" s="616"/>
      <c r="FKT363" s="616"/>
      <c r="FKU363" s="616"/>
      <c r="FKV363" s="616"/>
      <c r="FKW363" s="616"/>
      <c r="FKX363" s="616"/>
      <c r="FKY363" s="616"/>
      <c r="FKZ363" s="616"/>
      <c r="FLA363" s="616"/>
      <c r="FLB363" s="616"/>
      <c r="FLC363" s="616"/>
      <c r="FLD363" s="616"/>
      <c r="FLE363" s="616"/>
      <c r="FLF363" s="616"/>
      <c r="FLG363" s="616"/>
      <c r="FLH363" s="616"/>
      <c r="FLI363" s="616"/>
      <c r="FLJ363" s="616"/>
      <c r="FLK363" s="616"/>
      <c r="FLL363" s="616"/>
      <c r="FLM363" s="616"/>
      <c r="FLN363" s="616"/>
      <c r="FLO363" s="616"/>
      <c r="FLP363" s="616"/>
      <c r="FLQ363" s="616"/>
      <c r="FLR363" s="616"/>
      <c r="FLS363" s="616"/>
      <c r="FLT363" s="616"/>
      <c r="FLU363" s="616"/>
      <c r="FLV363" s="616"/>
      <c r="FLW363" s="616"/>
      <c r="FLX363" s="616"/>
      <c r="FLY363" s="616"/>
      <c r="FLZ363" s="616"/>
      <c r="FMA363" s="616"/>
      <c r="FMB363" s="616"/>
      <c r="FMC363" s="616"/>
      <c r="FMD363" s="616"/>
      <c r="FME363" s="616"/>
      <c r="FMF363" s="616"/>
      <c r="FMG363" s="616"/>
      <c r="FMH363" s="616"/>
      <c r="FMI363" s="616"/>
      <c r="FMJ363" s="616"/>
      <c r="FMK363" s="616"/>
      <c r="FML363" s="616"/>
      <c r="FMM363" s="616"/>
      <c r="FMN363" s="616"/>
      <c r="FMO363" s="616"/>
      <c r="FMP363" s="616"/>
      <c r="FMQ363" s="616"/>
      <c r="FMR363" s="616"/>
      <c r="FMS363" s="616"/>
      <c r="FMT363" s="616"/>
      <c r="FMU363" s="616"/>
      <c r="FMV363" s="616"/>
      <c r="FMW363" s="616"/>
      <c r="FMX363" s="616"/>
      <c r="FMY363" s="616"/>
      <c r="FMZ363" s="616"/>
      <c r="FNA363" s="616"/>
      <c r="FNB363" s="616"/>
      <c r="FNC363" s="616"/>
      <c r="FND363" s="616"/>
      <c r="FNE363" s="616"/>
      <c r="FNF363" s="616"/>
      <c r="FNG363" s="616"/>
      <c r="FNH363" s="616"/>
      <c r="FNI363" s="616"/>
      <c r="FNJ363" s="616"/>
      <c r="FNK363" s="616"/>
      <c r="FNL363" s="616"/>
      <c r="FNM363" s="616"/>
      <c r="FNN363" s="616"/>
      <c r="FNO363" s="616"/>
      <c r="FNP363" s="616"/>
      <c r="FNQ363" s="616"/>
      <c r="FNR363" s="616"/>
      <c r="FNS363" s="616"/>
      <c r="FNT363" s="616"/>
      <c r="FNU363" s="616"/>
      <c r="FNV363" s="616"/>
      <c r="FNW363" s="616"/>
      <c r="FNX363" s="616"/>
      <c r="FNY363" s="616"/>
      <c r="FNZ363" s="616"/>
      <c r="FOA363" s="616"/>
      <c r="FOB363" s="616"/>
      <c r="FOC363" s="616"/>
      <c r="FOD363" s="616"/>
      <c r="FOE363" s="616"/>
      <c r="FOF363" s="616"/>
      <c r="FOG363" s="616"/>
      <c r="FOH363" s="616"/>
      <c r="FOI363" s="616"/>
      <c r="FOJ363" s="616"/>
      <c r="FOK363" s="616"/>
      <c r="FOL363" s="616"/>
      <c r="FOM363" s="616"/>
      <c r="FON363" s="616"/>
      <c r="FOO363" s="616"/>
      <c r="FOP363" s="616"/>
      <c r="FOQ363" s="616"/>
      <c r="FOR363" s="616"/>
      <c r="FOS363" s="616"/>
      <c r="FOT363" s="616"/>
      <c r="FOU363" s="616"/>
      <c r="FOV363" s="616"/>
      <c r="FOW363" s="616"/>
      <c r="FOX363" s="616"/>
      <c r="FOY363" s="616"/>
      <c r="FOZ363" s="616"/>
      <c r="FPA363" s="616"/>
      <c r="FPB363" s="616"/>
      <c r="FPC363" s="616"/>
      <c r="FPD363" s="616"/>
      <c r="FPE363" s="616"/>
      <c r="FPF363" s="616"/>
      <c r="FPG363" s="616"/>
      <c r="FPH363" s="616"/>
      <c r="FPI363" s="616"/>
      <c r="FPJ363" s="616"/>
      <c r="FPK363" s="616"/>
      <c r="FPL363" s="616"/>
      <c r="FPM363" s="616"/>
      <c r="FPN363" s="616"/>
      <c r="FPO363" s="616"/>
      <c r="FPP363" s="616"/>
      <c r="FPQ363" s="616"/>
      <c r="FPR363" s="616"/>
      <c r="FPS363" s="616"/>
      <c r="FPT363" s="616"/>
      <c r="FPU363" s="616"/>
      <c r="FPV363" s="616"/>
      <c r="FPW363" s="616"/>
      <c r="FPX363" s="616"/>
      <c r="FPY363" s="616"/>
      <c r="FPZ363" s="616"/>
      <c r="FQA363" s="616"/>
      <c r="FQB363" s="616"/>
      <c r="FQC363" s="616"/>
      <c r="FQD363" s="616"/>
      <c r="FQE363" s="616"/>
      <c r="FQF363" s="616"/>
      <c r="FQG363" s="616"/>
      <c r="FQH363" s="616"/>
      <c r="FQI363" s="616"/>
      <c r="FQJ363" s="616"/>
      <c r="FQK363" s="616"/>
      <c r="FQL363" s="616"/>
      <c r="FQM363" s="616"/>
      <c r="FQN363" s="616"/>
      <c r="FQO363" s="616"/>
      <c r="FQP363" s="616"/>
      <c r="FQQ363" s="616"/>
      <c r="FQR363" s="616"/>
      <c r="FQS363" s="616"/>
      <c r="FQT363" s="616"/>
      <c r="FQU363" s="616"/>
      <c r="FQV363" s="616"/>
      <c r="FQW363" s="616"/>
      <c r="FQX363" s="616"/>
      <c r="FQY363" s="616"/>
      <c r="FQZ363" s="616"/>
      <c r="FRA363" s="616"/>
      <c r="FRB363" s="616"/>
      <c r="FRC363" s="616"/>
      <c r="FRD363" s="616"/>
      <c r="FRE363" s="616"/>
      <c r="FRF363" s="616"/>
      <c r="FRG363" s="616"/>
      <c r="FRH363" s="616"/>
      <c r="FRI363" s="616"/>
      <c r="FRJ363" s="616"/>
      <c r="FRK363" s="616"/>
      <c r="FRL363" s="616"/>
      <c r="FRM363" s="616"/>
      <c r="FRN363" s="616"/>
      <c r="FRO363" s="616"/>
      <c r="FRP363" s="616"/>
      <c r="FRQ363" s="616"/>
      <c r="FRR363" s="616"/>
      <c r="FRS363" s="616"/>
      <c r="FRT363" s="616"/>
      <c r="FRU363" s="616"/>
      <c r="FRV363" s="616"/>
      <c r="FRW363" s="616"/>
      <c r="FRX363" s="616"/>
      <c r="FRY363" s="616"/>
      <c r="FRZ363" s="616"/>
      <c r="FSA363" s="616"/>
      <c r="FSB363" s="616"/>
      <c r="FSC363" s="616"/>
      <c r="FSD363" s="616"/>
      <c r="FSE363" s="616"/>
      <c r="FSF363" s="616"/>
      <c r="FSG363" s="616"/>
      <c r="FSH363" s="616"/>
      <c r="FSI363" s="616"/>
      <c r="FSJ363" s="616"/>
      <c r="FSK363" s="616"/>
      <c r="FSL363" s="616"/>
      <c r="FSM363" s="616"/>
      <c r="FSN363" s="616"/>
      <c r="FSO363" s="616"/>
      <c r="FSP363" s="616"/>
      <c r="FSQ363" s="616"/>
      <c r="FSR363" s="616"/>
      <c r="FSS363" s="616"/>
      <c r="FST363" s="616"/>
      <c r="FSU363" s="616"/>
      <c r="FSV363" s="616"/>
      <c r="FSW363" s="616"/>
      <c r="FSX363" s="616"/>
      <c r="FSY363" s="616"/>
      <c r="FSZ363" s="616"/>
      <c r="FTA363" s="616"/>
      <c r="FTB363" s="616"/>
      <c r="FTC363" s="616"/>
      <c r="FTD363" s="616"/>
      <c r="FTE363" s="616"/>
      <c r="FTF363" s="616"/>
      <c r="FTG363" s="616"/>
      <c r="FTH363" s="616"/>
      <c r="FTI363" s="616"/>
      <c r="FTJ363" s="616"/>
      <c r="FTK363" s="616"/>
      <c r="FTL363" s="616"/>
      <c r="FTM363" s="616"/>
      <c r="FTN363" s="616"/>
      <c r="FTO363" s="616"/>
      <c r="FTP363" s="616"/>
      <c r="FTQ363" s="616"/>
      <c r="FTR363" s="616"/>
      <c r="FTS363" s="616"/>
      <c r="FTT363" s="616"/>
      <c r="FTU363" s="616"/>
      <c r="FTV363" s="616"/>
      <c r="FTW363" s="616"/>
      <c r="FTX363" s="616"/>
      <c r="FTY363" s="616"/>
      <c r="FTZ363" s="616"/>
      <c r="FUA363" s="616"/>
      <c r="FUB363" s="616"/>
      <c r="FUC363" s="616"/>
      <c r="FUD363" s="616"/>
      <c r="FUE363" s="616"/>
      <c r="FUF363" s="616"/>
      <c r="FUG363" s="616"/>
      <c r="FUH363" s="616"/>
      <c r="FUI363" s="616"/>
      <c r="FUJ363" s="616"/>
      <c r="FUK363" s="616"/>
      <c r="FUL363" s="616"/>
      <c r="FUM363" s="616"/>
      <c r="FUN363" s="616"/>
      <c r="FUO363" s="616"/>
      <c r="FUP363" s="616"/>
      <c r="FUQ363" s="616"/>
      <c r="FUR363" s="616"/>
      <c r="FUS363" s="616"/>
      <c r="FUT363" s="616"/>
      <c r="FUU363" s="616"/>
      <c r="FUV363" s="616"/>
      <c r="FUW363" s="616"/>
      <c r="FUX363" s="616"/>
      <c r="FUY363" s="616"/>
      <c r="FUZ363" s="616"/>
      <c r="FVA363" s="616"/>
      <c r="FVB363" s="616"/>
      <c r="FVC363" s="616"/>
      <c r="FVD363" s="616"/>
      <c r="FVE363" s="616"/>
      <c r="FVF363" s="616"/>
      <c r="FVG363" s="616"/>
      <c r="FVH363" s="616"/>
      <c r="FVI363" s="616"/>
      <c r="FVJ363" s="616"/>
      <c r="FVK363" s="616"/>
      <c r="FVL363" s="616"/>
      <c r="FVM363" s="616"/>
      <c r="FVN363" s="616"/>
      <c r="FVO363" s="616"/>
      <c r="FVP363" s="616"/>
      <c r="FVQ363" s="616"/>
      <c r="FVR363" s="616"/>
      <c r="FVS363" s="616"/>
      <c r="FVT363" s="616"/>
      <c r="FVU363" s="616"/>
      <c r="FVV363" s="616"/>
      <c r="FVW363" s="616"/>
      <c r="FVX363" s="616"/>
      <c r="FVY363" s="616"/>
      <c r="FVZ363" s="616"/>
      <c r="FWA363" s="616"/>
      <c r="FWB363" s="616"/>
      <c r="FWC363" s="616"/>
      <c r="FWD363" s="616"/>
      <c r="FWE363" s="616"/>
      <c r="FWF363" s="616"/>
      <c r="FWG363" s="616"/>
      <c r="FWH363" s="616"/>
      <c r="FWI363" s="616"/>
      <c r="FWJ363" s="616"/>
      <c r="FWK363" s="616"/>
      <c r="FWL363" s="616"/>
      <c r="FWM363" s="616"/>
      <c r="FWN363" s="616"/>
      <c r="FWO363" s="616"/>
      <c r="FWP363" s="616"/>
      <c r="FWQ363" s="616"/>
      <c r="FWR363" s="616"/>
      <c r="FWS363" s="616"/>
      <c r="FWT363" s="616"/>
      <c r="FWU363" s="616"/>
      <c r="FWV363" s="616"/>
      <c r="FWW363" s="616"/>
      <c r="FWX363" s="616"/>
      <c r="FWY363" s="616"/>
      <c r="FWZ363" s="616"/>
      <c r="FXA363" s="616"/>
      <c r="FXB363" s="616"/>
      <c r="FXC363" s="616"/>
      <c r="FXD363" s="616"/>
      <c r="FXE363" s="616"/>
      <c r="FXF363" s="616"/>
      <c r="FXG363" s="616"/>
      <c r="FXH363" s="616"/>
      <c r="FXI363" s="616"/>
      <c r="FXJ363" s="616"/>
      <c r="FXK363" s="616"/>
      <c r="FXL363" s="616"/>
      <c r="FXM363" s="616"/>
      <c r="FXN363" s="616"/>
      <c r="FXO363" s="616"/>
      <c r="FXP363" s="616"/>
      <c r="FXQ363" s="616"/>
      <c r="FXR363" s="616"/>
      <c r="FXS363" s="616"/>
      <c r="FXT363" s="616"/>
      <c r="FXU363" s="616"/>
      <c r="FXV363" s="616"/>
      <c r="FXW363" s="616"/>
      <c r="FXX363" s="616"/>
      <c r="FXY363" s="616"/>
      <c r="FXZ363" s="616"/>
      <c r="FYA363" s="616"/>
      <c r="FYB363" s="616"/>
      <c r="FYC363" s="616"/>
      <c r="FYD363" s="616"/>
      <c r="FYE363" s="616"/>
      <c r="FYF363" s="616"/>
      <c r="FYG363" s="616"/>
      <c r="FYH363" s="616"/>
      <c r="FYI363" s="616"/>
      <c r="FYJ363" s="616"/>
      <c r="FYK363" s="616"/>
      <c r="FYL363" s="616"/>
      <c r="FYM363" s="616"/>
      <c r="FYN363" s="616"/>
      <c r="FYO363" s="616"/>
      <c r="FYP363" s="616"/>
      <c r="FYQ363" s="616"/>
      <c r="FYR363" s="616"/>
      <c r="FYS363" s="616"/>
      <c r="FYT363" s="616"/>
      <c r="FYU363" s="616"/>
      <c r="FYV363" s="616"/>
      <c r="FYW363" s="616"/>
      <c r="FYX363" s="616"/>
      <c r="FYY363" s="616"/>
      <c r="FYZ363" s="616"/>
      <c r="FZA363" s="616"/>
      <c r="FZB363" s="616"/>
      <c r="FZC363" s="616"/>
      <c r="FZD363" s="616"/>
      <c r="FZE363" s="616"/>
      <c r="FZF363" s="616"/>
      <c r="FZG363" s="616"/>
      <c r="FZH363" s="616"/>
      <c r="FZI363" s="616"/>
      <c r="FZJ363" s="616"/>
      <c r="FZK363" s="616"/>
      <c r="FZL363" s="616"/>
      <c r="FZM363" s="616"/>
      <c r="FZN363" s="616"/>
      <c r="FZO363" s="616"/>
      <c r="FZP363" s="616"/>
      <c r="FZQ363" s="616"/>
      <c r="FZR363" s="616"/>
      <c r="FZS363" s="616"/>
      <c r="FZT363" s="616"/>
      <c r="FZU363" s="616"/>
      <c r="FZV363" s="616"/>
      <c r="FZW363" s="616"/>
      <c r="FZX363" s="616"/>
      <c r="FZY363" s="616"/>
      <c r="FZZ363" s="616"/>
      <c r="GAA363" s="616"/>
      <c r="GAB363" s="616"/>
      <c r="GAC363" s="616"/>
      <c r="GAD363" s="616"/>
      <c r="GAE363" s="616"/>
      <c r="GAF363" s="616"/>
      <c r="GAG363" s="616"/>
      <c r="GAH363" s="616"/>
      <c r="GAI363" s="616"/>
      <c r="GAJ363" s="616"/>
      <c r="GAK363" s="616"/>
      <c r="GAL363" s="616"/>
      <c r="GAM363" s="616"/>
      <c r="GAN363" s="616"/>
      <c r="GAO363" s="616"/>
      <c r="GAP363" s="616"/>
      <c r="GAQ363" s="616"/>
      <c r="GAR363" s="616"/>
      <c r="GAS363" s="616"/>
      <c r="GAT363" s="616"/>
      <c r="GAU363" s="616"/>
      <c r="GAV363" s="616"/>
      <c r="GAW363" s="616"/>
      <c r="GAX363" s="616"/>
      <c r="GAY363" s="616"/>
      <c r="GAZ363" s="616"/>
      <c r="GBA363" s="616"/>
      <c r="GBB363" s="616"/>
      <c r="GBC363" s="616"/>
      <c r="GBD363" s="616"/>
      <c r="GBE363" s="616"/>
      <c r="GBF363" s="616"/>
      <c r="GBG363" s="616"/>
      <c r="GBH363" s="616"/>
      <c r="GBI363" s="616"/>
      <c r="GBJ363" s="616"/>
      <c r="GBK363" s="616"/>
      <c r="GBL363" s="616"/>
      <c r="GBM363" s="616"/>
      <c r="GBN363" s="616"/>
      <c r="GBO363" s="616"/>
      <c r="GBP363" s="616"/>
      <c r="GBQ363" s="616"/>
      <c r="GBR363" s="616"/>
      <c r="GBS363" s="616"/>
      <c r="GBT363" s="616"/>
      <c r="GBU363" s="616"/>
      <c r="GBV363" s="616"/>
      <c r="GBW363" s="616"/>
      <c r="GBX363" s="616"/>
      <c r="GBY363" s="616"/>
      <c r="GBZ363" s="616"/>
      <c r="GCA363" s="616"/>
      <c r="GCB363" s="616"/>
      <c r="GCC363" s="616"/>
      <c r="GCD363" s="616"/>
      <c r="GCE363" s="616"/>
      <c r="GCF363" s="616"/>
      <c r="GCG363" s="616"/>
      <c r="GCH363" s="616"/>
      <c r="GCI363" s="616"/>
      <c r="GCJ363" s="616"/>
      <c r="GCK363" s="616"/>
      <c r="GCL363" s="616"/>
      <c r="GCM363" s="616"/>
      <c r="GCN363" s="616"/>
      <c r="GCO363" s="616"/>
      <c r="GCP363" s="616"/>
      <c r="GCQ363" s="616"/>
      <c r="GCR363" s="616"/>
      <c r="GCS363" s="616"/>
      <c r="GCT363" s="616"/>
      <c r="GCU363" s="616"/>
      <c r="GCV363" s="616"/>
      <c r="GCW363" s="616"/>
      <c r="GCX363" s="616"/>
      <c r="GCY363" s="616"/>
      <c r="GCZ363" s="616"/>
      <c r="GDA363" s="616"/>
      <c r="GDB363" s="616"/>
      <c r="GDC363" s="616"/>
      <c r="GDD363" s="616"/>
      <c r="GDE363" s="616"/>
      <c r="GDF363" s="616"/>
      <c r="GDG363" s="616"/>
      <c r="GDH363" s="616"/>
      <c r="GDI363" s="616"/>
      <c r="GDJ363" s="616"/>
      <c r="GDK363" s="616"/>
      <c r="GDL363" s="616"/>
      <c r="GDM363" s="616"/>
      <c r="GDN363" s="616"/>
      <c r="GDO363" s="616"/>
      <c r="GDP363" s="616"/>
      <c r="GDQ363" s="616"/>
      <c r="GDR363" s="616"/>
      <c r="GDS363" s="616"/>
      <c r="GDT363" s="616"/>
      <c r="GDU363" s="616"/>
      <c r="GDV363" s="616"/>
      <c r="GDW363" s="616"/>
      <c r="GDX363" s="616"/>
      <c r="GDY363" s="616"/>
      <c r="GDZ363" s="616"/>
      <c r="GEA363" s="616"/>
      <c r="GEB363" s="616"/>
      <c r="GEC363" s="616"/>
      <c r="GED363" s="616"/>
      <c r="GEE363" s="616"/>
      <c r="GEF363" s="616"/>
      <c r="GEG363" s="616"/>
      <c r="GEH363" s="616"/>
      <c r="GEI363" s="616"/>
      <c r="GEJ363" s="616"/>
      <c r="GEK363" s="616"/>
      <c r="GEL363" s="616"/>
      <c r="GEM363" s="616"/>
      <c r="GEN363" s="616"/>
      <c r="GEO363" s="616"/>
      <c r="GEP363" s="616"/>
      <c r="GEQ363" s="616"/>
      <c r="GER363" s="616"/>
      <c r="GES363" s="616"/>
      <c r="GET363" s="616"/>
      <c r="GEU363" s="616"/>
      <c r="GEV363" s="616"/>
      <c r="GEW363" s="616"/>
      <c r="GEX363" s="616"/>
      <c r="GEY363" s="616"/>
      <c r="GEZ363" s="616"/>
      <c r="GFA363" s="616"/>
      <c r="GFB363" s="616"/>
      <c r="GFC363" s="616"/>
      <c r="GFD363" s="616"/>
      <c r="GFE363" s="616"/>
      <c r="GFF363" s="616"/>
      <c r="GFG363" s="616"/>
      <c r="GFH363" s="616"/>
      <c r="GFI363" s="616"/>
      <c r="GFJ363" s="616"/>
      <c r="GFK363" s="616"/>
      <c r="GFL363" s="616"/>
      <c r="GFM363" s="616"/>
      <c r="GFN363" s="616"/>
      <c r="GFO363" s="616"/>
      <c r="GFP363" s="616"/>
      <c r="GFQ363" s="616"/>
      <c r="GFR363" s="616"/>
      <c r="GFS363" s="616"/>
      <c r="GFT363" s="616"/>
      <c r="GFU363" s="616"/>
      <c r="GFV363" s="616"/>
      <c r="GFW363" s="616"/>
      <c r="GFX363" s="616"/>
      <c r="GFY363" s="616"/>
      <c r="GFZ363" s="616"/>
      <c r="GGA363" s="616"/>
      <c r="GGB363" s="616"/>
      <c r="GGC363" s="616"/>
      <c r="GGD363" s="616"/>
      <c r="GGE363" s="616"/>
      <c r="GGF363" s="616"/>
      <c r="GGG363" s="616"/>
      <c r="GGH363" s="616"/>
      <c r="GGI363" s="616"/>
      <c r="GGJ363" s="616"/>
      <c r="GGK363" s="616"/>
      <c r="GGL363" s="616"/>
      <c r="GGM363" s="616"/>
      <c r="GGN363" s="616"/>
      <c r="GGO363" s="616"/>
      <c r="GGP363" s="616"/>
      <c r="GGQ363" s="616"/>
      <c r="GGR363" s="616"/>
      <c r="GGS363" s="616"/>
      <c r="GGT363" s="616"/>
      <c r="GGU363" s="616"/>
      <c r="GGV363" s="616"/>
      <c r="GGW363" s="616"/>
      <c r="GGX363" s="616"/>
      <c r="GGY363" s="616"/>
      <c r="GGZ363" s="616"/>
      <c r="GHA363" s="616"/>
      <c r="GHB363" s="616"/>
      <c r="GHC363" s="616"/>
      <c r="GHD363" s="616"/>
      <c r="GHE363" s="616"/>
      <c r="GHF363" s="616"/>
      <c r="GHG363" s="616"/>
      <c r="GHH363" s="616"/>
      <c r="GHI363" s="616"/>
      <c r="GHJ363" s="616"/>
      <c r="GHK363" s="616"/>
      <c r="GHL363" s="616"/>
      <c r="GHM363" s="616"/>
      <c r="GHN363" s="616"/>
      <c r="GHO363" s="616"/>
      <c r="GHP363" s="616"/>
      <c r="GHQ363" s="616"/>
      <c r="GHR363" s="616"/>
      <c r="GHS363" s="616"/>
      <c r="GHT363" s="616"/>
      <c r="GHU363" s="616"/>
      <c r="GHV363" s="616"/>
      <c r="GHW363" s="616"/>
      <c r="GHX363" s="616"/>
      <c r="GHY363" s="616"/>
      <c r="GHZ363" s="616"/>
      <c r="GIA363" s="616"/>
      <c r="GIB363" s="616"/>
      <c r="GIC363" s="616"/>
      <c r="GID363" s="616"/>
      <c r="GIE363" s="616"/>
      <c r="GIF363" s="616"/>
      <c r="GIG363" s="616"/>
      <c r="GIH363" s="616"/>
      <c r="GII363" s="616"/>
      <c r="GIJ363" s="616"/>
      <c r="GIK363" s="616"/>
      <c r="GIL363" s="616"/>
      <c r="GIM363" s="616"/>
      <c r="GIN363" s="616"/>
      <c r="GIO363" s="616"/>
      <c r="GIP363" s="616"/>
      <c r="GIQ363" s="616"/>
      <c r="GIR363" s="616"/>
      <c r="GIS363" s="616"/>
      <c r="GIT363" s="616"/>
      <c r="GIU363" s="616"/>
      <c r="GIV363" s="616"/>
      <c r="GIW363" s="616"/>
      <c r="GIX363" s="616"/>
      <c r="GIY363" s="616"/>
      <c r="GIZ363" s="616"/>
      <c r="GJA363" s="616"/>
      <c r="GJB363" s="616"/>
      <c r="GJC363" s="616"/>
      <c r="GJD363" s="616"/>
      <c r="GJE363" s="616"/>
      <c r="GJF363" s="616"/>
      <c r="GJG363" s="616"/>
      <c r="GJH363" s="616"/>
      <c r="GJI363" s="616"/>
      <c r="GJJ363" s="616"/>
      <c r="GJK363" s="616"/>
      <c r="GJL363" s="616"/>
      <c r="GJM363" s="616"/>
      <c r="GJN363" s="616"/>
      <c r="GJO363" s="616"/>
      <c r="GJP363" s="616"/>
      <c r="GJQ363" s="616"/>
      <c r="GJR363" s="616"/>
      <c r="GJS363" s="616"/>
      <c r="GJT363" s="616"/>
      <c r="GJU363" s="616"/>
      <c r="GJV363" s="616"/>
      <c r="GJW363" s="616"/>
      <c r="GJX363" s="616"/>
      <c r="GJY363" s="616"/>
      <c r="GJZ363" s="616"/>
      <c r="GKA363" s="616"/>
      <c r="GKB363" s="616"/>
      <c r="GKC363" s="616"/>
      <c r="GKD363" s="616"/>
      <c r="GKE363" s="616"/>
      <c r="GKF363" s="616"/>
      <c r="GKG363" s="616"/>
      <c r="GKH363" s="616"/>
      <c r="GKI363" s="616"/>
      <c r="GKJ363" s="616"/>
      <c r="GKK363" s="616"/>
      <c r="GKL363" s="616"/>
      <c r="GKM363" s="616"/>
      <c r="GKN363" s="616"/>
      <c r="GKO363" s="616"/>
      <c r="GKP363" s="616"/>
      <c r="GKQ363" s="616"/>
      <c r="GKR363" s="616"/>
      <c r="GKS363" s="616"/>
      <c r="GKT363" s="616"/>
      <c r="GKU363" s="616"/>
      <c r="GKV363" s="616"/>
      <c r="GKW363" s="616"/>
      <c r="GKX363" s="616"/>
      <c r="GKY363" s="616"/>
      <c r="GKZ363" s="616"/>
      <c r="GLA363" s="616"/>
      <c r="GLB363" s="616"/>
      <c r="GLC363" s="616"/>
      <c r="GLD363" s="616"/>
      <c r="GLE363" s="616"/>
      <c r="GLF363" s="616"/>
      <c r="GLG363" s="616"/>
      <c r="GLH363" s="616"/>
      <c r="GLI363" s="616"/>
      <c r="GLJ363" s="616"/>
      <c r="GLK363" s="616"/>
      <c r="GLL363" s="616"/>
      <c r="GLM363" s="616"/>
      <c r="GLN363" s="616"/>
      <c r="GLO363" s="616"/>
      <c r="GLP363" s="616"/>
      <c r="GLQ363" s="616"/>
      <c r="GLR363" s="616"/>
      <c r="GLS363" s="616"/>
      <c r="GLT363" s="616"/>
      <c r="GLU363" s="616"/>
      <c r="GLV363" s="616"/>
      <c r="GLW363" s="616"/>
      <c r="GLX363" s="616"/>
      <c r="GLY363" s="616"/>
      <c r="GLZ363" s="616"/>
      <c r="GMA363" s="616"/>
      <c r="GMB363" s="616"/>
      <c r="GMC363" s="616"/>
      <c r="GMD363" s="616"/>
      <c r="GME363" s="616"/>
      <c r="GMF363" s="616"/>
      <c r="GMG363" s="616"/>
      <c r="GMH363" s="616"/>
      <c r="GMI363" s="616"/>
      <c r="GMJ363" s="616"/>
      <c r="GMK363" s="616"/>
      <c r="GML363" s="616"/>
      <c r="GMM363" s="616"/>
      <c r="GMN363" s="616"/>
      <c r="GMO363" s="616"/>
      <c r="GMP363" s="616"/>
      <c r="GMQ363" s="616"/>
      <c r="GMR363" s="616"/>
      <c r="GMS363" s="616"/>
      <c r="GMT363" s="616"/>
      <c r="GMU363" s="616"/>
      <c r="GMV363" s="616"/>
      <c r="GMW363" s="616"/>
      <c r="GMX363" s="616"/>
      <c r="GMY363" s="616"/>
      <c r="GMZ363" s="616"/>
      <c r="GNA363" s="616"/>
      <c r="GNB363" s="616"/>
      <c r="GNC363" s="616"/>
      <c r="GND363" s="616"/>
      <c r="GNE363" s="616"/>
      <c r="GNF363" s="616"/>
      <c r="GNG363" s="616"/>
      <c r="GNH363" s="616"/>
      <c r="GNI363" s="616"/>
      <c r="GNJ363" s="616"/>
      <c r="GNK363" s="616"/>
      <c r="GNL363" s="616"/>
      <c r="GNM363" s="616"/>
      <c r="GNN363" s="616"/>
      <c r="GNO363" s="616"/>
      <c r="GNP363" s="616"/>
      <c r="GNQ363" s="616"/>
      <c r="GNR363" s="616"/>
      <c r="GNS363" s="616"/>
      <c r="GNT363" s="616"/>
      <c r="GNU363" s="616"/>
      <c r="GNV363" s="616"/>
      <c r="GNW363" s="616"/>
      <c r="GNX363" s="616"/>
      <c r="GNY363" s="616"/>
      <c r="GNZ363" s="616"/>
      <c r="GOA363" s="616"/>
      <c r="GOB363" s="616"/>
      <c r="GOC363" s="616"/>
      <c r="GOD363" s="616"/>
      <c r="GOE363" s="616"/>
      <c r="GOF363" s="616"/>
      <c r="GOG363" s="616"/>
      <c r="GOH363" s="616"/>
      <c r="GOI363" s="616"/>
      <c r="GOJ363" s="616"/>
      <c r="GOK363" s="616"/>
      <c r="GOL363" s="616"/>
      <c r="GOM363" s="616"/>
      <c r="GON363" s="616"/>
      <c r="GOO363" s="616"/>
      <c r="GOP363" s="616"/>
      <c r="GOQ363" s="616"/>
      <c r="GOR363" s="616"/>
      <c r="GOS363" s="616"/>
      <c r="GOT363" s="616"/>
      <c r="GOU363" s="616"/>
      <c r="GOV363" s="616"/>
      <c r="GOW363" s="616"/>
      <c r="GOX363" s="616"/>
      <c r="GOY363" s="616"/>
      <c r="GOZ363" s="616"/>
      <c r="GPA363" s="616"/>
      <c r="GPB363" s="616"/>
      <c r="GPC363" s="616"/>
      <c r="GPD363" s="616"/>
      <c r="GPE363" s="616"/>
      <c r="GPF363" s="616"/>
      <c r="GPG363" s="616"/>
      <c r="GPH363" s="616"/>
      <c r="GPI363" s="616"/>
      <c r="GPJ363" s="616"/>
      <c r="GPK363" s="616"/>
      <c r="GPL363" s="616"/>
      <c r="GPM363" s="616"/>
      <c r="GPN363" s="616"/>
      <c r="GPO363" s="616"/>
      <c r="GPP363" s="616"/>
      <c r="GPQ363" s="616"/>
      <c r="GPR363" s="616"/>
      <c r="GPS363" s="616"/>
      <c r="GPT363" s="616"/>
      <c r="GPU363" s="616"/>
      <c r="GPV363" s="616"/>
      <c r="GPW363" s="616"/>
      <c r="GPX363" s="616"/>
      <c r="GPY363" s="616"/>
      <c r="GPZ363" s="616"/>
      <c r="GQA363" s="616"/>
      <c r="GQB363" s="616"/>
      <c r="GQC363" s="616"/>
      <c r="GQD363" s="616"/>
      <c r="GQE363" s="616"/>
      <c r="GQF363" s="616"/>
      <c r="GQG363" s="616"/>
      <c r="GQH363" s="616"/>
      <c r="GQI363" s="616"/>
      <c r="GQJ363" s="616"/>
      <c r="GQK363" s="616"/>
      <c r="GQL363" s="616"/>
      <c r="GQM363" s="616"/>
      <c r="GQN363" s="616"/>
      <c r="GQO363" s="616"/>
      <c r="GQP363" s="616"/>
      <c r="GQQ363" s="616"/>
      <c r="GQR363" s="616"/>
      <c r="GQS363" s="616"/>
      <c r="GQT363" s="616"/>
      <c r="GQU363" s="616"/>
      <c r="GQV363" s="616"/>
      <c r="GQW363" s="616"/>
      <c r="GQX363" s="616"/>
      <c r="GQY363" s="616"/>
      <c r="GQZ363" s="616"/>
      <c r="GRA363" s="616"/>
      <c r="GRB363" s="616"/>
      <c r="GRC363" s="616"/>
      <c r="GRD363" s="616"/>
      <c r="GRE363" s="616"/>
      <c r="GRF363" s="616"/>
      <c r="GRG363" s="616"/>
      <c r="GRH363" s="616"/>
      <c r="GRI363" s="616"/>
      <c r="GRJ363" s="616"/>
      <c r="GRK363" s="616"/>
      <c r="GRL363" s="616"/>
      <c r="GRM363" s="616"/>
      <c r="GRN363" s="616"/>
      <c r="GRO363" s="616"/>
      <c r="GRP363" s="616"/>
      <c r="GRQ363" s="616"/>
      <c r="GRR363" s="616"/>
      <c r="GRS363" s="616"/>
      <c r="GRT363" s="616"/>
      <c r="GRU363" s="616"/>
      <c r="GRV363" s="616"/>
      <c r="GRW363" s="616"/>
      <c r="GRX363" s="616"/>
      <c r="GRY363" s="616"/>
      <c r="GRZ363" s="616"/>
      <c r="GSA363" s="616"/>
      <c r="GSB363" s="616"/>
      <c r="GSC363" s="616"/>
      <c r="GSD363" s="616"/>
      <c r="GSE363" s="616"/>
      <c r="GSF363" s="616"/>
      <c r="GSG363" s="616"/>
      <c r="GSH363" s="616"/>
      <c r="GSI363" s="616"/>
      <c r="GSJ363" s="616"/>
      <c r="GSK363" s="616"/>
      <c r="GSL363" s="616"/>
      <c r="GSM363" s="616"/>
      <c r="GSN363" s="616"/>
      <c r="GSO363" s="616"/>
      <c r="GSP363" s="616"/>
      <c r="GSQ363" s="616"/>
      <c r="GSR363" s="616"/>
      <c r="GSS363" s="616"/>
      <c r="GST363" s="616"/>
      <c r="GSU363" s="616"/>
      <c r="GSV363" s="616"/>
      <c r="GSW363" s="616"/>
      <c r="GSX363" s="616"/>
      <c r="GSY363" s="616"/>
      <c r="GSZ363" s="616"/>
      <c r="GTA363" s="616"/>
      <c r="GTB363" s="616"/>
      <c r="GTC363" s="616"/>
      <c r="GTD363" s="616"/>
      <c r="GTE363" s="616"/>
      <c r="GTF363" s="616"/>
      <c r="GTG363" s="616"/>
      <c r="GTH363" s="616"/>
      <c r="GTI363" s="616"/>
      <c r="GTJ363" s="616"/>
      <c r="GTK363" s="616"/>
      <c r="GTL363" s="616"/>
      <c r="GTM363" s="616"/>
      <c r="GTN363" s="616"/>
      <c r="GTO363" s="616"/>
      <c r="GTP363" s="616"/>
      <c r="GTQ363" s="616"/>
      <c r="GTR363" s="616"/>
      <c r="GTS363" s="616"/>
      <c r="GTT363" s="616"/>
      <c r="GTU363" s="616"/>
      <c r="GTV363" s="616"/>
      <c r="GTW363" s="616"/>
      <c r="GTX363" s="616"/>
      <c r="GTY363" s="616"/>
      <c r="GTZ363" s="616"/>
      <c r="GUA363" s="616"/>
      <c r="GUB363" s="616"/>
      <c r="GUC363" s="616"/>
      <c r="GUD363" s="616"/>
      <c r="GUE363" s="616"/>
      <c r="GUF363" s="616"/>
      <c r="GUG363" s="616"/>
      <c r="GUH363" s="616"/>
      <c r="GUI363" s="616"/>
      <c r="GUJ363" s="616"/>
      <c r="GUK363" s="616"/>
      <c r="GUL363" s="616"/>
      <c r="GUM363" s="616"/>
      <c r="GUN363" s="616"/>
      <c r="GUO363" s="616"/>
      <c r="GUP363" s="616"/>
      <c r="GUQ363" s="616"/>
      <c r="GUR363" s="616"/>
      <c r="GUS363" s="616"/>
      <c r="GUT363" s="616"/>
      <c r="GUU363" s="616"/>
      <c r="GUV363" s="616"/>
      <c r="GUW363" s="616"/>
      <c r="GUX363" s="616"/>
      <c r="GUY363" s="616"/>
      <c r="GUZ363" s="616"/>
      <c r="GVA363" s="616"/>
      <c r="GVB363" s="616"/>
      <c r="GVC363" s="616"/>
      <c r="GVD363" s="616"/>
      <c r="GVE363" s="616"/>
      <c r="GVF363" s="616"/>
      <c r="GVG363" s="616"/>
      <c r="GVH363" s="616"/>
      <c r="GVI363" s="616"/>
      <c r="GVJ363" s="616"/>
      <c r="GVK363" s="616"/>
      <c r="GVL363" s="616"/>
      <c r="GVM363" s="616"/>
      <c r="GVN363" s="616"/>
      <c r="GVO363" s="616"/>
      <c r="GVP363" s="616"/>
      <c r="GVQ363" s="616"/>
      <c r="GVR363" s="616"/>
      <c r="GVS363" s="616"/>
      <c r="GVT363" s="616"/>
      <c r="GVU363" s="616"/>
      <c r="GVV363" s="616"/>
      <c r="GVW363" s="616"/>
      <c r="GVX363" s="616"/>
      <c r="GVY363" s="616"/>
      <c r="GVZ363" s="616"/>
      <c r="GWA363" s="616"/>
      <c r="GWB363" s="616"/>
      <c r="GWC363" s="616"/>
      <c r="GWD363" s="616"/>
      <c r="GWE363" s="616"/>
      <c r="GWF363" s="616"/>
      <c r="GWG363" s="616"/>
      <c r="GWH363" s="616"/>
      <c r="GWI363" s="616"/>
      <c r="GWJ363" s="616"/>
      <c r="GWK363" s="616"/>
      <c r="GWL363" s="616"/>
      <c r="GWM363" s="616"/>
      <c r="GWN363" s="616"/>
      <c r="GWO363" s="616"/>
      <c r="GWP363" s="616"/>
      <c r="GWQ363" s="616"/>
      <c r="GWR363" s="616"/>
      <c r="GWS363" s="616"/>
      <c r="GWT363" s="616"/>
      <c r="GWU363" s="616"/>
      <c r="GWV363" s="616"/>
      <c r="GWW363" s="616"/>
      <c r="GWX363" s="616"/>
      <c r="GWY363" s="616"/>
      <c r="GWZ363" s="616"/>
      <c r="GXA363" s="616"/>
      <c r="GXB363" s="616"/>
      <c r="GXC363" s="616"/>
      <c r="GXD363" s="616"/>
      <c r="GXE363" s="616"/>
      <c r="GXF363" s="616"/>
      <c r="GXG363" s="616"/>
      <c r="GXH363" s="616"/>
      <c r="GXI363" s="616"/>
      <c r="GXJ363" s="616"/>
      <c r="GXK363" s="616"/>
      <c r="GXL363" s="616"/>
      <c r="GXM363" s="616"/>
      <c r="GXN363" s="616"/>
      <c r="GXO363" s="616"/>
      <c r="GXP363" s="616"/>
      <c r="GXQ363" s="616"/>
      <c r="GXR363" s="616"/>
      <c r="GXS363" s="616"/>
      <c r="GXT363" s="616"/>
      <c r="GXU363" s="616"/>
      <c r="GXV363" s="616"/>
      <c r="GXW363" s="616"/>
      <c r="GXX363" s="616"/>
      <c r="GXY363" s="616"/>
      <c r="GXZ363" s="616"/>
      <c r="GYA363" s="616"/>
      <c r="GYB363" s="616"/>
      <c r="GYC363" s="616"/>
      <c r="GYD363" s="616"/>
      <c r="GYE363" s="616"/>
      <c r="GYF363" s="616"/>
      <c r="GYG363" s="616"/>
      <c r="GYH363" s="616"/>
      <c r="GYI363" s="616"/>
      <c r="GYJ363" s="616"/>
      <c r="GYK363" s="616"/>
      <c r="GYL363" s="616"/>
      <c r="GYM363" s="616"/>
      <c r="GYN363" s="616"/>
      <c r="GYO363" s="616"/>
      <c r="GYP363" s="616"/>
      <c r="GYQ363" s="616"/>
      <c r="GYR363" s="616"/>
      <c r="GYS363" s="616"/>
      <c r="GYT363" s="616"/>
      <c r="GYU363" s="616"/>
      <c r="GYV363" s="616"/>
      <c r="GYW363" s="616"/>
      <c r="GYX363" s="616"/>
      <c r="GYY363" s="616"/>
      <c r="GYZ363" s="616"/>
      <c r="GZA363" s="616"/>
      <c r="GZB363" s="616"/>
      <c r="GZC363" s="616"/>
      <c r="GZD363" s="616"/>
      <c r="GZE363" s="616"/>
      <c r="GZF363" s="616"/>
      <c r="GZG363" s="616"/>
      <c r="GZH363" s="616"/>
      <c r="GZI363" s="616"/>
      <c r="GZJ363" s="616"/>
      <c r="GZK363" s="616"/>
      <c r="GZL363" s="616"/>
      <c r="GZM363" s="616"/>
      <c r="GZN363" s="616"/>
      <c r="GZO363" s="616"/>
      <c r="GZP363" s="616"/>
      <c r="GZQ363" s="616"/>
      <c r="GZR363" s="616"/>
      <c r="GZS363" s="616"/>
      <c r="GZT363" s="616"/>
      <c r="GZU363" s="616"/>
      <c r="GZV363" s="616"/>
      <c r="GZW363" s="616"/>
      <c r="GZX363" s="616"/>
      <c r="GZY363" s="616"/>
      <c r="GZZ363" s="616"/>
      <c r="HAA363" s="616"/>
      <c r="HAB363" s="616"/>
      <c r="HAC363" s="616"/>
      <c r="HAD363" s="616"/>
      <c r="HAE363" s="616"/>
      <c r="HAF363" s="616"/>
      <c r="HAG363" s="616"/>
      <c r="HAH363" s="616"/>
      <c r="HAI363" s="616"/>
      <c r="HAJ363" s="616"/>
      <c r="HAK363" s="616"/>
      <c r="HAL363" s="616"/>
      <c r="HAM363" s="616"/>
      <c r="HAN363" s="616"/>
      <c r="HAO363" s="616"/>
      <c r="HAP363" s="616"/>
      <c r="HAQ363" s="616"/>
      <c r="HAR363" s="616"/>
      <c r="HAS363" s="616"/>
      <c r="HAT363" s="616"/>
      <c r="HAU363" s="616"/>
      <c r="HAV363" s="616"/>
      <c r="HAW363" s="616"/>
      <c r="HAX363" s="616"/>
      <c r="HAY363" s="616"/>
      <c r="HAZ363" s="616"/>
      <c r="HBA363" s="616"/>
      <c r="HBB363" s="616"/>
      <c r="HBC363" s="616"/>
      <c r="HBD363" s="616"/>
      <c r="HBE363" s="616"/>
      <c r="HBF363" s="616"/>
      <c r="HBG363" s="616"/>
      <c r="HBH363" s="616"/>
      <c r="HBI363" s="616"/>
      <c r="HBJ363" s="616"/>
      <c r="HBK363" s="616"/>
      <c r="HBL363" s="616"/>
      <c r="HBM363" s="616"/>
      <c r="HBN363" s="616"/>
      <c r="HBO363" s="616"/>
      <c r="HBP363" s="616"/>
      <c r="HBQ363" s="616"/>
      <c r="HBR363" s="616"/>
      <c r="HBS363" s="616"/>
      <c r="HBT363" s="616"/>
      <c r="HBU363" s="616"/>
      <c r="HBV363" s="616"/>
      <c r="HBW363" s="616"/>
      <c r="HBX363" s="616"/>
      <c r="HBY363" s="616"/>
      <c r="HBZ363" s="616"/>
      <c r="HCA363" s="616"/>
      <c r="HCB363" s="616"/>
      <c r="HCC363" s="616"/>
      <c r="HCD363" s="616"/>
      <c r="HCE363" s="616"/>
      <c r="HCF363" s="616"/>
      <c r="HCG363" s="616"/>
      <c r="HCH363" s="616"/>
      <c r="HCI363" s="616"/>
      <c r="HCJ363" s="616"/>
      <c r="HCK363" s="616"/>
      <c r="HCL363" s="616"/>
      <c r="HCM363" s="616"/>
      <c r="HCN363" s="616"/>
      <c r="HCO363" s="616"/>
      <c r="HCP363" s="616"/>
      <c r="HCQ363" s="616"/>
      <c r="HCR363" s="616"/>
      <c r="HCS363" s="616"/>
      <c r="HCT363" s="616"/>
      <c r="HCU363" s="616"/>
      <c r="HCV363" s="616"/>
      <c r="HCW363" s="616"/>
      <c r="HCX363" s="616"/>
      <c r="HCY363" s="616"/>
      <c r="HCZ363" s="616"/>
      <c r="HDA363" s="616"/>
      <c r="HDB363" s="616"/>
      <c r="HDC363" s="616"/>
      <c r="HDD363" s="616"/>
      <c r="HDE363" s="616"/>
      <c r="HDF363" s="616"/>
      <c r="HDG363" s="616"/>
      <c r="HDH363" s="616"/>
      <c r="HDI363" s="616"/>
      <c r="HDJ363" s="616"/>
      <c r="HDK363" s="616"/>
      <c r="HDL363" s="616"/>
      <c r="HDM363" s="616"/>
      <c r="HDN363" s="616"/>
      <c r="HDO363" s="616"/>
      <c r="HDP363" s="616"/>
      <c r="HDQ363" s="616"/>
      <c r="HDR363" s="616"/>
      <c r="HDS363" s="616"/>
      <c r="HDT363" s="616"/>
      <c r="HDU363" s="616"/>
      <c r="HDV363" s="616"/>
      <c r="HDW363" s="616"/>
      <c r="HDX363" s="616"/>
      <c r="HDY363" s="616"/>
      <c r="HDZ363" s="616"/>
      <c r="HEA363" s="616"/>
      <c r="HEB363" s="616"/>
      <c r="HEC363" s="616"/>
      <c r="HED363" s="616"/>
      <c r="HEE363" s="616"/>
      <c r="HEF363" s="616"/>
      <c r="HEG363" s="616"/>
      <c r="HEH363" s="616"/>
      <c r="HEI363" s="616"/>
      <c r="HEJ363" s="616"/>
      <c r="HEK363" s="616"/>
      <c r="HEL363" s="616"/>
      <c r="HEM363" s="616"/>
      <c r="HEN363" s="616"/>
      <c r="HEO363" s="616"/>
      <c r="HEP363" s="616"/>
      <c r="HEQ363" s="616"/>
      <c r="HER363" s="616"/>
      <c r="HES363" s="616"/>
      <c r="HET363" s="616"/>
      <c r="HEU363" s="616"/>
      <c r="HEV363" s="616"/>
      <c r="HEW363" s="616"/>
      <c r="HEX363" s="616"/>
      <c r="HEY363" s="616"/>
      <c r="HEZ363" s="616"/>
      <c r="HFA363" s="616"/>
      <c r="HFB363" s="616"/>
      <c r="HFC363" s="616"/>
      <c r="HFD363" s="616"/>
      <c r="HFE363" s="616"/>
      <c r="HFF363" s="616"/>
      <c r="HFG363" s="616"/>
      <c r="HFH363" s="616"/>
      <c r="HFI363" s="616"/>
      <c r="HFJ363" s="616"/>
      <c r="HFK363" s="616"/>
      <c r="HFL363" s="616"/>
      <c r="HFM363" s="616"/>
      <c r="HFN363" s="616"/>
      <c r="HFO363" s="616"/>
      <c r="HFP363" s="616"/>
      <c r="HFQ363" s="616"/>
      <c r="HFR363" s="616"/>
      <c r="HFS363" s="616"/>
      <c r="HFT363" s="616"/>
      <c r="HFU363" s="616"/>
      <c r="HFV363" s="616"/>
      <c r="HFW363" s="616"/>
      <c r="HFX363" s="616"/>
      <c r="HFY363" s="616"/>
      <c r="HFZ363" s="616"/>
      <c r="HGA363" s="616"/>
      <c r="HGB363" s="616"/>
      <c r="HGC363" s="616"/>
      <c r="HGD363" s="616"/>
      <c r="HGE363" s="616"/>
      <c r="HGF363" s="616"/>
      <c r="HGG363" s="616"/>
      <c r="HGH363" s="616"/>
      <c r="HGI363" s="616"/>
      <c r="HGJ363" s="616"/>
      <c r="HGK363" s="616"/>
      <c r="HGL363" s="616"/>
      <c r="HGM363" s="616"/>
      <c r="HGN363" s="616"/>
      <c r="HGO363" s="616"/>
      <c r="HGP363" s="616"/>
      <c r="HGQ363" s="616"/>
      <c r="HGR363" s="616"/>
      <c r="HGS363" s="616"/>
      <c r="HGT363" s="616"/>
      <c r="HGU363" s="616"/>
      <c r="HGV363" s="616"/>
      <c r="HGW363" s="616"/>
      <c r="HGX363" s="616"/>
      <c r="HGY363" s="616"/>
      <c r="HGZ363" s="616"/>
      <c r="HHA363" s="616"/>
      <c r="HHB363" s="616"/>
      <c r="HHC363" s="616"/>
      <c r="HHD363" s="616"/>
      <c r="HHE363" s="616"/>
      <c r="HHF363" s="616"/>
      <c r="HHG363" s="616"/>
      <c r="HHH363" s="616"/>
      <c r="HHI363" s="616"/>
      <c r="HHJ363" s="616"/>
      <c r="HHK363" s="616"/>
      <c r="HHL363" s="616"/>
      <c r="HHM363" s="616"/>
      <c r="HHN363" s="616"/>
      <c r="HHO363" s="616"/>
      <c r="HHP363" s="616"/>
      <c r="HHQ363" s="616"/>
      <c r="HHR363" s="616"/>
      <c r="HHS363" s="616"/>
      <c r="HHT363" s="616"/>
      <c r="HHU363" s="616"/>
      <c r="HHV363" s="616"/>
      <c r="HHW363" s="616"/>
      <c r="HHX363" s="616"/>
      <c r="HHY363" s="616"/>
      <c r="HHZ363" s="616"/>
      <c r="HIA363" s="616"/>
      <c r="HIB363" s="616"/>
      <c r="HIC363" s="616"/>
      <c r="HID363" s="616"/>
      <c r="HIE363" s="616"/>
      <c r="HIF363" s="616"/>
      <c r="HIG363" s="616"/>
      <c r="HIH363" s="616"/>
      <c r="HII363" s="616"/>
      <c r="HIJ363" s="616"/>
      <c r="HIK363" s="616"/>
      <c r="HIL363" s="616"/>
      <c r="HIM363" s="616"/>
      <c r="HIN363" s="616"/>
      <c r="HIO363" s="616"/>
      <c r="HIP363" s="616"/>
      <c r="HIQ363" s="616"/>
      <c r="HIR363" s="616"/>
      <c r="HIS363" s="616"/>
      <c r="HIT363" s="616"/>
      <c r="HIU363" s="616"/>
      <c r="HIV363" s="616"/>
      <c r="HIW363" s="616"/>
      <c r="HIX363" s="616"/>
      <c r="HIY363" s="616"/>
      <c r="HIZ363" s="616"/>
      <c r="HJA363" s="616"/>
      <c r="HJB363" s="616"/>
      <c r="HJC363" s="616"/>
      <c r="HJD363" s="616"/>
      <c r="HJE363" s="616"/>
      <c r="HJF363" s="616"/>
      <c r="HJG363" s="616"/>
      <c r="HJH363" s="616"/>
      <c r="HJI363" s="616"/>
      <c r="HJJ363" s="616"/>
      <c r="HJK363" s="616"/>
      <c r="HJL363" s="616"/>
      <c r="HJM363" s="616"/>
      <c r="HJN363" s="616"/>
      <c r="HJO363" s="616"/>
      <c r="HJP363" s="616"/>
      <c r="HJQ363" s="616"/>
      <c r="HJR363" s="616"/>
      <c r="HJS363" s="616"/>
      <c r="HJT363" s="616"/>
      <c r="HJU363" s="616"/>
      <c r="HJV363" s="616"/>
      <c r="HJW363" s="616"/>
      <c r="HJX363" s="616"/>
      <c r="HJY363" s="616"/>
      <c r="HJZ363" s="616"/>
      <c r="HKA363" s="616"/>
      <c r="HKB363" s="616"/>
      <c r="HKC363" s="616"/>
      <c r="HKD363" s="616"/>
      <c r="HKE363" s="616"/>
      <c r="HKF363" s="616"/>
      <c r="HKG363" s="616"/>
      <c r="HKH363" s="616"/>
      <c r="HKI363" s="616"/>
      <c r="HKJ363" s="616"/>
      <c r="HKK363" s="616"/>
      <c r="HKL363" s="616"/>
      <c r="HKM363" s="616"/>
      <c r="HKN363" s="616"/>
      <c r="HKO363" s="616"/>
      <c r="HKP363" s="616"/>
      <c r="HKQ363" s="616"/>
      <c r="HKR363" s="616"/>
      <c r="HKS363" s="616"/>
      <c r="HKT363" s="616"/>
      <c r="HKU363" s="616"/>
      <c r="HKV363" s="616"/>
      <c r="HKW363" s="616"/>
      <c r="HKX363" s="616"/>
      <c r="HKY363" s="616"/>
      <c r="HKZ363" s="616"/>
      <c r="HLA363" s="616"/>
      <c r="HLB363" s="616"/>
      <c r="HLC363" s="616"/>
      <c r="HLD363" s="616"/>
      <c r="HLE363" s="616"/>
      <c r="HLF363" s="616"/>
      <c r="HLG363" s="616"/>
      <c r="HLH363" s="616"/>
      <c r="HLI363" s="616"/>
      <c r="HLJ363" s="616"/>
      <c r="HLK363" s="616"/>
      <c r="HLL363" s="616"/>
      <c r="HLM363" s="616"/>
      <c r="HLN363" s="616"/>
      <c r="HLO363" s="616"/>
      <c r="HLP363" s="616"/>
      <c r="HLQ363" s="616"/>
      <c r="HLR363" s="616"/>
      <c r="HLS363" s="616"/>
      <c r="HLT363" s="616"/>
      <c r="HLU363" s="616"/>
      <c r="HLV363" s="616"/>
      <c r="HLW363" s="616"/>
      <c r="HLX363" s="616"/>
      <c r="HLY363" s="616"/>
      <c r="HLZ363" s="616"/>
      <c r="HMA363" s="616"/>
      <c r="HMB363" s="616"/>
      <c r="HMC363" s="616"/>
      <c r="HMD363" s="616"/>
      <c r="HME363" s="616"/>
      <c r="HMF363" s="616"/>
      <c r="HMG363" s="616"/>
      <c r="HMH363" s="616"/>
      <c r="HMI363" s="616"/>
      <c r="HMJ363" s="616"/>
      <c r="HMK363" s="616"/>
      <c r="HML363" s="616"/>
      <c r="HMM363" s="616"/>
      <c r="HMN363" s="616"/>
      <c r="HMO363" s="616"/>
      <c r="HMP363" s="616"/>
      <c r="HMQ363" s="616"/>
      <c r="HMR363" s="616"/>
      <c r="HMS363" s="616"/>
      <c r="HMT363" s="616"/>
      <c r="HMU363" s="616"/>
      <c r="HMV363" s="616"/>
      <c r="HMW363" s="616"/>
      <c r="HMX363" s="616"/>
      <c r="HMY363" s="616"/>
      <c r="HMZ363" s="616"/>
      <c r="HNA363" s="616"/>
      <c r="HNB363" s="616"/>
      <c r="HNC363" s="616"/>
      <c r="HND363" s="616"/>
      <c r="HNE363" s="616"/>
      <c r="HNF363" s="616"/>
      <c r="HNG363" s="616"/>
      <c r="HNH363" s="616"/>
      <c r="HNI363" s="616"/>
      <c r="HNJ363" s="616"/>
      <c r="HNK363" s="616"/>
      <c r="HNL363" s="616"/>
      <c r="HNM363" s="616"/>
      <c r="HNN363" s="616"/>
      <c r="HNO363" s="616"/>
      <c r="HNP363" s="616"/>
      <c r="HNQ363" s="616"/>
      <c r="HNR363" s="616"/>
      <c r="HNS363" s="616"/>
      <c r="HNT363" s="616"/>
      <c r="HNU363" s="616"/>
      <c r="HNV363" s="616"/>
      <c r="HNW363" s="616"/>
      <c r="HNX363" s="616"/>
      <c r="HNY363" s="616"/>
      <c r="HNZ363" s="616"/>
      <c r="HOA363" s="616"/>
      <c r="HOB363" s="616"/>
      <c r="HOC363" s="616"/>
      <c r="HOD363" s="616"/>
      <c r="HOE363" s="616"/>
      <c r="HOF363" s="616"/>
      <c r="HOG363" s="616"/>
      <c r="HOH363" s="616"/>
      <c r="HOI363" s="616"/>
      <c r="HOJ363" s="616"/>
      <c r="HOK363" s="616"/>
      <c r="HOL363" s="616"/>
      <c r="HOM363" s="616"/>
      <c r="HON363" s="616"/>
      <c r="HOO363" s="616"/>
      <c r="HOP363" s="616"/>
      <c r="HOQ363" s="616"/>
      <c r="HOR363" s="616"/>
      <c r="HOS363" s="616"/>
      <c r="HOT363" s="616"/>
      <c r="HOU363" s="616"/>
      <c r="HOV363" s="616"/>
      <c r="HOW363" s="616"/>
      <c r="HOX363" s="616"/>
      <c r="HOY363" s="616"/>
      <c r="HOZ363" s="616"/>
      <c r="HPA363" s="616"/>
      <c r="HPB363" s="616"/>
      <c r="HPC363" s="616"/>
      <c r="HPD363" s="616"/>
      <c r="HPE363" s="616"/>
      <c r="HPF363" s="616"/>
      <c r="HPG363" s="616"/>
      <c r="HPH363" s="616"/>
      <c r="HPI363" s="616"/>
      <c r="HPJ363" s="616"/>
      <c r="HPK363" s="616"/>
      <c r="HPL363" s="616"/>
      <c r="HPM363" s="616"/>
      <c r="HPN363" s="616"/>
      <c r="HPO363" s="616"/>
      <c r="HPP363" s="616"/>
      <c r="HPQ363" s="616"/>
      <c r="HPR363" s="616"/>
      <c r="HPS363" s="616"/>
      <c r="HPT363" s="616"/>
      <c r="HPU363" s="616"/>
      <c r="HPV363" s="616"/>
      <c r="HPW363" s="616"/>
      <c r="HPX363" s="616"/>
      <c r="HPY363" s="616"/>
      <c r="HPZ363" s="616"/>
      <c r="HQA363" s="616"/>
      <c r="HQB363" s="616"/>
      <c r="HQC363" s="616"/>
      <c r="HQD363" s="616"/>
      <c r="HQE363" s="616"/>
      <c r="HQF363" s="616"/>
      <c r="HQG363" s="616"/>
      <c r="HQH363" s="616"/>
      <c r="HQI363" s="616"/>
      <c r="HQJ363" s="616"/>
      <c r="HQK363" s="616"/>
      <c r="HQL363" s="616"/>
      <c r="HQM363" s="616"/>
      <c r="HQN363" s="616"/>
      <c r="HQO363" s="616"/>
      <c r="HQP363" s="616"/>
      <c r="HQQ363" s="616"/>
      <c r="HQR363" s="616"/>
      <c r="HQS363" s="616"/>
      <c r="HQT363" s="616"/>
      <c r="HQU363" s="616"/>
      <c r="HQV363" s="616"/>
      <c r="HQW363" s="616"/>
      <c r="HQX363" s="616"/>
      <c r="HQY363" s="616"/>
      <c r="HQZ363" s="616"/>
      <c r="HRA363" s="616"/>
      <c r="HRB363" s="616"/>
      <c r="HRC363" s="616"/>
      <c r="HRD363" s="616"/>
      <c r="HRE363" s="616"/>
      <c r="HRF363" s="616"/>
      <c r="HRG363" s="616"/>
      <c r="HRH363" s="616"/>
      <c r="HRI363" s="616"/>
      <c r="HRJ363" s="616"/>
      <c r="HRK363" s="616"/>
      <c r="HRL363" s="616"/>
      <c r="HRM363" s="616"/>
      <c r="HRN363" s="616"/>
      <c r="HRO363" s="616"/>
      <c r="HRP363" s="616"/>
      <c r="HRQ363" s="616"/>
      <c r="HRR363" s="616"/>
      <c r="HRS363" s="616"/>
      <c r="HRT363" s="616"/>
      <c r="HRU363" s="616"/>
      <c r="HRV363" s="616"/>
      <c r="HRW363" s="616"/>
      <c r="HRX363" s="616"/>
      <c r="HRY363" s="616"/>
      <c r="HRZ363" s="616"/>
      <c r="HSA363" s="616"/>
      <c r="HSB363" s="616"/>
      <c r="HSC363" s="616"/>
      <c r="HSD363" s="616"/>
      <c r="HSE363" s="616"/>
      <c r="HSF363" s="616"/>
      <c r="HSG363" s="616"/>
      <c r="HSH363" s="616"/>
      <c r="HSI363" s="616"/>
      <c r="HSJ363" s="616"/>
      <c r="HSK363" s="616"/>
      <c r="HSL363" s="616"/>
      <c r="HSM363" s="616"/>
      <c r="HSN363" s="616"/>
      <c r="HSO363" s="616"/>
      <c r="HSP363" s="616"/>
      <c r="HSQ363" s="616"/>
      <c r="HSR363" s="616"/>
      <c r="HSS363" s="616"/>
      <c r="HST363" s="616"/>
      <c r="HSU363" s="616"/>
      <c r="HSV363" s="616"/>
      <c r="HSW363" s="616"/>
      <c r="HSX363" s="616"/>
      <c r="HSY363" s="616"/>
      <c r="HSZ363" s="616"/>
      <c r="HTA363" s="616"/>
      <c r="HTB363" s="616"/>
      <c r="HTC363" s="616"/>
      <c r="HTD363" s="616"/>
      <c r="HTE363" s="616"/>
      <c r="HTF363" s="616"/>
      <c r="HTG363" s="616"/>
      <c r="HTH363" s="616"/>
      <c r="HTI363" s="616"/>
      <c r="HTJ363" s="616"/>
      <c r="HTK363" s="616"/>
      <c r="HTL363" s="616"/>
      <c r="HTM363" s="616"/>
      <c r="HTN363" s="616"/>
      <c r="HTO363" s="616"/>
      <c r="HTP363" s="616"/>
      <c r="HTQ363" s="616"/>
      <c r="HTR363" s="616"/>
      <c r="HTS363" s="616"/>
      <c r="HTT363" s="616"/>
      <c r="HTU363" s="616"/>
      <c r="HTV363" s="616"/>
      <c r="HTW363" s="616"/>
      <c r="HTX363" s="616"/>
      <c r="HTY363" s="616"/>
      <c r="HTZ363" s="616"/>
      <c r="HUA363" s="616"/>
      <c r="HUB363" s="616"/>
      <c r="HUC363" s="616"/>
      <c r="HUD363" s="616"/>
      <c r="HUE363" s="616"/>
      <c r="HUF363" s="616"/>
      <c r="HUG363" s="616"/>
      <c r="HUH363" s="616"/>
      <c r="HUI363" s="616"/>
      <c r="HUJ363" s="616"/>
      <c r="HUK363" s="616"/>
      <c r="HUL363" s="616"/>
      <c r="HUM363" s="616"/>
      <c r="HUN363" s="616"/>
      <c r="HUO363" s="616"/>
      <c r="HUP363" s="616"/>
      <c r="HUQ363" s="616"/>
      <c r="HUR363" s="616"/>
      <c r="HUS363" s="616"/>
      <c r="HUT363" s="616"/>
      <c r="HUU363" s="616"/>
      <c r="HUV363" s="616"/>
      <c r="HUW363" s="616"/>
      <c r="HUX363" s="616"/>
      <c r="HUY363" s="616"/>
      <c r="HUZ363" s="616"/>
      <c r="HVA363" s="616"/>
      <c r="HVB363" s="616"/>
      <c r="HVC363" s="616"/>
      <c r="HVD363" s="616"/>
      <c r="HVE363" s="616"/>
      <c r="HVF363" s="616"/>
      <c r="HVG363" s="616"/>
      <c r="HVH363" s="616"/>
      <c r="HVI363" s="616"/>
      <c r="HVJ363" s="616"/>
      <c r="HVK363" s="616"/>
      <c r="HVL363" s="616"/>
      <c r="HVM363" s="616"/>
      <c r="HVN363" s="616"/>
      <c r="HVO363" s="616"/>
      <c r="HVP363" s="616"/>
      <c r="HVQ363" s="616"/>
      <c r="HVR363" s="616"/>
      <c r="HVS363" s="616"/>
      <c r="HVT363" s="616"/>
      <c r="HVU363" s="616"/>
      <c r="HVV363" s="616"/>
      <c r="HVW363" s="616"/>
      <c r="HVX363" s="616"/>
      <c r="HVY363" s="616"/>
      <c r="HVZ363" s="616"/>
      <c r="HWA363" s="616"/>
      <c r="HWB363" s="616"/>
      <c r="HWC363" s="616"/>
      <c r="HWD363" s="616"/>
      <c r="HWE363" s="616"/>
      <c r="HWF363" s="616"/>
      <c r="HWG363" s="616"/>
      <c r="HWH363" s="616"/>
      <c r="HWI363" s="616"/>
      <c r="HWJ363" s="616"/>
      <c r="HWK363" s="616"/>
      <c r="HWL363" s="616"/>
      <c r="HWM363" s="616"/>
      <c r="HWN363" s="616"/>
      <c r="HWO363" s="616"/>
      <c r="HWP363" s="616"/>
      <c r="HWQ363" s="616"/>
      <c r="HWR363" s="616"/>
      <c r="HWS363" s="616"/>
      <c r="HWT363" s="616"/>
      <c r="HWU363" s="616"/>
      <c r="HWV363" s="616"/>
      <c r="HWW363" s="616"/>
      <c r="HWX363" s="616"/>
      <c r="HWY363" s="616"/>
      <c r="HWZ363" s="616"/>
      <c r="HXA363" s="616"/>
      <c r="HXB363" s="616"/>
      <c r="HXC363" s="616"/>
      <c r="HXD363" s="616"/>
      <c r="HXE363" s="616"/>
      <c r="HXF363" s="616"/>
      <c r="HXG363" s="616"/>
      <c r="HXH363" s="616"/>
      <c r="HXI363" s="616"/>
      <c r="HXJ363" s="616"/>
      <c r="HXK363" s="616"/>
      <c r="HXL363" s="616"/>
      <c r="HXM363" s="616"/>
      <c r="HXN363" s="616"/>
      <c r="HXO363" s="616"/>
      <c r="HXP363" s="616"/>
      <c r="HXQ363" s="616"/>
      <c r="HXR363" s="616"/>
      <c r="HXS363" s="616"/>
      <c r="HXT363" s="616"/>
      <c r="HXU363" s="616"/>
      <c r="HXV363" s="616"/>
      <c r="HXW363" s="616"/>
      <c r="HXX363" s="616"/>
      <c r="HXY363" s="616"/>
      <c r="HXZ363" s="616"/>
      <c r="HYA363" s="616"/>
      <c r="HYB363" s="616"/>
      <c r="HYC363" s="616"/>
      <c r="HYD363" s="616"/>
      <c r="HYE363" s="616"/>
      <c r="HYF363" s="616"/>
      <c r="HYG363" s="616"/>
      <c r="HYH363" s="616"/>
      <c r="HYI363" s="616"/>
      <c r="HYJ363" s="616"/>
      <c r="HYK363" s="616"/>
      <c r="HYL363" s="616"/>
      <c r="HYM363" s="616"/>
      <c r="HYN363" s="616"/>
      <c r="HYO363" s="616"/>
      <c r="HYP363" s="616"/>
      <c r="HYQ363" s="616"/>
      <c r="HYR363" s="616"/>
      <c r="HYS363" s="616"/>
      <c r="HYT363" s="616"/>
      <c r="HYU363" s="616"/>
      <c r="HYV363" s="616"/>
      <c r="HYW363" s="616"/>
      <c r="HYX363" s="616"/>
      <c r="HYY363" s="616"/>
      <c r="HYZ363" s="616"/>
      <c r="HZA363" s="616"/>
      <c r="HZB363" s="616"/>
      <c r="HZC363" s="616"/>
      <c r="HZD363" s="616"/>
      <c r="HZE363" s="616"/>
      <c r="HZF363" s="616"/>
      <c r="HZG363" s="616"/>
      <c r="HZH363" s="616"/>
      <c r="HZI363" s="616"/>
      <c r="HZJ363" s="616"/>
      <c r="HZK363" s="616"/>
      <c r="HZL363" s="616"/>
      <c r="HZM363" s="616"/>
      <c r="HZN363" s="616"/>
      <c r="HZO363" s="616"/>
      <c r="HZP363" s="616"/>
      <c r="HZQ363" s="616"/>
      <c r="HZR363" s="616"/>
      <c r="HZS363" s="616"/>
      <c r="HZT363" s="616"/>
      <c r="HZU363" s="616"/>
      <c r="HZV363" s="616"/>
      <c r="HZW363" s="616"/>
      <c r="HZX363" s="616"/>
      <c r="HZY363" s="616"/>
      <c r="HZZ363" s="616"/>
      <c r="IAA363" s="616"/>
      <c r="IAB363" s="616"/>
      <c r="IAC363" s="616"/>
      <c r="IAD363" s="616"/>
      <c r="IAE363" s="616"/>
      <c r="IAF363" s="616"/>
      <c r="IAG363" s="616"/>
      <c r="IAH363" s="616"/>
      <c r="IAI363" s="616"/>
      <c r="IAJ363" s="616"/>
      <c r="IAK363" s="616"/>
      <c r="IAL363" s="616"/>
      <c r="IAM363" s="616"/>
      <c r="IAN363" s="616"/>
      <c r="IAO363" s="616"/>
      <c r="IAP363" s="616"/>
      <c r="IAQ363" s="616"/>
      <c r="IAR363" s="616"/>
      <c r="IAS363" s="616"/>
      <c r="IAT363" s="616"/>
      <c r="IAU363" s="616"/>
      <c r="IAV363" s="616"/>
      <c r="IAW363" s="616"/>
      <c r="IAX363" s="616"/>
      <c r="IAY363" s="616"/>
      <c r="IAZ363" s="616"/>
      <c r="IBA363" s="616"/>
      <c r="IBB363" s="616"/>
      <c r="IBC363" s="616"/>
      <c r="IBD363" s="616"/>
      <c r="IBE363" s="616"/>
      <c r="IBF363" s="616"/>
      <c r="IBG363" s="616"/>
      <c r="IBH363" s="616"/>
      <c r="IBI363" s="616"/>
      <c r="IBJ363" s="616"/>
      <c r="IBK363" s="616"/>
      <c r="IBL363" s="616"/>
      <c r="IBM363" s="616"/>
      <c r="IBN363" s="616"/>
      <c r="IBO363" s="616"/>
      <c r="IBP363" s="616"/>
      <c r="IBQ363" s="616"/>
      <c r="IBR363" s="616"/>
      <c r="IBS363" s="616"/>
      <c r="IBT363" s="616"/>
      <c r="IBU363" s="616"/>
      <c r="IBV363" s="616"/>
      <c r="IBW363" s="616"/>
      <c r="IBX363" s="616"/>
      <c r="IBY363" s="616"/>
      <c r="IBZ363" s="616"/>
      <c r="ICA363" s="616"/>
      <c r="ICB363" s="616"/>
      <c r="ICC363" s="616"/>
      <c r="ICD363" s="616"/>
      <c r="ICE363" s="616"/>
      <c r="ICF363" s="616"/>
      <c r="ICG363" s="616"/>
      <c r="ICH363" s="616"/>
      <c r="ICI363" s="616"/>
      <c r="ICJ363" s="616"/>
      <c r="ICK363" s="616"/>
      <c r="ICL363" s="616"/>
      <c r="ICM363" s="616"/>
      <c r="ICN363" s="616"/>
      <c r="ICO363" s="616"/>
      <c r="ICP363" s="616"/>
      <c r="ICQ363" s="616"/>
      <c r="ICR363" s="616"/>
      <c r="ICS363" s="616"/>
      <c r="ICT363" s="616"/>
      <c r="ICU363" s="616"/>
      <c r="ICV363" s="616"/>
      <c r="ICW363" s="616"/>
      <c r="ICX363" s="616"/>
      <c r="ICY363" s="616"/>
      <c r="ICZ363" s="616"/>
      <c r="IDA363" s="616"/>
      <c r="IDB363" s="616"/>
      <c r="IDC363" s="616"/>
      <c r="IDD363" s="616"/>
      <c r="IDE363" s="616"/>
      <c r="IDF363" s="616"/>
      <c r="IDG363" s="616"/>
      <c r="IDH363" s="616"/>
      <c r="IDI363" s="616"/>
      <c r="IDJ363" s="616"/>
      <c r="IDK363" s="616"/>
      <c r="IDL363" s="616"/>
      <c r="IDM363" s="616"/>
      <c r="IDN363" s="616"/>
      <c r="IDO363" s="616"/>
      <c r="IDP363" s="616"/>
      <c r="IDQ363" s="616"/>
      <c r="IDR363" s="616"/>
      <c r="IDS363" s="616"/>
      <c r="IDT363" s="616"/>
      <c r="IDU363" s="616"/>
      <c r="IDV363" s="616"/>
      <c r="IDW363" s="616"/>
      <c r="IDX363" s="616"/>
      <c r="IDY363" s="616"/>
      <c r="IDZ363" s="616"/>
      <c r="IEA363" s="616"/>
      <c r="IEB363" s="616"/>
      <c r="IEC363" s="616"/>
      <c r="IED363" s="616"/>
      <c r="IEE363" s="616"/>
      <c r="IEF363" s="616"/>
      <c r="IEG363" s="616"/>
      <c r="IEH363" s="616"/>
      <c r="IEI363" s="616"/>
      <c r="IEJ363" s="616"/>
      <c r="IEK363" s="616"/>
      <c r="IEL363" s="616"/>
      <c r="IEM363" s="616"/>
      <c r="IEN363" s="616"/>
      <c r="IEO363" s="616"/>
      <c r="IEP363" s="616"/>
      <c r="IEQ363" s="616"/>
      <c r="IER363" s="616"/>
      <c r="IES363" s="616"/>
      <c r="IET363" s="616"/>
      <c r="IEU363" s="616"/>
      <c r="IEV363" s="616"/>
      <c r="IEW363" s="616"/>
      <c r="IEX363" s="616"/>
      <c r="IEY363" s="616"/>
      <c r="IEZ363" s="616"/>
      <c r="IFA363" s="616"/>
      <c r="IFB363" s="616"/>
      <c r="IFC363" s="616"/>
      <c r="IFD363" s="616"/>
      <c r="IFE363" s="616"/>
      <c r="IFF363" s="616"/>
      <c r="IFG363" s="616"/>
      <c r="IFH363" s="616"/>
      <c r="IFI363" s="616"/>
      <c r="IFJ363" s="616"/>
      <c r="IFK363" s="616"/>
      <c r="IFL363" s="616"/>
      <c r="IFM363" s="616"/>
      <c r="IFN363" s="616"/>
      <c r="IFO363" s="616"/>
      <c r="IFP363" s="616"/>
      <c r="IFQ363" s="616"/>
      <c r="IFR363" s="616"/>
      <c r="IFS363" s="616"/>
      <c r="IFT363" s="616"/>
      <c r="IFU363" s="616"/>
      <c r="IFV363" s="616"/>
      <c r="IFW363" s="616"/>
      <c r="IFX363" s="616"/>
      <c r="IFY363" s="616"/>
      <c r="IFZ363" s="616"/>
      <c r="IGA363" s="616"/>
      <c r="IGB363" s="616"/>
      <c r="IGC363" s="616"/>
      <c r="IGD363" s="616"/>
      <c r="IGE363" s="616"/>
      <c r="IGF363" s="616"/>
      <c r="IGG363" s="616"/>
      <c r="IGH363" s="616"/>
      <c r="IGI363" s="616"/>
      <c r="IGJ363" s="616"/>
      <c r="IGK363" s="616"/>
      <c r="IGL363" s="616"/>
      <c r="IGM363" s="616"/>
      <c r="IGN363" s="616"/>
      <c r="IGO363" s="616"/>
      <c r="IGP363" s="616"/>
      <c r="IGQ363" s="616"/>
      <c r="IGR363" s="616"/>
      <c r="IGS363" s="616"/>
      <c r="IGT363" s="616"/>
      <c r="IGU363" s="616"/>
      <c r="IGV363" s="616"/>
      <c r="IGW363" s="616"/>
      <c r="IGX363" s="616"/>
      <c r="IGY363" s="616"/>
      <c r="IGZ363" s="616"/>
      <c r="IHA363" s="616"/>
      <c r="IHB363" s="616"/>
      <c r="IHC363" s="616"/>
      <c r="IHD363" s="616"/>
      <c r="IHE363" s="616"/>
      <c r="IHF363" s="616"/>
      <c r="IHG363" s="616"/>
      <c r="IHH363" s="616"/>
      <c r="IHI363" s="616"/>
      <c r="IHJ363" s="616"/>
      <c r="IHK363" s="616"/>
      <c r="IHL363" s="616"/>
      <c r="IHM363" s="616"/>
      <c r="IHN363" s="616"/>
      <c r="IHO363" s="616"/>
      <c r="IHP363" s="616"/>
      <c r="IHQ363" s="616"/>
      <c r="IHR363" s="616"/>
      <c r="IHS363" s="616"/>
      <c r="IHT363" s="616"/>
      <c r="IHU363" s="616"/>
      <c r="IHV363" s="616"/>
      <c r="IHW363" s="616"/>
      <c r="IHX363" s="616"/>
      <c r="IHY363" s="616"/>
      <c r="IHZ363" s="616"/>
      <c r="IIA363" s="616"/>
      <c r="IIB363" s="616"/>
      <c r="IIC363" s="616"/>
      <c r="IID363" s="616"/>
      <c r="IIE363" s="616"/>
      <c r="IIF363" s="616"/>
      <c r="IIG363" s="616"/>
      <c r="IIH363" s="616"/>
      <c r="III363" s="616"/>
      <c r="IIJ363" s="616"/>
      <c r="IIK363" s="616"/>
      <c r="IIL363" s="616"/>
      <c r="IIM363" s="616"/>
      <c r="IIN363" s="616"/>
      <c r="IIO363" s="616"/>
      <c r="IIP363" s="616"/>
      <c r="IIQ363" s="616"/>
      <c r="IIR363" s="616"/>
      <c r="IIS363" s="616"/>
      <c r="IIT363" s="616"/>
      <c r="IIU363" s="616"/>
      <c r="IIV363" s="616"/>
      <c r="IIW363" s="616"/>
      <c r="IIX363" s="616"/>
      <c r="IIY363" s="616"/>
      <c r="IIZ363" s="616"/>
      <c r="IJA363" s="616"/>
      <c r="IJB363" s="616"/>
      <c r="IJC363" s="616"/>
      <c r="IJD363" s="616"/>
      <c r="IJE363" s="616"/>
      <c r="IJF363" s="616"/>
      <c r="IJG363" s="616"/>
      <c r="IJH363" s="616"/>
      <c r="IJI363" s="616"/>
      <c r="IJJ363" s="616"/>
      <c r="IJK363" s="616"/>
      <c r="IJL363" s="616"/>
      <c r="IJM363" s="616"/>
      <c r="IJN363" s="616"/>
      <c r="IJO363" s="616"/>
      <c r="IJP363" s="616"/>
      <c r="IJQ363" s="616"/>
      <c r="IJR363" s="616"/>
      <c r="IJS363" s="616"/>
      <c r="IJT363" s="616"/>
      <c r="IJU363" s="616"/>
      <c r="IJV363" s="616"/>
      <c r="IJW363" s="616"/>
      <c r="IJX363" s="616"/>
      <c r="IJY363" s="616"/>
      <c r="IJZ363" s="616"/>
      <c r="IKA363" s="616"/>
      <c r="IKB363" s="616"/>
      <c r="IKC363" s="616"/>
      <c r="IKD363" s="616"/>
      <c r="IKE363" s="616"/>
      <c r="IKF363" s="616"/>
      <c r="IKG363" s="616"/>
      <c r="IKH363" s="616"/>
      <c r="IKI363" s="616"/>
      <c r="IKJ363" s="616"/>
      <c r="IKK363" s="616"/>
      <c r="IKL363" s="616"/>
      <c r="IKM363" s="616"/>
      <c r="IKN363" s="616"/>
      <c r="IKO363" s="616"/>
      <c r="IKP363" s="616"/>
      <c r="IKQ363" s="616"/>
      <c r="IKR363" s="616"/>
      <c r="IKS363" s="616"/>
      <c r="IKT363" s="616"/>
      <c r="IKU363" s="616"/>
      <c r="IKV363" s="616"/>
      <c r="IKW363" s="616"/>
      <c r="IKX363" s="616"/>
      <c r="IKY363" s="616"/>
      <c r="IKZ363" s="616"/>
      <c r="ILA363" s="616"/>
      <c r="ILB363" s="616"/>
      <c r="ILC363" s="616"/>
      <c r="ILD363" s="616"/>
      <c r="ILE363" s="616"/>
      <c r="ILF363" s="616"/>
      <c r="ILG363" s="616"/>
      <c r="ILH363" s="616"/>
      <c r="ILI363" s="616"/>
      <c r="ILJ363" s="616"/>
      <c r="ILK363" s="616"/>
      <c r="ILL363" s="616"/>
      <c r="ILM363" s="616"/>
      <c r="ILN363" s="616"/>
      <c r="ILO363" s="616"/>
      <c r="ILP363" s="616"/>
      <c r="ILQ363" s="616"/>
      <c r="ILR363" s="616"/>
      <c r="ILS363" s="616"/>
      <c r="ILT363" s="616"/>
      <c r="ILU363" s="616"/>
      <c r="ILV363" s="616"/>
      <c r="ILW363" s="616"/>
      <c r="ILX363" s="616"/>
      <c r="ILY363" s="616"/>
      <c r="ILZ363" s="616"/>
      <c r="IMA363" s="616"/>
      <c r="IMB363" s="616"/>
      <c r="IMC363" s="616"/>
      <c r="IMD363" s="616"/>
      <c r="IME363" s="616"/>
      <c r="IMF363" s="616"/>
      <c r="IMG363" s="616"/>
      <c r="IMH363" s="616"/>
      <c r="IMI363" s="616"/>
      <c r="IMJ363" s="616"/>
      <c r="IMK363" s="616"/>
      <c r="IML363" s="616"/>
      <c r="IMM363" s="616"/>
      <c r="IMN363" s="616"/>
      <c r="IMO363" s="616"/>
      <c r="IMP363" s="616"/>
      <c r="IMQ363" s="616"/>
      <c r="IMR363" s="616"/>
      <c r="IMS363" s="616"/>
      <c r="IMT363" s="616"/>
      <c r="IMU363" s="616"/>
      <c r="IMV363" s="616"/>
      <c r="IMW363" s="616"/>
      <c r="IMX363" s="616"/>
      <c r="IMY363" s="616"/>
      <c r="IMZ363" s="616"/>
      <c r="INA363" s="616"/>
      <c r="INB363" s="616"/>
      <c r="INC363" s="616"/>
      <c r="IND363" s="616"/>
      <c r="INE363" s="616"/>
      <c r="INF363" s="616"/>
      <c r="ING363" s="616"/>
      <c r="INH363" s="616"/>
      <c r="INI363" s="616"/>
      <c r="INJ363" s="616"/>
      <c r="INK363" s="616"/>
      <c r="INL363" s="616"/>
      <c r="INM363" s="616"/>
      <c r="INN363" s="616"/>
      <c r="INO363" s="616"/>
      <c r="INP363" s="616"/>
      <c r="INQ363" s="616"/>
      <c r="INR363" s="616"/>
      <c r="INS363" s="616"/>
      <c r="INT363" s="616"/>
      <c r="INU363" s="616"/>
      <c r="INV363" s="616"/>
      <c r="INW363" s="616"/>
      <c r="INX363" s="616"/>
      <c r="INY363" s="616"/>
      <c r="INZ363" s="616"/>
      <c r="IOA363" s="616"/>
      <c r="IOB363" s="616"/>
      <c r="IOC363" s="616"/>
      <c r="IOD363" s="616"/>
      <c r="IOE363" s="616"/>
      <c r="IOF363" s="616"/>
      <c r="IOG363" s="616"/>
      <c r="IOH363" s="616"/>
      <c r="IOI363" s="616"/>
      <c r="IOJ363" s="616"/>
      <c r="IOK363" s="616"/>
      <c r="IOL363" s="616"/>
      <c r="IOM363" s="616"/>
      <c r="ION363" s="616"/>
      <c r="IOO363" s="616"/>
      <c r="IOP363" s="616"/>
      <c r="IOQ363" s="616"/>
      <c r="IOR363" s="616"/>
      <c r="IOS363" s="616"/>
      <c r="IOT363" s="616"/>
      <c r="IOU363" s="616"/>
      <c r="IOV363" s="616"/>
      <c r="IOW363" s="616"/>
      <c r="IOX363" s="616"/>
      <c r="IOY363" s="616"/>
      <c r="IOZ363" s="616"/>
      <c r="IPA363" s="616"/>
      <c r="IPB363" s="616"/>
      <c r="IPC363" s="616"/>
      <c r="IPD363" s="616"/>
      <c r="IPE363" s="616"/>
      <c r="IPF363" s="616"/>
      <c r="IPG363" s="616"/>
      <c r="IPH363" s="616"/>
      <c r="IPI363" s="616"/>
      <c r="IPJ363" s="616"/>
      <c r="IPK363" s="616"/>
      <c r="IPL363" s="616"/>
      <c r="IPM363" s="616"/>
      <c r="IPN363" s="616"/>
      <c r="IPO363" s="616"/>
      <c r="IPP363" s="616"/>
      <c r="IPQ363" s="616"/>
      <c r="IPR363" s="616"/>
      <c r="IPS363" s="616"/>
      <c r="IPT363" s="616"/>
      <c r="IPU363" s="616"/>
      <c r="IPV363" s="616"/>
      <c r="IPW363" s="616"/>
      <c r="IPX363" s="616"/>
      <c r="IPY363" s="616"/>
      <c r="IPZ363" s="616"/>
      <c r="IQA363" s="616"/>
      <c r="IQB363" s="616"/>
      <c r="IQC363" s="616"/>
      <c r="IQD363" s="616"/>
      <c r="IQE363" s="616"/>
      <c r="IQF363" s="616"/>
      <c r="IQG363" s="616"/>
      <c r="IQH363" s="616"/>
      <c r="IQI363" s="616"/>
      <c r="IQJ363" s="616"/>
      <c r="IQK363" s="616"/>
      <c r="IQL363" s="616"/>
      <c r="IQM363" s="616"/>
      <c r="IQN363" s="616"/>
      <c r="IQO363" s="616"/>
      <c r="IQP363" s="616"/>
      <c r="IQQ363" s="616"/>
      <c r="IQR363" s="616"/>
      <c r="IQS363" s="616"/>
      <c r="IQT363" s="616"/>
      <c r="IQU363" s="616"/>
      <c r="IQV363" s="616"/>
      <c r="IQW363" s="616"/>
      <c r="IQX363" s="616"/>
      <c r="IQY363" s="616"/>
      <c r="IQZ363" s="616"/>
      <c r="IRA363" s="616"/>
      <c r="IRB363" s="616"/>
      <c r="IRC363" s="616"/>
      <c r="IRD363" s="616"/>
      <c r="IRE363" s="616"/>
      <c r="IRF363" s="616"/>
      <c r="IRG363" s="616"/>
      <c r="IRH363" s="616"/>
      <c r="IRI363" s="616"/>
      <c r="IRJ363" s="616"/>
      <c r="IRK363" s="616"/>
      <c r="IRL363" s="616"/>
      <c r="IRM363" s="616"/>
      <c r="IRN363" s="616"/>
      <c r="IRO363" s="616"/>
      <c r="IRP363" s="616"/>
      <c r="IRQ363" s="616"/>
      <c r="IRR363" s="616"/>
      <c r="IRS363" s="616"/>
      <c r="IRT363" s="616"/>
      <c r="IRU363" s="616"/>
      <c r="IRV363" s="616"/>
      <c r="IRW363" s="616"/>
      <c r="IRX363" s="616"/>
      <c r="IRY363" s="616"/>
      <c r="IRZ363" s="616"/>
      <c r="ISA363" s="616"/>
      <c r="ISB363" s="616"/>
      <c r="ISC363" s="616"/>
      <c r="ISD363" s="616"/>
      <c r="ISE363" s="616"/>
      <c r="ISF363" s="616"/>
      <c r="ISG363" s="616"/>
      <c r="ISH363" s="616"/>
      <c r="ISI363" s="616"/>
      <c r="ISJ363" s="616"/>
      <c r="ISK363" s="616"/>
      <c r="ISL363" s="616"/>
      <c r="ISM363" s="616"/>
      <c r="ISN363" s="616"/>
      <c r="ISO363" s="616"/>
      <c r="ISP363" s="616"/>
      <c r="ISQ363" s="616"/>
      <c r="ISR363" s="616"/>
      <c r="ISS363" s="616"/>
      <c r="IST363" s="616"/>
      <c r="ISU363" s="616"/>
      <c r="ISV363" s="616"/>
      <c r="ISW363" s="616"/>
      <c r="ISX363" s="616"/>
      <c r="ISY363" s="616"/>
      <c r="ISZ363" s="616"/>
      <c r="ITA363" s="616"/>
      <c r="ITB363" s="616"/>
      <c r="ITC363" s="616"/>
      <c r="ITD363" s="616"/>
      <c r="ITE363" s="616"/>
      <c r="ITF363" s="616"/>
      <c r="ITG363" s="616"/>
      <c r="ITH363" s="616"/>
      <c r="ITI363" s="616"/>
      <c r="ITJ363" s="616"/>
      <c r="ITK363" s="616"/>
      <c r="ITL363" s="616"/>
      <c r="ITM363" s="616"/>
      <c r="ITN363" s="616"/>
      <c r="ITO363" s="616"/>
      <c r="ITP363" s="616"/>
      <c r="ITQ363" s="616"/>
      <c r="ITR363" s="616"/>
      <c r="ITS363" s="616"/>
      <c r="ITT363" s="616"/>
      <c r="ITU363" s="616"/>
      <c r="ITV363" s="616"/>
      <c r="ITW363" s="616"/>
      <c r="ITX363" s="616"/>
      <c r="ITY363" s="616"/>
      <c r="ITZ363" s="616"/>
      <c r="IUA363" s="616"/>
      <c r="IUB363" s="616"/>
      <c r="IUC363" s="616"/>
      <c r="IUD363" s="616"/>
      <c r="IUE363" s="616"/>
      <c r="IUF363" s="616"/>
      <c r="IUG363" s="616"/>
      <c r="IUH363" s="616"/>
      <c r="IUI363" s="616"/>
      <c r="IUJ363" s="616"/>
      <c r="IUK363" s="616"/>
      <c r="IUL363" s="616"/>
      <c r="IUM363" s="616"/>
      <c r="IUN363" s="616"/>
      <c r="IUO363" s="616"/>
      <c r="IUP363" s="616"/>
      <c r="IUQ363" s="616"/>
      <c r="IUR363" s="616"/>
      <c r="IUS363" s="616"/>
      <c r="IUT363" s="616"/>
      <c r="IUU363" s="616"/>
      <c r="IUV363" s="616"/>
      <c r="IUW363" s="616"/>
      <c r="IUX363" s="616"/>
      <c r="IUY363" s="616"/>
      <c r="IUZ363" s="616"/>
      <c r="IVA363" s="616"/>
      <c r="IVB363" s="616"/>
      <c r="IVC363" s="616"/>
      <c r="IVD363" s="616"/>
      <c r="IVE363" s="616"/>
      <c r="IVF363" s="616"/>
      <c r="IVG363" s="616"/>
      <c r="IVH363" s="616"/>
      <c r="IVI363" s="616"/>
      <c r="IVJ363" s="616"/>
      <c r="IVK363" s="616"/>
      <c r="IVL363" s="616"/>
      <c r="IVM363" s="616"/>
      <c r="IVN363" s="616"/>
      <c r="IVO363" s="616"/>
      <c r="IVP363" s="616"/>
      <c r="IVQ363" s="616"/>
      <c r="IVR363" s="616"/>
      <c r="IVS363" s="616"/>
      <c r="IVT363" s="616"/>
      <c r="IVU363" s="616"/>
      <c r="IVV363" s="616"/>
      <c r="IVW363" s="616"/>
      <c r="IVX363" s="616"/>
      <c r="IVY363" s="616"/>
      <c r="IVZ363" s="616"/>
      <c r="IWA363" s="616"/>
      <c r="IWB363" s="616"/>
      <c r="IWC363" s="616"/>
      <c r="IWD363" s="616"/>
      <c r="IWE363" s="616"/>
      <c r="IWF363" s="616"/>
      <c r="IWG363" s="616"/>
      <c r="IWH363" s="616"/>
      <c r="IWI363" s="616"/>
      <c r="IWJ363" s="616"/>
      <c r="IWK363" s="616"/>
      <c r="IWL363" s="616"/>
      <c r="IWM363" s="616"/>
      <c r="IWN363" s="616"/>
      <c r="IWO363" s="616"/>
      <c r="IWP363" s="616"/>
      <c r="IWQ363" s="616"/>
      <c r="IWR363" s="616"/>
      <c r="IWS363" s="616"/>
      <c r="IWT363" s="616"/>
      <c r="IWU363" s="616"/>
      <c r="IWV363" s="616"/>
      <c r="IWW363" s="616"/>
      <c r="IWX363" s="616"/>
      <c r="IWY363" s="616"/>
      <c r="IWZ363" s="616"/>
      <c r="IXA363" s="616"/>
      <c r="IXB363" s="616"/>
      <c r="IXC363" s="616"/>
      <c r="IXD363" s="616"/>
      <c r="IXE363" s="616"/>
      <c r="IXF363" s="616"/>
      <c r="IXG363" s="616"/>
      <c r="IXH363" s="616"/>
      <c r="IXI363" s="616"/>
      <c r="IXJ363" s="616"/>
      <c r="IXK363" s="616"/>
      <c r="IXL363" s="616"/>
      <c r="IXM363" s="616"/>
      <c r="IXN363" s="616"/>
      <c r="IXO363" s="616"/>
      <c r="IXP363" s="616"/>
      <c r="IXQ363" s="616"/>
      <c r="IXR363" s="616"/>
      <c r="IXS363" s="616"/>
      <c r="IXT363" s="616"/>
      <c r="IXU363" s="616"/>
      <c r="IXV363" s="616"/>
      <c r="IXW363" s="616"/>
      <c r="IXX363" s="616"/>
      <c r="IXY363" s="616"/>
      <c r="IXZ363" s="616"/>
      <c r="IYA363" s="616"/>
      <c r="IYB363" s="616"/>
      <c r="IYC363" s="616"/>
      <c r="IYD363" s="616"/>
      <c r="IYE363" s="616"/>
      <c r="IYF363" s="616"/>
      <c r="IYG363" s="616"/>
      <c r="IYH363" s="616"/>
      <c r="IYI363" s="616"/>
      <c r="IYJ363" s="616"/>
      <c r="IYK363" s="616"/>
      <c r="IYL363" s="616"/>
      <c r="IYM363" s="616"/>
      <c r="IYN363" s="616"/>
      <c r="IYO363" s="616"/>
      <c r="IYP363" s="616"/>
      <c r="IYQ363" s="616"/>
      <c r="IYR363" s="616"/>
      <c r="IYS363" s="616"/>
      <c r="IYT363" s="616"/>
      <c r="IYU363" s="616"/>
      <c r="IYV363" s="616"/>
      <c r="IYW363" s="616"/>
      <c r="IYX363" s="616"/>
      <c r="IYY363" s="616"/>
      <c r="IYZ363" s="616"/>
      <c r="IZA363" s="616"/>
      <c r="IZB363" s="616"/>
      <c r="IZC363" s="616"/>
      <c r="IZD363" s="616"/>
      <c r="IZE363" s="616"/>
      <c r="IZF363" s="616"/>
      <c r="IZG363" s="616"/>
      <c r="IZH363" s="616"/>
      <c r="IZI363" s="616"/>
      <c r="IZJ363" s="616"/>
      <c r="IZK363" s="616"/>
      <c r="IZL363" s="616"/>
      <c r="IZM363" s="616"/>
      <c r="IZN363" s="616"/>
      <c r="IZO363" s="616"/>
      <c r="IZP363" s="616"/>
      <c r="IZQ363" s="616"/>
      <c r="IZR363" s="616"/>
      <c r="IZS363" s="616"/>
      <c r="IZT363" s="616"/>
      <c r="IZU363" s="616"/>
      <c r="IZV363" s="616"/>
      <c r="IZW363" s="616"/>
      <c r="IZX363" s="616"/>
      <c r="IZY363" s="616"/>
      <c r="IZZ363" s="616"/>
      <c r="JAA363" s="616"/>
      <c r="JAB363" s="616"/>
      <c r="JAC363" s="616"/>
      <c r="JAD363" s="616"/>
      <c r="JAE363" s="616"/>
      <c r="JAF363" s="616"/>
      <c r="JAG363" s="616"/>
      <c r="JAH363" s="616"/>
      <c r="JAI363" s="616"/>
      <c r="JAJ363" s="616"/>
      <c r="JAK363" s="616"/>
      <c r="JAL363" s="616"/>
      <c r="JAM363" s="616"/>
      <c r="JAN363" s="616"/>
      <c r="JAO363" s="616"/>
      <c r="JAP363" s="616"/>
      <c r="JAQ363" s="616"/>
      <c r="JAR363" s="616"/>
      <c r="JAS363" s="616"/>
      <c r="JAT363" s="616"/>
      <c r="JAU363" s="616"/>
      <c r="JAV363" s="616"/>
      <c r="JAW363" s="616"/>
      <c r="JAX363" s="616"/>
      <c r="JAY363" s="616"/>
      <c r="JAZ363" s="616"/>
      <c r="JBA363" s="616"/>
      <c r="JBB363" s="616"/>
      <c r="JBC363" s="616"/>
      <c r="JBD363" s="616"/>
      <c r="JBE363" s="616"/>
      <c r="JBF363" s="616"/>
      <c r="JBG363" s="616"/>
      <c r="JBH363" s="616"/>
      <c r="JBI363" s="616"/>
      <c r="JBJ363" s="616"/>
      <c r="JBK363" s="616"/>
      <c r="JBL363" s="616"/>
      <c r="JBM363" s="616"/>
      <c r="JBN363" s="616"/>
      <c r="JBO363" s="616"/>
      <c r="JBP363" s="616"/>
      <c r="JBQ363" s="616"/>
      <c r="JBR363" s="616"/>
      <c r="JBS363" s="616"/>
      <c r="JBT363" s="616"/>
      <c r="JBU363" s="616"/>
      <c r="JBV363" s="616"/>
      <c r="JBW363" s="616"/>
      <c r="JBX363" s="616"/>
      <c r="JBY363" s="616"/>
      <c r="JBZ363" s="616"/>
      <c r="JCA363" s="616"/>
      <c r="JCB363" s="616"/>
      <c r="JCC363" s="616"/>
      <c r="JCD363" s="616"/>
      <c r="JCE363" s="616"/>
      <c r="JCF363" s="616"/>
      <c r="JCG363" s="616"/>
      <c r="JCH363" s="616"/>
      <c r="JCI363" s="616"/>
      <c r="JCJ363" s="616"/>
      <c r="JCK363" s="616"/>
      <c r="JCL363" s="616"/>
      <c r="JCM363" s="616"/>
      <c r="JCN363" s="616"/>
      <c r="JCO363" s="616"/>
      <c r="JCP363" s="616"/>
      <c r="JCQ363" s="616"/>
      <c r="JCR363" s="616"/>
      <c r="JCS363" s="616"/>
      <c r="JCT363" s="616"/>
      <c r="JCU363" s="616"/>
      <c r="JCV363" s="616"/>
      <c r="JCW363" s="616"/>
      <c r="JCX363" s="616"/>
      <c r="JCY363" s="616"/>
      <c r="JCZ363" s="616"/>
      <c r="JDA363" s="616"/>
      <c r="JDB363" s="616"/>
      <c r="JDC363" s="616"/>
      <c r="JDD363" s="616"/>
      <c r="JDE363" s="616"/>
      <c r="JDF363" s="616"/>
      <c r="JDG363" s="616"/>
      <c r="JDH363" s="616"/>
      <c r="JDI363" s="616"/>
      <c r="JDJ363" s="616"/>
      <c r="JDK363" s="616"/>
      <c r="JDL363" s="616"/>
      <c r="JDM363" s="616"/>
      <c r="JDN363" s="616"/>
      <c r="JDO363" s="616"/>
      <c r="JDP363" s="616"/>
      <c r="JDQ363" s="616"/>
      <c r="JDR363" s="616"/>
      <c r="JDS363" s="616"/>
      <c r="JDT363" s="616"/>
      <c r="JDU363" s="616"/>
      <c r="JDV363" s="616"/>
      <c r="JDW363" s="616"/>
      <c r="JDX363" s="616"/>
      <c r="JDY363" s="616"/>
      <c r="JDZ363" s="616"/>
      <c r="JEA363" s="616"/>
      <c r="JEB363" s="616"/>
      <c r="JEC363" s="616"/>
      <c r="JED363" s="616"/>
      <c r="JEE363" s="616"/>
      <c r="JEF363" s="616"/>
      <c r="JEG363" s="616"/>
      <c r="JEH363" s="616"/>
      <c r="JEI363" s="616"/>
      <c r="JEJ363" s="616"/>
      <c r="JEK363" s="616"/>
      <c r="JEL363" s="616"/>
      <c r="JEM363" s="616"/>
      <c r="JEN363" s="616"/>
      <c r="JEO363" s="616"/>
      <c r="JEP363" s="616"/>
      <c r="JEQ363" s="616"/>
      <c r="JER363" s="616"/>
      <c r="JES363" s="616"/>
      <c r="JET363" s="616"/>
      <c r="JEU363" s="616"/>
      <c r="JEV363" s="616"/>
      <c r="JEW363" s="616"/>
      <c r="JEX363" s="616"/>
      <c r="JEY363" s="616"/>
      <c r="JEZ363" s="616"/>
      <c r="JFA363" s="616"/>
      <c r="JFB363" s="616"/>
      <c r="JFC363" s="616"/>
      <c r="JFD363" s="616"/>
      <c r="JFE363" s="616"/>
      <c r="JFF363" s="616"/>
      <c r="JFG363" s="616"/>
      <c r="JFH363" s="616"/>
      <c r="JFI363" s="616"/>
      <c r="JFJ363" s="616"/>
      <c r="JFK363" s="616"/>
      <c r="JFL363" s="616"/>
      <c r="JFM363" s="616"/>
      <c r="JFN363" s="616"/>
      <c r="JFO363" s="616"/>
      <c r="JFP363" s="616"/>
      <c r="JFQ363" s="616"/>
      <c r="JFR363" s="616"/>
      <c r="JFS363" s="616"/>
      <c r="JFT363" s="616"/>
      <c r="JFU363" s="616"/>
      <c r="JFV363" s="616"/>
      <c r="JFW363" s="616"/>
      <c r="JFX363" s="616"/>
      <c r="JFY363" s="616"/>
      <c r="JFZ363" s="616"/>
      <c r="JGA363" s="616"/>
      <c r="JGB363" s="616"/>
      <c r="JGC363" s="616"/>
      <c r="JGD363" s="616"/>
      <c r="JGE363" s="616"/>
      <c r="JGF363" s="616"/>
      <c r="JGG363" s="616"/>
      <c r="JGH363" s="616"/>
      <c r="JGI363" s="616"/>
      <c r="JGJ363" s="616"/>
      <c r="JGK363" s="616"/>
      <c r="JGL363" s="616"/>
      <c r="JGM363" s="616"/>
      <c r="JGN363" s="616"/>
      <c r="JGO363" s="616"/>
      <c r="JGP363" s="616"/>
      <c r="JGQ363" s="616"/>
      <c r="JGR363" s="616"/>
      <c r="JGS363" s="616"/>
      <c r="JGT363" s="616"/>
      <c r="JGU363" s="616"/>
      <c r="JGV363" s="616"/>
      <c r="JGW363" s="616"/>
      <c r="JGX363" s="616"/>
      <c r="JGY363" s="616"/>
      <c r="JGZ363" s="616"/>
      <c r="JHA363" s="616"/>
      <c r="JHB363" s="616"/>
      <c r="JHC363" s="616"/>
      <c r="JHD363" s="616"/>
      <c r="JHE363" s="616"/>
      <c r="JHF363" s="616"/>
      <c r="JHG363" s="616"/>
      <c r="JHH363" s="616"/>
      <c r="JHI363" s="616"/>
      <c r="JHJ363" s="616"/>
      <c r="JHK363" s="616"/>
      <c r="JHL363" s="616"/>
      <c r="JHM363" s="616"/>
      <c r="JHN363" s="616"/>
      <c r="JHO363" s="616"/>
      <c r="JHP363" s="616"/>
      <c r="JHQ363" s="616"/>
      <c r="JHR363" s="616"/>
      <c r="JHS363" s="616"/>
      <c r="JHT363" s="616"/>
      <c r="JHU363" s="616"/>
      <c r="JHV363" s="616"/>
      <c r="JHW363" s="616"/>
      <c r="JHX363" s="616"/>
      <c r="JHY363" s="616"/>
      <c r="JHZ363" s="616"/>
      <c r="JIA363" s="616"/>
      <c r="JIB363" s="616"/>
      <c r="JIC363" s="616"/>
      <c r="JID363" s="616"/>
      <c r="JIE363" s="616"/>
      <c r="JIF363" s="616"/>
      <c r="JIG363" s="616"/>
      <c r="JIH363" s="616"/>
      <c r="JII363" s="616"/>
      <c r="JIJ363" s="616"/>
      <c r="JIK363" s="616"/>
      <c r="JIL363" s="616"/>
      <c r="JIM363" s="616"/>
      <c r="JIN363" s="616"/>
      <c r="JIO363" s="616"/>
      <c r="JIP363" s="616"/>
      <c r="JIQ363" s="616"/>
      <c r="JIR363" s="616"/>
      <c r="JIS363" s="616"/>
      <c r="JIT363" s="616"/>
      <c r="JIU363" s="616"/>
      <c r="JIV363" s="616"/>
      <c r="JIW363" s="616"/>
      <c r="JIX363" s="616"/>
      <c r="JIY363" s="616"/>
      <c r="JIZ363" s="616"/>
      <c r="JJA363" s="616"/>
      <c r="JJB363" s="616"/>
      <c r="JJC363" s="616"/>
      <c r="JJD363" s="616"/>
      <c r="JJE363" s="616"/>
      <c r="JJF363" s="616"/>
      <c r="JJG363" s="616"/>
      <c r="JJH363" s="616"/>
      <c r="JJI363" s="616"/>
      <c r="JJJ363" s="616"/>
      <c r="JJK363" s="616"/>
      <c r="JJL363" s="616"/>
      <c r="JJM363" s="616"/>
      <c r="JJN363" s="616"/>
      <c r="JJO363" s="616"/>
      <c r="JJP363" s="616"/>
      <c r="JJQ363" s="616"/>
      <c r="JJR363" s="616"/>
      <c r="JJS363" s="616"/>
      <c r="JJT363" s="616"/>
      <c r="JJU363" s="616"/>
      <c r="JJV363" s="616"/>
      <c r="JJW363" s="616"/>
      <c r="JJX363" s="616"/>
      <c r="JJY363" s="616"/>
      <c r="JJZ363" s="616"/>
      <c r="JKA363" s="616"/>
      <c r="JKB363" s="616"/>
      <c r="JKC363" s="616"/>
      <c r="JKD363" s="616"/>
      <c r="JKE363" s="616"/>
      <c r="JKF363" s="616"/>
      <c r="JKG363" s="616"/>
      <c r="JKH363" s="616"/>
      <c r="JKI363" s="616"/>
      <c r="JKJ363" s="616"/>
      <c r="JKK363" s="616"/>
      <c r="JKL363" s="616"/>
      <c r="JKM363" s="616"/>
      <c r="JKN363" s="616"/>
      <c r="JKO363" s="616"/>
      <c r="JKP363" s="616"/>
      <c r="JKQ363" s="616"/>
      <c r="JKR363" s="616"/>
      <c r="JKS363" s="616"/>
      <c r="JKT363" s="616"/>
      <c r="JKU363" s="616"/>
      <c r="JKV363" s="616"/>
      <c r="JKW363" s="616"/>
      <c r="JKX363" s="616"/>
      <c r="JKY363" s="616"/>
      <c r="JKZ363" s="616"/>
      <c r="JLA363" s="616"/>
      <c r="JLB363" s="616"/>
      <c r="JLC363" s="616"/>
      <c r="JLD363" s="616"/>
      <c r="JLE363" s="616"/>
      <c r="JLF363" s="616"/>
      <c r="JLG363" s="616"/>
      <c r="JLH363" s="616"/>
      <c r="JLI363" s="616"/>
      <c r="JLJ363" s="616"/>
      <c r="JLK363" s="616"/>
      <c r="JLL363" s="616"/>
      <c r="JLM363" s="616"/>
      <c r="JLN363" s="616"/>
      <c r="JLO363" s="616"/>
      <c r="JLP363" s="616"/>
      <c r="JLQ363" s="616"/>
      <c r="JLR363" s="616"/>
      <c r="JLS363" s="616"/>
      <c r="JLT363" s="616"/>
      <c r="JLU363" s="616"/>
      <c r="JLV363" s="616"/>
      <c r="JLW363" s="616"/>
      <c r="JLX363" s="616"/>
      <c r="JLY363" s="616"/>
      <c r="JLZ363" s="616"/>
      <c r="JMA363" s="616"/>
      <c r="JMB363" s="616"/>
      <c r="JMC363" s="616"/>
      <c r="JMD363" s="616"/>
      <c r="JME363" s="616"/>
      <c r="JMF363" s="616"/>
      <c r="JMG363" s="616"/>
      <c r="JMH363" s="616"/>
      <c r="JMI363" s="616"/>
      <c r="JMJ363" s="616"/>
      <c r="JMK363" s="616"/>
      <c r="JML363" s="616"/>
      <c r="JMM363" s="616"/>
      <c r="JMN363" s="616"/>
      <c r="JMO363" s="616"/>
      <c r="JMP363" s="616"/>
      <c r="JMQ363" s="616"/>
      <c r="JMR363" s="616"/>
      <c r="JMS363" s="616"/>
      <c r="JMT363" s="616"/>
      <c r="JMU363" s="616"/>
      <c r="JMV363" s="616"/>
      <c r="JMW363" s="616"/>
      <c r="JMX363" s="616"/>
      <c r="JMY363" s="616"/>
      <c r="JMZ363" s="616"/>
      <c r="JNA363" s="616"/>
      <c r="JNB363" s="616"/>
      <c r="JNC363" s="616"/>
      <c r="JND363" s="616"/>
      <c r="JNE363" s="616"/>
      <c r="JNF363" s="616"/>
      <c r="JNG363" s="616"/>
      <c r="JNH363" s="616"/>
      <c r="JNI363" s="616"/>
      <c r="JNJ363" s="616"/>
      <c r="JNK363" s="616"/>
      <c r="JNL363" s="616"/>
      <c r="JNM363" s="616"/>
      <c r="JNN363" s="616"/>
      <c r="JNO363" s="616"/>
      <c r="JNP363" s="616"/>
      <c r="JNQ363" s="616"/>
      <c r="JNR363" s="616"/>
      <c r="JNS363" s="616"/>
      <c r="JNT363" s="616"/>
      <c r="JNU363" s="616"/>
      <c r="JNV363" s="616"/>
      <c r="JNW363" s="616"/>
      <c r="JNX363" s="616"/>
      <c r="JNY363" s="616"/>
      <c r="JNZ363" s="616"/>
      <c r="JOA363" s="616"/>
      <c r="JOB363" s="616"/>
      <c r="JOC363" s="616"/>
      <c r="JOD363" s="616"/>
      <c r="JOE363" s="616"/>
      <c r="JOF363" s="616"/>
      <c r="JOG363" s="616"/>
      <c r="JOH363" s="616"/>
      <c r="JOI363" s="616"/>
      <c r="JOJ363" s="616"/>
      <c r="JOK363" s="616"/>
      <c r="JOL363" s="616"/>
      <c r="JOM363" s="616"/>
      <c r="JON363" s="616"/>
      <c r="JOO363" s="616"/>
      <c r="JOP363" s="616"/>
      <c r="JOQ363" s="616"/>
      <c r="JOR363" s="616"/>
      <c r="JOS363" s="616"/>
      <c r="JOT363" s="616"/>
      <c r="JOU363" s="616"/>
      <c r="JOV363" s="616"/>
      <c r="JOW363" s="616"/>
      <c r="JOX363" s="616"/>
      <c r="JOY363" s="616"/>
      <c r="JOZ363" s="616"/>
      <c r="JPA363" s="616"/>
      <c r="JPB363" s="616"/>
      <c r="JPC363" s="616"/>
      <c r="JPD363" s="616"/>
      <c r="JPE363" s="616"/>
      <c r="JPF363" s="616"/>
      <c r="JPG363" s="616"/>
      <c r="JPH363" s="616"/>
      <c r="JPI363" s="616"/>
      <c r="JPJ363" s="616"/>
      <c r="JPK363" s="616"/>
      <c r="JPL363" s="616"/>
      <c r="JPM363" s="616"/>
      <c r="JPN363" s="616"/>
      <c r="JPO363" s="616"/>
      <c r="JPP363" s="616"/>
      <c r="JPQ363" s="616"/>
      <c r="JPR363" s="616"/>
      <c r="JPS363" s="616"/>
      <c r="JPT363" s="616"/>
      <c r="JPU363" s="616"/>
      <c r="JPV363" s="616"/>
      <c r="JPW363" s="616"/>
      <c r="JPX363" s="616"/>
      <c r="JPY363" s="616"/>
      <c r="JPZ363" s="616"/>
      <c r="JQA363" s="616"/>
      <c r="JQB363" s="616"/>
      <c r="JQC363" s="616"/>
      <c r="JQD363" s="616"/>
      <c r="JQE363" s="616"/>
      <c r="JQF363" s="616"/>
      <c r="JQG363" s="616"/>
      <c r="JQH363" s="616"/>
      <c r="JQI363" s="616"/>
      <c r="JQJ363" s="616"/>
      <c r="JQK363" s="616"/>
      <c r="JQL363" s="616"/>
      <c r="JQM363" s="616"/>
      <c r="JQN363" s="616"/>
      <c r="JQO363" s="616"/>
      <c r="JQP363" s="616"/>
      <c r="JQQ363" s="616"/>
      <c r="JQR363" s="616"/>
      <c r="JQS363" s="616"/>
      <c r="JQT363" s="616"/>
      <c r="JQU363" s="616"/>
      <c r="JQV363" s="616"/>
      <c r="JQW363" s="616"/>
      <c r="JQX363" s="616"/>
      <c r="JQY363" s="616"/>
      <c r="JQZ363" s="616"/>
      <c r="JRA363" s="616"/>
      <c r="JRB363" s="616"/>
      <c r="JRC363" s="616"/>
      <c r="JRD363" s="616"/>
      <c r="JRE363" s="616"/>
      <c r="JRF363" s="616"/>
      <c r="JRG363" s="616"/>
      <c r="JRH363" s="616"/>
      <c r="JRI363" s="616"/>
      <c r="JRJ363" s="616"/>
      <c r="JRK363" s="616"/>
      <c r="JRL363" s="616"/>
      <c r="JRM363" s="616"/>
      <c r="JRN363" s="616"/>
      <c r="JRO363" s="616"/>
      <c r="JRP363" s="616"/>
      <c r="JRQ363" s="616"/>
      <c r="JRR363" s="616"/>
      <c r="JRS363" s="616"/>
      <c r="JRT363" s="616"/>
      <c r="JRU363" s="616"/>
      <c r="JRV363" s="616"/>
      <c r="JRW363" s="616"/>
      <c r="JRX363" s="616"/>
      <c r="JRY363" s="616"/>
      <c r="JRZ363" s="616"/>
      <c r="JSA363" s="616"/>
      <c r="JSB363" s="616"/>
      <c r="JSC363" s="616"/>
      <c r="JSD363" s="616"/>
      <c r="JSE363" s="616"/>
      <c r="JSF363" s="616"/>
      <c r="JSG363" s="616"/>
      <c r="JSH363" s="616"/>
      <c r="JSI363" s="616"/>
      <c r="JSJ363" s="616"/>
      <c r="JSK363" s="616"/>
      <c r="JSL363" s="616"/>
      <c r="JSM363" s="616"/>
      <c r="JSN363" s="616"/>
      <c r="JSO363" s="616"/>
      <c r="JSP363" s="616"/>
      <c r="JSQ363" s="616"/>
      <c r="JSR363" s="616"/>
      <c r="JSS363" s="616"/>
      <c r="JST363" s="616"/>
      <c r="JSU363" s="616"/>
      <c r="JSV363" s="616"/>
      <c r="JSW363" s="616"/>
      <c r="JSX363" s="616"/>
      <c r="JSY363" s="616"/>
      <c r="JSZ363" s="616"/>
      <c r="JTA363" s="616"/>
      <c r="JTB363" s="616"/>
      <c r="JTC363" s="616"/>
      <c r="JTD363" s="616"/>
      <c r="JTE363" s="616"/>
      <c r="JTF363" s="616"/>
      <c r="JTG363" s="616"/>
      <c r="JTH363" s="616"/>
      <c r="JTI363" s="616"/>
      <c r="JTJ363" s="616"/>
      <c r="JTK363" s="616"/>
      <c r="JTL363" s="616"/>
      <c r="JTM363" s="616"/>
      <c r="JTN363" s="616"/>
      <c r="JTO363" s="616"/>
      <c r="JTP363" s="616"/>
      <c r="JTQ363" s="616"/>
      <c r="JTR363" s="616"/>
      <c r="JTS363" s="616"/>
      <c r="JTT363" s="616"/>
      <c r="JTU363" s="616"/>
      <c r="JTV363" s="616"/>
      <c r="JTW363" s="616"/>
      <c r="JTX363" s="616"/>
      <c r="JTY363" s="616"/>
      <c r="JTZ363" s="616"/>
      <c r="JUA363" s="616"/>
      <c r="JUB363" s="616"/>
      <c r="JUC363" s="616"/>
      <c r="JUD363" s="616"/>
      <c r="JUE363" s="616"/>
      <c r="JUF363" s="616"/>
      <c r="JUG363" s="616"/>
      <c r="JUH363" s="616"/>
      <c r="JUI363" s="616"/>
      <c r="JUJ363" s="616"/>
      <c r="JUK363" s="616"/>
      <c r="JUL363" s="616"/>
      <c r="JUM363" s="616"/>
      <c r="JUN363" s="616"/>
      <c r="JUO363" s="616"/>
      <c r="JUP363" s="616"/>
      <c r="JUQ363" s="616"/>
      <c r="JUR363" s="616"/>
      <c r="JUS363" s="616"/>
      <c r="JUT363" s="616"/>
      <c r="JUU363" s="616"/>
      <c r="JUV363" s="616"/>
      <c r="JUW363" s="616"/>
      <c r="JUX363" s="616"/>
      <c r="JUY363" s="616"/>
      <c r="JUZ363" s="616"/>
      <c r="JVA363" s="616"/>
      <c r="JVB363" s="616"/>
      <c r="JVC363" s="616"/>
      <c r="JVD363" s="616"/>
      <c r="JVE363" s="616"/>
      <c r="JVF363" s="616"/>
      <c r="JVG363" s="616"/>
      <c r="JVH363" s="616"/>
      <c r="JVI363" s="616"/>
      <c r="JVJ363" s="616"/>
      <c r="JVK363" s="616"/>
      <c r="JVL363" s="616"/>
      <c r="JVM363" s="616"/>
      <c r="JVN363" s="616"/>
      <c r="JVO363" s="616"/>
      <c r="JVP363" s="616"/>
      <c r="JVQ363" s="616"/>
      <c r="JVR363" s="616"/>
      <c r="JVS363" s="616"/>
      <c r="JVT363" s="616"/>
      <c r="JVU363" s="616"/>
      <c r="JVV363" s="616"/>
      <c r="JVW363" s="616"/>
      <c r="JVX363" s="616"/>
      <c r="JVY363" s="616"/>
      <c r="JVZ363" s="616"/>
      <c r="JWA363" s="616"/>
      <c r="JWB363" s="616"/>
      <c r="JWC363" s="616"/>
      <c r="JWD363" s="616"/>
      <c r="JWE363" s="616"/>
      <c r="JWF363" s="616"/>
      <c r="JWG363" s="616"/>
      <c r="JWH363" s="616"/>
      <c r="JWI363" s="616"/>
      <c r="JWJ363" s="616"/>
      <c r="JWK363" s="616"/>
      <c r="JWL363" s="616"/>
      <c r="JWM363" s="616"/>
      <c r="JWN363" s="616"/>
      <c r="JWO363" s="616"/>
      <c r="JWP363" s="616"/>
      <c r="JWQ363" s="616"/>
      <c r="JWR363" s="616"/>
      <c r="JWS363" s="616"/>
      <c r="JWT363" s="616"/>
      <c r="JWU363" s="616"/>
      <c r="JWV363" s="616"/>
      <c r="JWW363" s="616"/>
      <c r="JWX363" s="616"/>
      <c r="JWY363" s="616"/>
      <c r="JWZ363" s="616"/>
      <c r="JXA363" s="616"/>
      <c r="JXB363" s="616"/>
      <c r="JXC363" s="616"/>
      <c r="JXD363" s="616"/>
      <c r="JXE363" s="616"/>
      <c r="JXF363" s="616"/>
      <c r="JXG363" s="616"/>
      <c r="JXH363" s="616"/>
      <c r="JXI363" s="616"/>
      <c r="JXJ363" s="616"/>
      <c r="JXK363" s="616"/>
      <c r="JXL363" s="616"/>
      <c r="JXM363" s="616"/>
      <c r="JXN363" s="616"/>
      <c r="JXO363" s="616"/>
      <c r="JXP363" s="616"/>
      <c r="JXQ363" s="616"/>
      <c r="JXR363" s="616"/>
      <c r="JXS363" s="616"/>
      <c r="JXT363" s="616"/>
      <c r="JXU363" s="616"/>
      <c r="JXV363" s="616"/>
      <c r="JXW363" s="616"/>
      <c r="JXX363" s="616"/>
      <c r="JXY363" s="616"/>
      <c r="JXZ363" s="616"/>
      <c r="JYA363" s="616"/>
      <c r="JYB363" s="616"/>
      <c r="JYC363" s="616"/>
      <c r="JYD363" s="616"/>
      <c r="JYE363" s="616"/>
      <c r="JYF363" s="616"/>
      <c r="JYG363" s="616"/>
      <c r="JYH363" s="616"/>
      <c r="JYI363" s="616"/>
      <c r="JYJ363" s="616"/>
      <c r="JYK363" s="616"/>
      <c r="JYL363" s="616"/>
      <c r="JYM363" s="616"/>
      <c r="JYN363" s="616"/>
      <c r="JYO363" s="616"/>
      <c r="JYP363" s="616"/>
      <c r="JYQ363" s="616"/>
      <c r="JYR363" s="616"/>
      <c r="JYS363" s="616"/>
      <c r="JYT363" s="616"/>
      <c r="JYU363" s="616"/>
      <c r="JYV363" s="616"/>
      <c r="JYW363" s="616"/>
      <c r="JYX363" s="616"/>
      <c r="JYY363" s="616"/>
      <c r="JYZ363" s="616"/>
      <c r="JZA363" s="616"/>
      <c r="JZB363" s="616"/>
      <c r="JZC363" s="616"/>
      <c r="JZD363" s="616"/>
      <c r="JZE363" s="616"/>
      <c r="JZF363" s="616"/>
      <c r="JZG363" s="616"/>
      <c r="JZH363" s="616"/>
      <c r="JZI363" s="616"/>
      <c r="JZJ363" s="616"/>
      <c r="JZK363" s="616"/>
      <c r="JZL363" s="616"/>
      <c r="JZM363" s="616"/>
      <c r="JZN363" s="616"/>
      <c r="JZO363" s="616"/>
      <c r="JZP363" s="616"/>
      <c r="JZQ363" s="616"/>
      <c r="JZR363" s="616"/>
      <c r="JZS363" s="616"/>
      <c r="JZT363" s="616"/>
      <c r="JZU363" s="616"/>
      <c r="JZV363" s="616"/>
      <c r="JZW363" s="616"/>
      <c r="JZX363" s="616"/>
      <c r="JZY363" s="616"/>
      <c r="JZZ363" s="616"/>
      <c r="KAA363" s="616"/>
      <c r="KAB363" s="616"/>
      <c r="KAC363" s="616"/>
      <c r="KAD363" s="616"/>
      <c r="KAE363" s="616"/>
      <c r="KAF363" s="616"/>
      <c r="KAG363" s="616"/>
      <c r="KAH363" s="616"/>
      <c r="KAI363" s="616"/>
      <c r="KAJ363" s="616"/>
      <c r="KAK363" s="616"/>
      <c r="KAL363" s="616"/>
      <c r="KAM363" s="616"/>
      <c r="KAN363" s="616"/>
      <c r="KAO363" s="616"/>
      <c r="KAP363" s="616"/>
      <c r="KAQ363" s="616"/>
      <c r="KAR363" s="616"/>
      <c r="KAS363" s="616"/>
      <c r="KAT363" s="616"/>
      <c r="KAU363" s="616"/>
      <c r="KAV363" s="616"/>
      <c r="KAW363" s="616"/>
      <c r="KAX363" s="616"/>
      <c r="KAY363" s="616"/>
      <c r="KAZ363" s="616"/>
      <c r="KBA363" s="616"/>
      <c r="KBB363" s="616"/>
      <c r="KBC363" s="616"/>
      <c r="KBD363" s="616"/>
      <c r="KBE363" s="616"/>
      <c r="KBF363" s="616"/>
      <c r="KBG363" s="616"/>
      <c r="KBH363" s="616"/>
      <c r="KBI363" s="616"/>
      <c r="KBJ363" s="616"/>
      <c r="KBK363" s="616"/>
      <c r="KBL363" s="616"/>
      <c r="KBM363" s="616"/>
      <c r="KBN363" s="616"/>
      <c r="KBO363" s="616"/>
      <c r="KBP363" s="616"/>
      <c r="KBQ363" s="616"/>
      <c r="KBR363" s="616"/>
      <c r="KBS363" s="616"/>
      <c r="KBT363" s="616"/>
      <c r="KBU363" s="616"/>
      <c r="KBV363" s="616"/>
      <c r="KBW363" s="616"/>
      <c r="KBX363" s="616"/>
      <c r="KBY363" s="616"/>
      <c r="KBZ363" s="616"/>
      <c r="KCA363" s="616"/>
      <c r="KCB363" s="616"/>
      <c r="KCC363" s="616"/>
      <c r="KCD363" s="616"/>
      <c r="KCE363" s="616"/>
      <c r="KCF363" s="616"/>
      <c r="KCG363" s="616"/>
      <c r="KCH363" s="616"/>
      <c r="KCI363" s="616"/>
      <c r="KCJ363" s="616"/>
      <c r="KCK363" s="616"/>
      <c r="KCL363" s="616"/>
      <c r="KCM363" s="616"/>
      <c r="KCN363" s="616"/>
      <c r="KCO363" s="616"/>
      <c r="KCP363" s="616"/>
      <c r="KCQ363" s="616"/>
      <c r="KCR363" s="616"/>
      <c r="KCS363" s="616"/>
      <c r="KCT363" s="616"/>
      <c r="KCU363" s="616"/>
      <c r="KCV363" s="616"/>
      <c r="KCW363" s="616"/>
      <c r="KCX363" s="616"/>
      <c r="KCY363" s="616"/>
      <c r="KCZ363" s="616"/>
      <c r="KDA363" s="616"/>
      <c r="KDB363" s="616"/>
      <c r="KDC363" s="616"/>
      <c r="KDD363" s="616"/>
      <c r="KDE363" s="616"/>
      <c r="KDF363" s="616"/>
      <c r="KDG363" s="616"/>
      <c r="KDH363" s="616"/>
      <c r="KDI363" s="616"/>
      <c r="KDJ363" s="616"/>
      <c r="KDK363" s="616"/>
      <c r="KDL363" s="616"/>
      <c r="KDM363" s="616"/>
      <c r="KDN363" s="616"/>
      <c r="KDO363" s="616"/>
      <c r="KDP363" s="616"/>
      <c r="KDQ363" s="616"/>
      <c r="KDR363" s="616"/>
      <c r="KDS363" s="616"/>
      <c r="KDT363" s="616"/>
      <c r="KDU363" s="616"/>
      <c r="KDV363" s="616"/>
      <c r="KDW363" s="616"/>
      <c r="KDX363" s="616"/>
      <c r="KDY363" s="616"/>
      <c r="KDZ363" s="616"/>
      <c r="KEA363" s="616"/>
      <c r="KEB363" s="616"/>
      <c r="KEC363" s="616"/>
      <c r="KED363" s="616"/>
      <c r="KEE363" s="616"/>
      <c r="KEF363" s="616"/>
      <c r="KEG363" s="616"/>
      <c r="KEH363" s="616"/>
      <c r="KEI363" s="616"/>
      <c r="KEJ363" s="616"/>
      <c r="KEK363" s="616"/>
      <c r="KEL363" s="616"/>
      <c r="KEM363" s="616"/>
      <c r="KEN363" s="616"/>
      <c r="KEO363" s="616"/>
      <c r="KEP363" s="616"/>
      <c r="KEQ363" s="616"/>
      <c r="KER363" s="616"/>
      <c r="KES363" s="616"/>
      <c r="KET363" s="616"/>
      <c r="KEU363" s="616"/>
      <c r="KEV363" s="616"/>
      <c r="KEW363" s="616"/>
      <c r="KEX363" s="616"/>
      <c r="KEY363" s="616"/>
      <c r="KEZ363" s="616"/>
      <c r="KFA363" s="616"/>
      <c r="KFB363" s="616"/>
      <c r="KFC363" s="616"/>
      <c r="KFD363" s="616"/>
      <c r="KFE363" s="616"/>
      <c r="KFF363" s="616"/>
      <c r="KFG363" s="616"/>
      <c r="KFH363" s="616"/>
      <c r="KFI363" s="616"/>
      <c r="KFJ363" s="616"/>
      <c r="KFK363" s="616"/>
      <c r="KFL363" s="616"/>
      <c r="KFM363" s="616"/>
      <c r="KFN363" s="616"/>
      <c r="KFO363" s="616"/>
      <c r="KFP363" s="616"/>
      <c r="KFQ363" s="616"/>
      <c r="KFR363" s="616"/>
      <c r="KFS363" s="616"/>
      <c r="KFT363" s="616"/>
      <c r="KFU363" s="616"/>
      <c r="KFV363" s="616"/>
      <c r="KFW363" s="616"/>
      <c r="KFX363" s="616"/>
      <c r="KFY363" s="616"/>
      <c r="KFZ363" s="616"/>
      <c r="KGA363" s="616"/>
      <c r="KGB363" s="616"/>
      <c r="KGC363" s="616"/>
      <c r="KGD363" s="616"/>
      <c r="KGE363" s="616"/>
      <c r="KGF363" s="616"/>
      <c r="KGG363" s="616"/>
      <c r="KGH363" s="616"/>
      <c r="KGI363" s="616"/>
      <c r="KGJ363" s="616"/>
      <c r="KGK363" s="616"/>
      <c r="KGL363" s="616"/>
      <c r="KGM363" s="616"/>
      <c r="KGN363" s="616"/>
      <c r="KGO363" s="616"/>
      <c r="KGP363" s="616"/>
      <c r="KGQ363" s="616"/>
      <c r="KGR363" s="616"/>
      <c r="KGS363" s="616"/>
      <c r="KGT363" s="616"/>
      <c r="KGU363" s="616"/>
      <c r="KGV363" s="616"/>
      <c r="KGW363" s="616"/>
      <c r="KGX363" s="616"/>
      <c r="KGY363" s="616"/>
      <c r="KGZ363" s="616"/>
      <c r="KHA363" s="616"/>
      <c r="KHB363" s="616"/>
      <c r="KHC363" s="616"/>
      <c r="KHD363" s="616"/>
      <c r="KHE363" s="616"/>
      <c r="KHF363" s="616"/>
      <c r="KHG363" s="616"/>
      <c r="KHH363" s="616"/>
      <c r="KHI363" s="616"/>
      <c r="KHJ363" s="616"/>
      <c r="KHK363" s="616"/>
      <c r="KHL363" s="616"/>
      <c r="KHM363" s="616"/>
      <c r="KHN363" s="616"/>
      <c r="KHO363" s="616"/>
      <c r="KHP363" s="616"/>
      <c r="KHQ363" s="616"/>
      <c r="KHR363" s="616"/>
      <c r="KHS363" s="616"/>
      <c r="KHT363" s="616"/>
      <c r="KHU363" s="616"/>
      <c r="KHV363" s="616"/>
      <c r="KHW363" s="616"/>
      <c r="KHX363" s="616"/>
      <c r="KHY363" s="616"/>
      <c r="KHZ363" s="616"/>
      <c r="KIA363" s="616"/>
      <c r="KIB363" s="616"/>
      <c r="KIC363" s="616"/>
      <c r="KID363" s="616"/>
      <c r="KIE363" s="616"/>
      <c r="KIF363" s="616"/>
      <c r="KIG363" s="616"/>
      <c r="KIH363" s="616"/>
      <c r="KII363" s="616"/>
      <c r="KIJ363" s="616"/>
      <c r="KIK363" s="616"/>
      <c r="KIL363" s="616"/>
      <c r="KIM363" s="616"/>
      <c r="KIN363" s="616"/>
      <c r="KIO363" s="616"/>
      <c r="KIP363" s="616"/>
      <c r="KIQ363" s="616"/>
      <c r="KIR363" s="616"/>
      <c r="KIS363" s="616"/>
      <c r="KIT363" s="616"/>
      <c r="KIU363" s="616"/>
      <c r="KIV363" s="616"/>
      <c r="KIW363" s="616"/>
      <c r="KIX363" s="616"/>
      <c r="KIY363" s="616"/>
      <c r="KIZ363" s="616"/>
      <c r="KJA363" s="616"/>
      <c r="KJB363" s="616"/>
      <c r="KJC363" s="616"/>
      <c r="KJD363" s="616"/>
      <c r="KJE363" s="616"/>
      <c r="KJF363" s="616"/>
      <c r="KJG363" s="616"/>
      <c r="KJH363" s="616"/>
      <c r="KJI363" s="616"/>
      <c r="KJJ363" s="616"/>
      <c r="KJK363" s="616"/>
      <c r="KJL363" s="616"/>
      <c r="KJM363" s="616"/>
      <c r="KJN363" s="616"/>
      <c r="KJO363" s="616"/>
      <c r="KJP363" s="616"/>
      <c r="KJQ363" s="616"/>
      <c r="KJR363" s="616"/>
      <c r="KJS363" s="616"/>
      <c r="KJT363" s="616"/>
      <c r="KJU363" s="616"/>
      <c r="KJV363" s="616"/>
      <c r="KJW363" s="616"/>
      <c r="KJX363" s="616"/>
      <c r="KJY363" s="616"/>
      <c r="KJZ363" s="616"/>
      <c r="KKA363" s="616"/>
      <c r="KKB363" s="616"/>
      <c r="KKC363" s="616"/>
      <c r="KKD363" s="616"/>
      <c r="KKE363" s="616"/>
      <c r="KKF363" s="616"/>
      <c r="KKG363" s="616"/>
      <c r="KKH363" s="616"/>
      <c r="KKI363" s="616"/>
      <c r="KKJ363" s="616"/>
      <c r="KKK363" s="616"/>
      <c r="KKL363" s="616"/>
      <c r="KKM363" s="616"/>
      <c r="KKN363" s="616"/>
      <c r="KKO363" s="616"/>
      <c r="KKP363" s="616"/>
      <c r="KKQ363" s="616"/>
      <c r="KKR363" s="616"/>
      <c r="KKS363" s="616"/>
      <c r="KKT363" s="616"/>
      <c r="KKU363" s="616"/>
      <c r="KKV363" s="616"/>
      <c r="KKW363" s="616"/>
      <c r="KKX363" s="616"/>
      <c r="KKY363" s="616"/>
      <c r="KKZ363" s="616"/>
      <c r="KLA363" s="616"/>
      <c r="KLB363" s="616"/>
      <c r="KLC363" s="616"/>
      <c r="KLD363" s="616"/>
      <c r="KLE363" s="616"/>
      <c r="KLF363" s="616"/>
      <c r="KLG363" s="616"/>
      <c r="KLH363" s="616"/>
      <c r="KLI363" s="616"/>
      <c r="KLJ363" s="616"/>
      <c r="KLK363" s="616"/>
      <c r="KLL363" s="616"/>
      <c r="KLM363" s="616"/>
      <c r="KLN363" s="616"/>
      <c r="KLO363" s="616"/>
      <c r="KLP363" s="616"/>
      <c r="KLQ363" s="616"/>
      <c r="KLR363" s="616"/>
      <c r="KLS363" s="616"/>
      <c r="KLT363" s="616"/>
      <c r="KLU363" s="616"/>
      <c r="KLV363" s="616"/>
      <c r="KLW363" s="616"/>
      <c r="KLX363" s="616"/>
      <c r="KLY363" s="616"/>
      <c r="KLZ363" s="616"/>
      <c r="KMA363" s="616"/>
      <c r="KMB363" s="616"/>
      <c r="KMC363" s="616"/>
      <c r="KMD363" s="616"/>
      <c r="KME363" s="616"/>
      <c r="KMF363" s="616"/>
      <c r="KMG363" s="616"/>
      <c r="KMH363" s="616"/>
      <c r="KMI363" s="616"/>
      <c r="KMJ363" s="616"/>
      <c r="KMK363" s="616"/>
      <c r="KML363" s="616"/>
      <c r="KMM363" s="616"/>
      <c r="KMN363" s="616"/>
      <c r="KMO363" s="616"/>
      <c r="KMP363" s="616"/>
      <c r="KMQ363" s="616"/>
      <c r="KMR363" s="616"/>
      <c r="KMS363" s="616"/>
      <c r="KMT363" s="616"/>
      <c r="KMU363" s="616"/>
      <c r="KMV363" s="616"/>
      <c r="KMW363" s="616"/>
      <c r="KMX363" s="616"/>
      <c r="KMY363" s="616"/>
      <c r="KMZ363" s="616"/>
      <c r="KNA363" s="616"/>
      <c r="KNB363" s="616"/>
      <c r="KNC363" s="616"/>
      <c r="KND363" s="616"/>
      <c r="KNE363" s="616"/>
      <c r="KNF363" s="616"/>
      <c r="KNG363" s="616"/>
      <c r="KNH363" s="616"/>
      <c r="KNI363" s="616"/>
      <c r="KNJ363" s="616"/>
      <c r="KNK363" s="616"/>
      <c r="KNL363" s="616"/>
      <c r="KNM363" s="616"/>
      <c r="KNN363" s="616"/>
      <c r="KNO363" s="616"/>
      <c r="KNP363" s="616"/>
      <c r="KNQ363" s="616"/>
      <c r="KNR363" s="616"/>
      <c r="KNS363" s="616"/>
      <c r="KNT363" s="616"/>
      <c r="KNU363" s="616"/>
      <c r="KNV363" s="616"/>
      <c r="KNW363" s="616"/>
      <c r="KNX363" s="616"/>
      <c r="KNY363" s="616"/>
      <c r="KNZ363" s="616"/>
      <c r="KOA363" s="616"/>
      <c r="KOB363" s="616"/>
      <c r="KOC363" s="616"/>
      <c r="KOD363" s="616"/>
      <c r="KOE363" s="616"/>
      <c r="KOF363" s="616"/>
      <c r="KOG363" s="616"/>
      <c r="KOH363" s="616"/>
      <c r="KOI363" s="616"/>
      <c r="KOJ363" s="616"/>
      <c r="KOK363" s="616"/>
      <c r="KOL363" s="616"/>
      <c r="KOM363" s="616"/>
      <c r="KON363" s="616"/>
      <c r="KOO363" s="616"/>
      <c r="KOP363" s="616"/>
      <c r="KOQ363" s="616"/>
      <c r="KOR363" s="616"/>
      <c r="KOS363" s="616"/>
      <c r="KOT363" s="616"/>
      <c r="KOU363" s="616"/>
      <c r="KOV363" s="616"/>
      <c r="KOW363" s="616"/>
      <c r="KOX363" s="616"/>
      <c r="KOY363" s="616"/>
      <c r="KOZ363" s="616"/>
      <c r="KPA363" s="616"/>
      <c r="KPB363" s="616"/>
      <c r="KPC363" s="616"/>
      <c r="KPD363" s="616"/>
      <c r="KPE363" s="616"/>
      <c r="KPF363" s="616"/>
      <c r="KPG363" s="616"/>
      <c r="KPH363" s="616"/>
      <c r="KPI363" s="616"/>
      <c r="KPJ363" s="616"/>
      <c r="KPK363" s="616"/>
      <c r="KPL363" s="616"/>
      <c r="KPM363" s="616"/>
      <c r="KPN363" s="616"/>
      <c r="KPO363" s="616"/>
      <c r="KPP363" s="616"/>
      <c r="KPQ363" s="616"/>
      <c r="KPR363" s="616"/>
      <c r="KPS363" s="616"/>
      <c r="KPT363" s="616"/>
      <c r="KPU363" s="616"/>
      <c r="KPV363" s="616"/>
      <c r="KPW363" s="616"/>
      <c r="KPX363" s="616"/>
      <c r="KPY363" s="616"/>
      <c r="KPZ363" s="616"/>
      <c r="KQA363" s="616"/>
      <c r="KQB363" s="616"/>
      <c r="KQC363" s="616"/>
      <c r="KQD363" s="616"/>
      <c r="KQE363" s="616"/>
      <c r="KQF363" s="616"/>
      <c r="KQG363" s="616"/>
      <c r="KQH363" s="616"/>
      <c r="KQI363" s="616"/>
      <c r="KQJ363" s="616"/>
      <c r="KQK363" s="616"/>
      <c r="KQL363" s="616"/>
      <c r="KQM363" s="616"/>
      <c r="KQN363" s="616"/>
      <c r="KQO363" s="616"/>
      <c r="KQP363" s="616"/>
      <c r="KQQ363" s="616"/>
      <c r="KQR363" s="616"/>
      <c r="KQS363" s="616"/>
      <c r="KQT363" s="616"/>
      <c r="KQU363" s="616"/>
      <c r="KQV363" s="616"/>
      <c r="KQW363" s="616"/>
      <c r="KQX363" s="616"/>
      <c r="KQY363" s="616"/>
      <c r="KQZ363" s="616"/>
      <c r="KRA363" s="616"/>
      <c r="KRB363" s="616"/>
      <c r="KRC363" s="616"/>
      <c r="KRD363" s="616"/>
      <c r="KRE363" s="616"/>
      <c r="KRF363" s="616"/>
      <c r="KRG363" s="616"/>
      <c r="KRH363" s="616"/>
      <c r="KRI363" s="616"/>
      <c r="KRJ363" s="616"/>
      <c r="KRK363" s="616"/>
      <c r="KRL363" s="616"/>
      <c r="KRM363" s="616"/>
      <c r="KRN363" s="616"/>
      <c r="KRO363" s="616"/>
      <c r="KRP363" s="616"/>
      <c r="KRQ363" s="616"/>
      <c r="KRR363" s="616"/>
      <c r="KRS363" s="616"/>
      <c r="KRT363" s="616"/>
      <c r="KRU363" s="616"/>
      <c r="KRV363" s="616"/>
      <c r="KRW363" s="616"/>
      <c r="KRX363" s="616"/>
      <c r="KRY363" s="616"/>
      <c r="KRZ363" s="616"/>
      <c r="KSA363" s="616"/>
      <c r="KSB363" s="616"/>
      <c r="KSC363" s="616"/>
      <c r="KSD363" s="616"/>
      <c r="KSE363" s="616"/>
      <c r="KSF363" s="616"/>
      <c r="KSG363" s="616"/>
      <c r="KSH363" s="616"/>
      <c r="KSI363" s="616"/>
      <c r="KSJ363" s="616"/>
      <c r="KSK363" s="616"/>
      <c r="KSL363" s="616"/>
      <c r="KSM363" s="616"/>
      <c r="KSN363" s="616"/>
      <c r="KSO363" s="616"/>
      <c r="KSP363" s="616"/>
      <c r="KSQ363" s="616"/>
      <c r="KSR363" s="616"/>
      <c r="KSS363" s="616"/>
      <c r="KST363" s="616"/>
      <c r="KSU363" s="616"/>
      <c r="KSV363" s="616"/>
      <c r="KSW363" s="616"/>
      <c r="KSX363" s="616"/>
      <c r="KSY363" s="616"/>
      <c r="KSZ363" s="616"/>
      <c r="KTA363" s="616"/>
      <c r="KTB363" s="616"/>
      <c r="KTC363" s="616"/>
      <c r="KTD363" s="616"/>
      <c r="KTE363" s="616"/>
      <c r="KTF363" s="616"/>
      <c r="KTG363" s="616"/>
      <c r="KTH363" s="616"/>
      <c r="KTI363" s="616"/>
      <c r="KTJ363" s="616"/>
      <c r="KTK363" s="616"/>
      <c r="KTL363" s="616"/>
      <c r="KTM363" s="616"/>
      <c r="KTN363" s="616"/>
      <c r="KTO363" s="616"/>
      <c r="KTP363" s="616"/>
      <c r="KTQ363" s="616"/>
      <c r="KTR363" s="616"/>
      <c r="KTS363" s="616"/>
      <c r="KTT363" s="616"/>
      <c r="KTU363" s="616"/>
      <c r="KTV363" s="616"/>
      <c r="KTW363" s="616"/>
      <c r="KTX363" s="616"/>
      <c r="KTY363" s="616"/>
      <c r="KTZ363" s="616"/>
      <c r="KUA363" s="616"/>
      <c r="KUB363" s="616"/>
      <c r="KUC363" s="616"/>
      <c r="KUD363" s="616"/>
      <c r="KUE363" s="616"/>
      <c r="KUF363" s="616"/>
      <c r="KUG363" s="616"/>
      <c r="KUH363" s="616"/>
      <c r="KUI363" s="616"/>
      <c r="KUJ363" s="616"/>
      <c r="KUK363" s="616"/>
      <c r="KUL363" s="616"/>
      <c r="KUM363" s="616"/>
      <c r="KUN363" s="616"/>
      <c r="KUO363" s="616"/>
      <c r="KUP363" s="616"/>
      <c r="KUQ363" s="616"/>
      <c r="KUR363" s="616"/>
      <c r="KUS363" s="616"/>
      <c r="KUT363" s="616"/>
      <c r="KUU363" s="616"/>
      <c r="KUV363" s="616"/>
      <c r="KUW363" s="616"/>
      <c r="KUX363" s="616"/>
      <c r="KUY363" s="616"/>
      <c r="KUZ363" s="616"/>
      <c r="KVA363" s="616"/>
      <c r="KVB363" s="616"/>
      <c r="KVC363" s="616"/>
      <c r="KVD363" s="616"/>
      <c r="KVE363" s="616"/>
      <c r="KVF363" s="616"/>
      <c r="KVG363" s="616"/>
      <c r="KVH363" s="616"/>
      <c r="KVI363" s="616"/>
      <c r="KVJ363" s="616"/>
      <c r="KVK363" s="616"/>
      <c r="KVL363" s="616"/>
      <c r="KVM363" s="616"/>
      <c r="KVN363" s="616"/>
      <c r="KVO363" s="616"/>
      <c r="KVP363" s="616"/>
      <c r="KVQ363" s="616"/>
      <c r="KVR363" s="616"/>
      <c r="KVS363" s="616"/>
      <c r="KVT363" s="616"/>
      <c r="KVU363" s="616"/>
      <c r="KVV363" s="616"/>
      <c r="KVW363" s="616"/>
      <c r="KVX363" s="616"/>
      <c r="KVY363" s="616"/>
      <c r="KVZ363" s="616"/>
      <c r="KWA363" s="616"/>
      <c r="KWB363" s="616"/>
      <c r="KWC363" s="616"/>
      <c r="KWD363" s="616"/>
      <c r="KWE363" s="616"/>
      <c r="KWF363" s="616"/>
      <c r="KWG363" s="616"/>
      <c r="KWH363" s="616"/>
      <c r="KWI363" s="616"/>
      <c r="KWJ363" s="616"/>
      <c r="KWK363" s="616"/>
      <c r="KWL363" s="616"/>
      <c r="KWM363" s="616"/>
      <c r="KWN363" s="616"/>
      <c r="KWO363" s="616"/>
      <c r="KWP363" s="616"/>
      <c r="KWQ363" s="616"/>
      <c r="KWR363" s="616"/>
      <c r="KWS363" s="616"/>
      <c r="KWT363" s="616"/>
      <c r="KWU363" s="616"/>
      <c r="KWV363" s="616"/>
      <c r="KWW363" s="616"/>
      <c r="KWX363" s="616"/>
      <c r="KWY363" s="616"/>
      <c r="KWZ363" s="616"/>
      <c r="KXA363" s="616"/>
      <c r="KXB363" s="616"/>
      <c r="KXC363" s="616"/>
      <c r="KXD363" s="616"/>
      <c r="KXE363" s="616"/>
      <c r="KXF363" s="616"/>
      <c r="KXG363" s="616"/>
      <c r="KXH363" s="616"/>
      <c r="KXI363" s="616"/>
      <c r="KXJ363" s="616"/>
      <c r="KXK363" s="616"/>
      <c r="KXL363" s="616"/>
      <c r="KXM363" s="616"/>
      <c r="KXN363" s="616"/>
      <c r="KXO363" s="616"/>
      <c r="KXP363" s="616"/>
      <c r="KXQ363" s="616"/>
      <c r="KXR363" s="616"/>
      <c r="KXS363" s="616"/>
      <c r="KXT363" s="616"/>
      <c r="KXU363" s="616"/>
      <c r="KXV363" s="616"/>
      <c r="KXW363" s="616"/>
      <c r="KXX363" s="616"/>
      <c r="KXY363" s="616"/>
      <c r="KXZ363" s="616"/>
      <c r="KYA363" s="616"/>
      <c r="KYB363" s="616"/>
      <c r="KYC363" s="616"/>
      <c r="KYD363" s="616"/>
      <c r="KYE363" s="616"/>
      <c r="KYF363" s="616"/>
      <c r="KYG363" s="616"/>
      <c r="KYH363" s="616"/>
      <c r="KYI363" s="616"/>
      <c r="KYJ363" s="616"/>
      <c r="KYK363" s="616"/>
      <c r="KYL363" s="616"/>
      <c r="KYM363" s="616"/>
      <c r="KYN363" s="616"/>
      <c r="KYO363" s="616"/>
      <c r="KYP363" s="616"/>
      <c r="KYQ363" s="616"/>
      <c r="KYR363" s="616"/>
      <c r="KYS363" s="616"/>
      <c r="KYT363" s="616"/>
      <c r="KYU363" s="616"/>
      <c r="KYV363" s="616"/>
      <c r="KYW363" s="616"/>
      <c r="KYX363" s="616"/>
      <c r="KYY363" s="616"/>
      <c r="KYZ363" s="616"/>
      <c r="KZA363" s="616"/>
      <c r="KZB363" s="616"/>
      <c r="KZC363" s="616"/>
      <c r="KZD363" s="616"/>
      <c r="KZE363" s="616"/>
      <c r="KZF363" s="616"/>
      <c r="KZG363" s="616"/>
      <c r="KZH363" s="616"/>
      <c r="KZI363" s="616"/>
      <c r="KZJ363" s="616"/>
      <c r="KZK363" s="616"/>
      <c r="KZL363" s="616"/>
      <c r="KZM363" s="616"/>
      <c r="KZN363" s="616"/>
      <c r="KZO363" s="616"/>
      <c r="KZP363" s="616"/>
      <c r="KZQ363" s="616"/>
      <c r="KZR363" s="616"/>
      <c r="KZS363" s="616"/>
      <c r="KZT363" s="616"/>
      <c r="KZU363" s="616"/>
      <c r="KZV363" s="616"/>
      <c r="KZW363" s="616"/>
      <c r="KZX363" s="616"/>
      <c r="KZY363" s="616"/>
      <c r="KZZ363" s="616"/>
      <c r="LAA363" s="616"/>
      <c r="LAB363" s="616"/>
      <c r="LAC363" s="616"/>
      <c r="LAD363" s="616"/>
      <c r="LAE363" s="616"/>
      <c r="LAF363" s="616"/>
      <c r="LAG363" s="616"/>
      <c r="LAH363" s="616"/>
      <c r="LAI363" s="616"/>
      <c r="LAJ363" s="616"/>
      <c r="LAK363" s="616"/>
      <c r="LAL363" s="616"/>
      <c r="LAM363" s="616"/>
      <c r="LAN363" s="616"/>
      <c r="LAO363" s="616"/>
      <c r="LAP363" s="616"/>
      <c r="LAQ363" s="616"/>
      <c r="LAR363" s="616"/>
      <c r="LAS363" s="616"/>
      <c r="LAT363" s="616"/>
      <c r="LAU363" s="616"/>
      <c r="LAV363" s="616"/>
      <c r="LAW363" s="616"/>
      <c r="LAX363" s="616"/>
      <c r="LAY363" s="616"/>
      <c r="LAZ363" s="616"/>
      <c r="LBA363" s="616"/>
      <c r="LBB363" s="616"/>
      <c r="LBC363" s="616"/>
      <c r="LBD363" s="616"/>
      <c r="LBE363" s="616"/>
      <c r="LBF363" s="616"/>
      <c r="LBG363" s="616"/>
      <c r="LBH363" s="616"/>
      <c r="LBI363" s="616"/>
      <c r="LBJ363" s="616"/>
      <c r="LBK363" s="616"/>
      <c r="LBL363" s="616"/>
      <c r="LBM363" s="616"/>
      <c r="LBN363" s="616"/>
      <c r="LBO363" s="616"/>
      <c r="LBP363" s="616"/>
      <c r="LBQ363" s="616"/>
      <c r="LBR363" s="616"/>
      <c r="LBS363" s="616"/>
      <c r="LBT363" s="616"/>
      <c r="LBU363" s="616"/>
      <c r="LBV363" s="616"/>
      <c r="LBW363" s="616"/>
      <c r="LBX363" s="616"/>
      <c r="LBY363" s="616"/>
      <c r="LBZ363" s="616"/>
      <c r="LCA363" s="616"/>
      <c r="LCB363" s="616"/>
      <c r="LCC363" s="616"/>
      <c r="LCD363" s="616"/>
      <c r="LCE363" s="616"/>
      <c r="LCF363" s="616"/>
      <c r="LCG363" s="616"/>
      <c r="LCH363" s="616"/>
      <c r="LCI363" s="616"/>
      <c r="LCJ363" s="616"/>
      <c r="LCK363" s="616"/>
      <c r="LCL363" s="616"/>
      <c r="LCM363" s="616"/>
      <c r="LCN363" s="616"/>
      <c r="LCO363" s="616"/>
      <c r="LCP363" s="616"/>
      <c r="LCQ363" s="616"/>
      <c r="LCR363" s="616"/>
      <c r="LCS363" s="616"/>
      <c r="LCT363" s="616"/>
      <c r="LCU363" s="616"/>
      <c r="LCV363" s="616"/>
      <c r="LCW363" s="616"/>
      <c r="LCX363" s="616"/>
      <c r="LCY363" s="616"/>
      <c r="LCZ363" s="616"/>
      <c r="LDA363" s="616"/>
      <c r="LDB363" s="616"/>
      <c r="LDC363" s="616"/>
      <c r="LDD363" s="616"/>
      <c r="LDE363" s="616"/>
      <c r="LDF363" s="616"/>
      <c r="LDG363" s="616"/>
      <c r="LDH363" s="616"/>
      <c r="LDI363" s="616"/>
      <c r="LDJ363" s="616"/>
      <c r="LDK363" s="616"/>
      <c r="LDL363" s="616"/>
      <c r="LDM363" s="616"/>
      <c r="LDN363" s="616"/>
      <c r="LDO363" s="616"/>
      <c r="LDP363" s="616"/>
      <c r="LDQ363" s="616"/>
      <c r="LDR363" s="616"/>
      <c r="LDS363" s="616"/>
      <c r="LDT363" s="616"/>
      <c r="LDU363" s="616"/>
      <c r="LDV363" s="616"/>
      <c r="LDW363" s="616"/>
      <c r="LDX363" s="616"/>
      <c r="LDY363" s="616"/>
      <c r="LDZ363" s="616"/>
      <c r="LEA363" s="616"/>
      <c r="LEB363" s="616"/>
      <c r="LEC363" s="616"/>
      <c r="LED363" s="616"/>
      <c r="LEE363" s="616"/>
      <c r="LEF363" s="616"/>
      <c r="LEG363" s="616"/>
      <c r="LEH363" s="616"/>
      <c r="LEI363" s="616"/>
      <c r="LEJ363" s="616"/>
      <c r="LEK363" s="616"/>
      <c r="LEL363" s="616"/>
      <c r="LEM363" s="616"/>
      <c r="LEN363" s="616"/>
      <c r="LEO363" s="616"/>
      <c r="LEP363" s="616"/>
      <c r="LEQ363" s="616"/>
      <c r="LER363" s="616"/>
      <c r="LES363" s="616"/>
      <c r="LET363" s="616"/>
      <c r="LEU363" s="616"/>
      <c r="LEV363" s="616"/>
      <c r="LEW363" s="616"/>
      <c r="LEX363" s="616"/>
      <c r="LEY363" s="616"/>
      <c r="LEZ363" s="616"/>
      <c r="LFA363" s="616"/>
      <c r="LFB363" s="616"/>
      <c r="LFC363" s="616"/>
      <c r="LFD363" s="616"/>
      <c r="LFE363" s="616"/>
      <c r="LFF363" s="616"/>
      <c r="LFG363" s="616"/>
      <c r="LFH363" s="616"/>
      <c r="LFI363" s="616"/>
      <c r="LFJ363" s="616"/>
      <c r="LFK363" s="616"/>
      <c r="LFL363" s="616"/>
      <c r="LFM363" s="616"/>
      <c r="LFN363" s="616"/>
      <c r="LFO363" s="616"/>
      <c r="LFP363" s="616"/>
      <c r="LFQ363" s="616"/>
      <c r="LFR363" s="616"/>
      <c r="LFS363" s="616"/>
      <c r="LFT363" s="616"/>
      <c r="LFU363" s="616"/>
      <c r="LFV363" s="616"/>
      <c r="LFW363" s="616"/>
      <c r="LFX363" s="616"/>
      <c r="LFY363" s="616"/>
      <c r="LFZ363" s="616"/>
      <c r="LGA363" s="616"/>
      <c r="LGB363" s="616"/>
      <c r="LGC363" s="616"/>
      <c r="LGD363" s="616"/>
      <c r="LGE363" s="616"/>
      <c r="LGF363" s="616"/>
      <c r="LGG363" s="616"/>
      <c r="LGH363" s="616"/>
      <c r="LGI363" s="616"/>
      <c r="LGJ363" s="616"/>
      <c r="LGK363" s="616"/>
      <c r="LGL363" s="616"/>
      <c r="LGM363" s="616"/>
      <c r="LGN363" s="616"/>
      <c r="LGO363" s="616"/>
      <c r="LGP363" s="616"/>
      <c r="LGQ363" s="616"/>
      <c r="LGR363" s="616"/>
      <c r="LGS363" s="616"/>
      <c r="LGT363" s="616"/>
      <c r="LGU363" s="616"/>
      <c r="LGV363" s="616"/>
      <c r="LGW363" s="616"/>
      <c r="LGX363" s="616"/>
      <c r="LGY363" s="616"/>
      <c r="LGZ363" s="616"/>
      <c r="LHA363" s="616"/>
      <c r="LHB363" s="616"/>
      <c r="LHC363" s="616"/>
      <c r="LHD363" s="616"/>
      <c r="LHE363" s="616"/>
      <c r="LHF363" s="616"/>
      <c r="LHG363" s="616"/>
      <c r="LHH363" s="616"/>
      <c r="LHI363" s="616"/>
      <c r="LHJ363" s="616"/>
      <c r="LHK363" s="616"/>
      <c r="LHL363" s="616"/>
      <c r="LHM363" s="616"/>
      <c r="LHN363" s="616"/>
      <c r="LHO363" s="616"/>
      <c r="LHP363" s="616"/>
      <c r="LHQ363" s="616"/>
      <c r="LHR363" s="616"/>
      <c r="LHS363" s="616"/>
      <c r="LHT363" s="616"/>
      <c r="LHU363" s="616"/>
      <c r="LHV363" s="616"/>
      <c r="LHW363" s="616"/>
      <c r="LHX363" s="616"/>
      <c r="LHY363" s="616"/>
      <c r="LHZ363" s="616"/>
      <c r="LIA363" s="616"/>
      <c r="LIB363" s="616"/>
      <c r="LIC363" s="616"/>
      <c r="LID363" s="616"/>
      <c r="LIE363" s="616"/>
      <c r="LIF363" s="616"/>
      <c r="LIG363" s="616"/>
      <c r="LIH363" s="616"/>
      <c r="LII363" s="616"/>
      <c r="LIJ363" s="616"/>
      <c r="LIK363" s="616"/>
      <c r="LIL363" s="616"/>
      <c r="LIM363" s="616"/>
      <c r="LIN363" s="616"/>
      <c r="LIO363" s="616"/>
      <c r="LIP363" s="616"/>
      <c r="LIQ363" s="616"/>
      <c r="LIR363" s="616"/>
      <c r="LIS363" s="616"/>
      <c r="LIT363" s="616"/>
      <c r="LIU363" s="616"/>
      <c r="LIV363" s="616"/>
      <c r="LIW363" s="616"/>
      <c r="LIX363" s="616"/>
      <c r="LIY363" s="616"/>
      <c r="LIZ363" s="616"/>
      <c r="LJA363" s="616"/>
      <c r="LJB363" s="616"/>
      <c r="LJC363" s="616"/>
      <c r="LJD363" s="616"/>
      <c r="LJE363" s="616"/>
      <c r="LJF363" s="616"/>
      <c r="LJG363" s="616"/>
      <c r="LJH363" s="616"/>
      <c r="LJI363" s="616"/>
      <c r="LJJ363" s="616"/>
      <c r="LJK363" s="616"/>
      <c r="LJL363" s="616"/>
      <c r="LJM363" s="616"/>
      <c r="LJN363" s="616"/>
      <c r="LJO363" s="616"/>
      <c r="LJP363" s="616"/>
      <c r="LJQ363" s="616"/>
      <c r="LJR363" s="616"/>
      <c r="LJS363" s="616"/>
      <c r="LJT363" s="616"/>
      <c r="LJU363" s="616"/>
      <c r="LJV363" s="616"/>
      <c r="LJW363" s="616"/>
      <c r="LJX363" s="616"/>
      <c r="LJY363" s="616"/>
      <c r="LJZ363" s="616"/>
      <c r="LKA363" s="616"/>
      <c r="LKB363" s="616"/>
      <c r="LKC363" s="616"/>
      <c r="LKD363" s="616"/>
      <c r="LKE363" s="616"/>
      <c r="LKF363" s="616"/>
      <c r="LKG363" s="616"/>
      <c r="LKH363" s="616"/>
      <c r="LKI363" s="616"/>
      <c r="LKJ363" s="616"/>
      <c r="LKK363" s="616"/>
      <c r="LKL363" s="616"/>
      <c r="LKM363" s="616"/>
      <c r="LKN363" s="616"/>
      <c r="LKO363" s="616"/>
      <c r="LKP363" s="616"/>
      <c r="LKQ363" s="616"/>
      <c r="LKR363" s="616"/>
      <c r="LKS363" s="616"/>
      <c r="LKT363" s="616"/>
      <c r="LKU363" s="616"/>
      <c r="LKV363" s="616"/>
      <c r="LKW363" s="616"/>
      <c r="LKX363" s="616"/>
      <c r="LKY363" s="616"/>
      <c r="LKZ363" s="616"/>
      <c r="LLA363" s="616"/>
      <c r="LLB363" s="616"/>
      <c r="LLC363" s="616"/>
      <c r="LLD363" s="616"/>
      <c r="LLE363" s="616"/>
      <c r="LLF363" s="616"/>
      <c r="LLG363" s="616"/>
      <c r="LLH363" s="616"/>
      <c r="LLI363" s="616"/>
      <c r="LLJ363" s="616"/>
      <c r="LLK363" s="616"/>
      <c r="LLL363" s="616"/>
      <c r="LLM363" s="616"/>
      <c r="LLN363" s="616"/>
      <c r="LLO363" s="616"/>
      <c r="LLP363" s="616"/>
      <c r="LLQ363" s="616"/>
      <c r="LLR363" s="616"/>
      <c r="LLS363" s="616"/>
      <c r="LLT363" s="616"/>
      <c r="LLU363" s="616"/>
      <c r="LLV363" s="616"/>
      <c r="LLW363" s="616"/>
      <c r="LLX363" s="616"/>
      <c r="LLY363" s="616"/>
      <c r="LLZ363" s="616"/>
      <c r="LMA363" s="616"/>
      <c r="LMB363" s="616"/>
      <c r="LMC363" s="616"/>
      <c r="LMD363" s="616"/>
      <c r="LME363" s="616"/>
      <c r="LMF363" s="616"/>
      <c r="LMG363" s="616"/>
      <c r="LMH363" s="616"/>
      <c r="LMI363" s="616"/>
      <c r="LMJ363" s="616"/>
      <c r="LMK363" s="616"/>
      <c r="LML363" s="616"/>
      <c r="LMM363" s="616"/>
      <c r="LMN363" s="616"/>
      <c r="LMO363" s="616"/>
      <c r="LMP363" s="616"/>
      <c r="LMQ363" s="616"/>
      <c r="LMR363" s="616"/>
      <c r="LMS363" s="616"/>
      <c r="LMT363" s="616"/>
      <c r="LMU363" s="616"/>
      <c r="LMV363" s="616"/>
      <c r="LMW363" s="616"/>
      <c r="LMX363" s="616"/>
      <c r="LMY363" s="616"/>
      <c r="LMZ363" s="616"/>
      <c r="LNA363" s="616"/>
      <c r="LNB363" s="616"/>
      <c r="LNC363" s="616"/>
      <c r="LND363" s="616"/>
      <c r="LNE363" s="616"/>
      <c r="LNF363" s="616"/>
      <c r="LNG363" s="616"/>
      <c r="LNH363" s="616"/>
      <c r="LNI363" s="616"/>
      <c r="LNJ363" s="616"/>
      <c r="LNK363" s="616"/>
      <c r="LNL363" s="616"/>
      <c r="LNM363" s="616"/>
      <c r="LNN363" s="616"/>
      <c r="LNO363" s="616"/>
      <c r="LNP363" s="616"/>
      <c r="LNQ363" s="616"/>
      <c r="LNR363" s="616"/>
      <c r="LNS363" s="616"/>
      <c r="LNT363" s="616"/>
      <c r="LNU363" s="616"/>
      <c r="LNV363" s="616"/>
      <c r="LNW363" s="616"/>
      <c r="LNX363" s="616"/>
      <c r="LNY363" s="616"/>
      <c r="LNZ363" s="616"/>
      <c r="LOA363" s="616"/>
      <c r="LOB363" s="616"/>
      <c r="LOC363" s="616"/>
      <c r="LOD363" s="616"/>
      <c r="LOE363" s="616"/>
      <c r="LOF363" s="616"/>
      <c r="LOG363" s="616"/>
      <c r="LOH363" s="616"/>
      <c r="LOI363" s="616"/>
      <c r="LOJ363" s="616"/>
      <c r="LOK363" s="616"/>
      <c r="LOL363" s="616"/>
      <c r="LOM363" s="616"/>
      <c r="LON363" s="616"/>
      <c r="LOO363" s="616"/>
      <c r="LOP363" s="616"/>
      <c r="LOQ363" s="616"/>
      <c r="LOR363" s="616"/>
      <c r="LOS363" s="616"/>
      <c r="LOT363" s="616"/>
      <c r="LOU363" s="616"/>
      <c r="LOV363" s="616"/>
      <c r="LOW363" s="616"/>
      <c r="LOX363" s="616"/>
      <c r="LOY363" s="616"/>
      <c r="LOZ363" s="616"/>
      <c r="LPA363" s="616"/>
      <c r="LPB363" s="616"/>
      <c r="LPC363" s="616"/>
      <c r="LPD363" s="616"/>
      <c r="LPE363" s="616"/>
      <c r="LPF363" s="616"/>
      <c r="LPG363" s="616"/>
      <c r="LPH363" s="616"/>
      <c r="LPI363" s="616"/>
      <c r="LPJ363" s="616"/>
      <c r="LPK363" s="616"/>
      <c r="LPL363" s="616"/>
      <c r="LPM363" s="616"/>
      <c r="LPN363" s="616"/>
      <c r="LPO363" s="616"/>
      <c r="LPP363" s="616"/>
      <c r="LPQ363" s="616"/>
      <c r="LPR363" s="616"/>
      <c r="LPS363" s="616"/>
      <c r="LPT363" s="616"/>
      <c r="LPU363" s="616"/>
      <c r="LPV363" s="616"/>
      <c r="LPW363" s="616"/>
      <c r="LPX363" s="616"/>
      <c r="LPY363" s="616"/>
      <c r="LPZ363" s="616"/>
      <c r="LQA363" s="616"/>
      <c r="LQB363" s="616"/>
      <c r="LQC363" s="616"/>
      <c r="LQD363" s="616"/>
      <c r="LQE363" s="616"/>
      <c r="LQF363" s="616"/>
      <c r="LQG363" s="616"/>
      <c r="LQH363" s="616"/>
      <c r="LQI363" s="616"/>
      <c r="LQJ363" s="616"/>
      <c r="LQK363" s="616"/>
      <c r="LQL363" s="616"/>
      <c r="LQM363" s="616"/>
      <c r="LQN363" s="616"/>
      <c r="LQO363" s="616"/>
      <c r="LQP363" s="616"/>
      <c r="LQQ363" s="616"/>
      <c r="LQR363" s="616"/>
      <c r="LQS363" s="616"/>
      <c r="LQT363" s="616"/>
      <c r="LQU363" s="616"/>
      <c r="LQV363" s="616"/>
      <c r="LQW363" s="616"/>
      <c r="LQX363" s="616"/>
      <c r="LQY363" s="616"/>
      <c r="LQZ363" s="616"/>
      <c r="LRA363" s="616"/>
      <c r="LRB363" s="616"/>
      <c r="LRC363" s="616"/>
      <c r="LRD363" s="616"/>
      <c r="LRE363" s="616"/>
      <c r="LRF363" s="616"/>
      <c r="LRG363" s="616"/>
      <c r="LRH363" s="616"/>
      <c r="LRI363" s="616"/>
      <c r="LRJ363" s="616"/>
      <c r="LRK363" s="616"/>
      <c r="LRL363" s="616"/>
      <c r="LRM363" s="616"/>
      <c r="LRN363" s="616"/>
      <c r="LRO363" s="616"/>
      <c r="LRP363" s="616"/>
      <c r="LRQ363" s="616"/>
      <c r="LRR363" s="616"/>
      <c r="LRS363" s="616"/>
      <c r="LRT363" s="616"/>
      <c r="LRU363" s="616"/>
      <c r="LRV363" s="616"/>
      <c r="LRW363" s="616"/>
      <c r="LRX363" s="616"/>
      <c r="LRY363" s="616"/>
      <c r="LRZ363" s="616"/>
      <c r="LSA363" s="616"/>
      <c r="LSB363" s="616"/>
      <c r="LSC363" s="616"/>
      <c r="LSD363" s="616"/>
      <c r="LSE363" s="616"/>
      <c r="LSF363" s="616"/>
      <c r="LSG363" s="616"/>
      <c r="LSH363" s="616"/>
      <c r="LSI363" s="616"/>
      <c r="LSJ363" s="616"/>
      <c r="LSK363" s="616"/>
      <c r="LSL363" s="616"/>
      <c r="LSM363" s="616"/>
      <c r="LSN363" s="616"/>
      <c r="LSO363" s="616"/>
      <c r="LSP363" s="616"/>
      <c r="LSQ363" s="616"/>
      <c r="LSR363" s="616"/>
      <c r="LSS363" s="616"/>
      <c r="LST363" s="616"/>
      <c r="LSU363" s="616"/>
      <c r="LSV363" s="616"/>
      <c r="LSW363" s="616"/>
      <c r="LSX363" s="616"/>
      <c r="LSY363" s="616"/>
      <c r="LSZ363" s="616"/>
      <c r="LTA363" s="616"/>
      <c r="LTB363" s="616"/>
      <c r="LTC363" s="616"/>
      <c r="LTD363" s="616"/>
      <c r="LTE363" s="616"/>
      <c r="LTF363" s="616"/>
      <c r="LTG363" s="616"/>
      <c r="LTH363" s="616"/>
      <c r="LTI363" s="616"/>
      <c r="LTJ363" s="616"/>
      <c r="LTK363" s="616"/>
      <c r="LTL363" s="616"/>
      <c r="LTM363" s="616"/>
      <c r="LTN363" s="616"/>
      <c r="LTO363" s="616"/>
      <c r="LTP363" s="616"/>
      <c r="LTQ363" s="616"/>
      <c r="LTR363" s="616"/>
      <c r="LTS363" s="616"/>
      <c r="LTT363" s="616"/>
      <c r="LTU363" s="616"/>
      <c r="LTV363" s="616"/>
      <c r="LTW363" s="616"/>
      <c r="LTX363" s="616"/>
      <c r="LTY363" s="616"/>
      <c r="LTZ363" s="616"/>
      <c r="LUA363" s="616"/>
      <c r="LUB363" s="616"/>
      <c r="LUC363" s="616"/>
      <c r="LUD363" s="616"/>
      <c r="LUE363" s="616"/>
      <c r="LUF363" s="616"/>
      <c r="LUG363" s="616"/>
      <c r="LUH363" s="616"/>
      <c r="LUI363" s="616"/>
      <c r="LUJ363" s="616"/>
      <c r="LUK363" s="616"/>
      <c r="LUL363" s="616"/>
      <c r="LUM363" s="616"/>
      <c r="LUN363" s="616"/>
      <c r="LUO363" s="616"/>
      <c r="LUP363" s="616"/>
      <c r="LUQ363" s="616"/>
      <c r="LUR363" s="616"/>
      <c r="LUS363" s="616"/>
      <c r="LUT363" s="616"/>
      <c r="LUU363" s="616"/>
      <c r="LUV363" s="616"/>
      <c r="LUW363" s="616"/>
      <c r="LUX363" s="616"/>
      <c r="LUY363" s="616"/>
      <c r="LUZ363" s="616"/>
      <c r="LVA363" s="616"/>
      <c r="LVB363" s="616"/>
      <c r="LVC363" s="616"/>
      <c r="LVD363" s="616"/>
      <c r="LVE363" s="616"/>
      <c r="LVF363" s="616"/>
      <c r="LVG363" s="616"/>
      <c r="LVH363" s="616"/>
      <c r="LVI363" s="616"/>
      <c r="LVJ363" s="616"/>
      <c r="LVK363" s="616"/>
      <c r="LVL363" s="616"/>
      <c r="LVM363" s="616"/>
      <c r="LVN363" s="616"/>
      <c r="LVO363" s="616"/>
      <c r="LVP363" s="616"/>
      <c r="LVQ363" s="616"/>
      <c r="LVR363" s="616"/>
      <c r="LVS363" s="616"/>
      <c r="LVT363" s="616"/>
      <c r="LVU363" s="616"/>
      <c r="LVV363" s="616"/>
      <c r="LVW363" s="616"/>
      <c r="LVX363" s="616"/>
      <c r="LVY363" s="616"/>
      <c r="LVZ363" s="616"/>
      <c r="LWA363" s="616"/>
      <c r="LWB363" s="616"/>
      <c r="LWC363" s="616"/>
      <c r="LWD363" s="616"/>
      <c r="LWE363" s="616"/>
      <c r="LWF363" s="616"/>
      <c r="LWG363" s="616"/>
      <c r="LWH363" s="616"/>
      <c r="LWI363" s="616"/>
      <c r="LWJ363" s="616"/>
      <c r="LWK363" s="616"/>
      <c r="LWL363" s="616"/>
      <c r="LWM363" s="616"/>
      <c r="LWN363" s="616"/>
      <c r="LWO363" s="616"/>
      <c r="LWP363" s="616"/>
      <c r="LWQ363" s="616"/>
      <c r="LWR363" s="616"/>
      <c r="LWS363" s="616"/>
      <c r="LWT363" s="616"/>
      <c r="LWU363" s="616"/>
      <c r="LWV363" s="616"/>
      <c r="LWW363" s="616"/>
      <c r="LWX363" s="616"/>
      <c r="LWY363" s="616"/>
      <c r="LWZ363" s="616"/>
      <c r="LXA363" s="616"/>
      <c r="LXB363" s="616"/>
      <c r="LXC363" s="616"/>
      <c r="LXD363" s="616"/>
      <c r="LXE363" s="616"/>
      <c r="LXF363" s="616"/>
      <c r="LXG363" s="616"/>
      <c r="LXH363" s="616"/>
      <c r="LXI363" s="616"/>
      <c r="LXJ363" s="616"/>
      <c r="LXK363" s="616"/>
      <c r="LXL363" s="616"/>
      <c r="LXM363" s="616"/>
      <c r="LXN363" s="616"/>
      <c r="LXO363" s="616"/>
      <c r="LXP363" s="616"/>
      <c r="LXQ363" s="616"/>
      <c r="LXR363" s="616"/>
      <c r="LXS363" s="616"/>
      <c r="LXT363" s="616"/>
      <c r="LXU363" s="616"/>
      <c r="LXV363" s="616"/>
      <c r="LXW363" s="616"/>
      <c r="LXX363" s="616"/>
      <c r="LXY363" s="616"/>
      <c r="LXZ363" s="616"/>
      <c r="LYA363" s="616"/>
      <c r="LYB363" s="616"/>
      <c r="LYC363" s="616"/>
      <c r="LYD363" s="616"/>
      <c r="LYE363" s="616"/>
      <c r="LYF363" s="616"/>
      <c r="LYG363" s="616"/>
      <c r="LYH363" s="616"/>
      <c r="LYI363" s="616"/>
      <c r="LYJ363" s="616"/>
      <c r="LYK363" s="616"/>
      <c r="LYL363" s="616"/>
      <c r="LYM363" s="616"/>
      <c r="LYN363" s="616"/>
      <c r="LYO363" s="616"/>
      <c r="LYP363" s="616"/>
      <c r="LYQ363" s="616"/>
      <c r="LYR363" s="616"/>
      <c r="LYS363" s="616"/>
      <c r="LYT363" s="616"/>
      <c r="LYU363" s="616"/>
      <c r="LYV363" s="616"/>
      <c r="LYW363" s="616"/>
      <c r="LYX363" s="616"/>
      <c r="LYY363" s="616"/>
      <c r="LYZ363" s="616"/>
      <c r="LZA363" s="616"/>
      <c r="LZB363" s="616"/>
      <c r="LZC363" s="616"/>
      <c r="LZD363" s="616"/>
      <c r="LZE363" s="616"/>
      <c r="LZF363" s="616"/>
      <c r="LZG363" s="616"/>
      <c r="LZH363" s="616"/>
      <c r="LZI363" s="616"/>
      <c r="LZJ363" s="616"/>
      <c r="LZK363" s="616"/>
      <c r="LZL363" s="616"/>
      <c r="LZM363" s="616"/>
      <c r="LZN363" s="616"/>
      <c r="LZO363" s="616"/>
      <c r="LZP363" s="616"/>
      <c r="LZQ363" s="616"/>
      <c r="LZR363" s="616"/>
      <c r="LZS363" s="616"/>
      <c r="LZT363" s="616"/>
      <c r="LZU363" s="616"/>
      <c r="LZV363" s="616"/>
      <c r="LZW363" s="616"/>
      <c r="LZX363" s="616"/>
      <c r="LZY363" s="616"/>
      <c r="LZZ363" s="616"/>
      <c r="MAA363" s="616"/>
      <c r="MAB363" s="616"/>
      <c r="MAC363" s="616"/>
      <c r="MAD363" s="616"/>
      <c r="MAE363" s="616"/>
      <c r="MAF363" s="616"/>
      <c r="MAG363" s="616"/>
      <c r="MAH363" s="616"/>
      <c r="MAI363" s="616"/>
      <c r="MAJ363" s="616"/>
      <c r="MAK363" s="616"/>
      <c r="MAL363" s="616"/>
      <c r="MAM363" s="616"/>
      <c r="MAN363" s="616"/>
      <c r="MAO363" s="616"/>
      <c r="MAP363" s="616"/>
      <c r="MAQ363" s="616"/>
      <c r="MAR363" s="616"/>
      <c r="MAS363" s="616"/>
      <c r="MAT363" s="616"/>
      <c r="MAU363" s="616"/>
      <c r="MAV363" s="616"/>
      <c r="MAW363" s="616"/>
      <c r="MAX363" s="616"/>
      <c r="MAY363" s="616"/>
      <c r="MAZ363" s="616"/>
      <c r="MBA363" s="616"/>
      <c r="MBB363" s="616"/>
      <c r="MBC363" s="616"/>
      <c r="MBD363" s="616"/>
      <c r="MBE363" s="616"/>
      <c r="MBF363" s="616"/>
      <c r="MBG363" s="616"/>
      <c r="MBH363" s="616"/>
      <c r="MBI363" s="616"/>
      <c r="MBJ363" s="616"/>
      <c r="MBK363" s="616"/>
      <c r="MBL363" s="616"/>
      <c r="MBM363" s="616"/>
      <c r="MBN363" s="616"/>
      <c r="MBO363" s="616"/>
      <c r="MBP363" s="616"/>
      <c r="MBQ363" s="616"/>
      <c r="MBR363" s="616"/>
      <c r="MBS363" s="616"/>
      <c r="MBT363" s="616"/>
      <c r="MBU363" s="616"/>
      <c r="MBV363" s="616"/>
      <c r="MBW363" s="616"/>
      <c r="MBX363" s="616"/>
      <c r="MBY363" s="616"/>
      <c r="MBZ363" s="616"/>
      <c r="MCA363" s="616"/>
      <c r="MCB363" s="616"/>
      <c r="MCC363" s="616"/>
      <c r="MCD363" s="616"/>
      <c r="MCE363" s="616"/>
      <c r="MCF363" s="616"/>
      <c r="MCG363" s="616"/>
      <c r="MCH363" s="616"/>
      <c r="MCI363" s="616"/>
      <c r="MCJ363" s="616"/>
      <c r="MCK363" s="616"/>
      <c r="MCL363" s="616"/>
      <c r="MCM363" s="616"/>
      <c r="MCN363" s="616"/>
      <c r="MCO363" s="616"/>
      <c r="MCP363" s="616"/>
      <c r="MCQ363" s="616"/>
      <c r="MCR363" s="616"/>
      <c r="MCS363" s="616"/>
      <c r="MCT363" s="616"/>
      <c r="MCU363" s="616"/>
      <c r="MCV363" s="616"/>
      <c r="MCW363" s="616"/>
      <c r="MCX363" s="616"/>
      <c r="MCY363" s="616"/>
      <c r="MCZ363" s="616"/>
      <c r="MDA363" s="616"/>
      <c r="MDB363" s="616"/>
      <c r="MDC363" s="616"/>
      <c r="MDD363" s="616"/>
      <c r="MDE363" s="616"/>
      <c r="MDF363" s="616"/>
      <c r="MDG363" s="616"/>
      <c r="MDH363" s="616"/>
      <c r="MDI363" s="616"/>
      <c r="MDJ363" s="616"/>
      <c r="MDK363" s="616"/>
      <c r="MDL363" s="616"/>
      <c r="MDM363" s="616"/>
      <c r="MDN363" s="616"/>
      <c r="MDO363" s="616"/>
      <c r="MDP363" s="616"/>
      <c r="MDQ363" s="616"/>
      <c r="MDR363" s="616"/>
      <c r="MDS363" s="616"/>
      <c r="MDT363" s="616"/>
      <c r="MDU363" s="616"/>
      <c r="MDV363" s="616"/>
      <c r="MDW363" s="616"/>
      <c r="MDX363" s="616"/>
      <c r="MDY363" s="616"/>
      <c r="MDZ363" s="616"/>
      <c r="MEA363" s="616"/>
      <c r="MEB363" s="616"/>
      <c r="MEC363" s="616"/>
      <c r="MED363" s="616"/>
      <c r="MEE363" s="616"/>
      <c r="MEF363" s="616"/>
      <c r="MEG363" s="616"/>
      <c r="MEH363" s="616"/>
      <c r="MEI363" s="616"/>
      <c r="MEJ363" s="616"/>
      <c r="MEK363" s="616"/>
      <c r="MEL363" s="616"/>
      <c r="MEM363" s="616"/>
      <c r="MEN363" s="616"/>
      <c r="MEO363" s="616"/>
      <c r="MEP363" s="616"/>
      <c r="MEQ363" s="616"/>
      <c r="MER363" s="616"/>
      <c r="MES363" s="616"/>
      <c r="MET363" s="616"/>
      <c r="MEU363" s="616"/>
      <c r="MEV363" s="616"/>
      <c r="MEW363" s="616"/>
      <c r="MEX363" s="616"/>
      <c r="MEY363" s="616"/>
      <c r="MEZ363" s="616"/>
      <c r="MFA363" s="616"/>
      <c r="MFB363" s="616"/>
      <c r="MFC363" s="616"/>
      <c r="MFD363" s="616"/>
      <c r="MFE363" s="616"/>
      <c r="MFF363" s="616"/>
      <c r="MFG363" s="616"/>
      <c r="MFH363" s="616"/>
      <c r="MFI363" s="616"/>
      <c r="MFJ363" s="616"/>
      <c r="MFK363" s="616"/>
      <c r="MFL363" s="616"/>
      <c r="MFM363" s="616"/>
      <c r="MFN363" s="616"/>
      <c r="MFO363" s="616"/>
      <c r="MFP363" s="616"/>
      <c r="MFQ363" s="616"/>
      <c r="MFR363" s="616"/>
      <c r="MFS363" s="616"/>
      <c r="MFT363" s="616"/>
      <c r="MFU363" s="616"/>
      <c r="MFV363" s="616"/>
      <c r="MFW363" s="616"/>
      <c r="MFX363" s="616"/>
      <c r="MFY363" s="616"/>
      <c r="MFZ363" s="616"/>
      <c r="MGA363" s="616"/>
      <c r="MGB363" s="616"/>
      <c r="MGC363" s="616"/>
      <c r="MGD363" s="616"/>
      <c r="MGE363" s="616"/>
      <c r="MGF363" s="616"/>
      <c r="MGG363" s="616"/>
      <c r="MGH363" s="616"/>
      <c r="MGI363" s="616"/>
      <c r="MGJ363" s="616"/>
      <c r="MGK363" s="616"/>
      <c r="MGL363" s="616"/>
      <c r="MGM363" s="616"/>
      <c r="MGN363" s="616"/>
      <c r="MGO363" s="616"/>
      <c r="MGP363" s="616"/>
      <c r="MGQ363" s="616"/>
      <c r="MGR363" s="616"/>
      <c r="MGS363" s="616"/>
      <c r="MGT363" s="616"/>
      <c r="MGU363" s="616"/>
      <c r="MGV363" s="616"/>
      <c r="MGW363" s="616"/>
      <c r="MGX363" s="616"/>
      <c r="MGY363" s="616"/>
      <c r="MGZ363" s="616"/>
      <c r="MHA363" s="616"/>
      <c r="MHB363" s="616"/>
      <c r="MHC363" s="616"/>
      <c r="MHD363" s="616"/>
      <c r="MHE363" s="616"/>
      <c r="MHF363" s="616"/>
      <c r="MHG363" s="616"/>
      <c r="MHH363" s="616"/>
      <c r="MHI363" s="616"/>
      <c r="MHJ363" s="616"/>
      <c r="MHK363" s="616"/>
      <c r="MHL363" s="616"/>
      <c r="MHM363" s="616"/>
      <c r="MHN363" s="616"/>
      <c r="MHO363" s="616"/>
      <c r="MHP363" s="616"/>
      <c r="MHQ363" s="616"/>
      <c r="MHR363" s="616"/>
      <c r="MHS363" s="616"/>
      <c r="MHT363" s="616"/>
      <c r="MHU363" s="616"/>
      <c r="MHV363" s="616"/>
      <c r="MHW363" s="616"/>
      <c r="MHX363" s="616"/>
      <c r="MHY363" s="616"/>
      <c r="MHZ363" s="616"/>
      <c r="MIA363" s="616"/>
      <c r="MIB363" s="616"/>
      <c r="MIC363" s="616"/>
      <c r="MID363" s="616"/>
      <c r="MIE363" s="616"/>
      <c r="MIF363" s="616"/>
      <c r="MIG363" s="616"/>
      <c r="MIH363" s="616"/>
      <c r="MII363" s="616"/>
      <c r="MIJ363" s="616"/>
      <c r="MIK363" s="616"/>
      <c r="MIL363" s="616"/>
      <c r="MIM363" s="616"/>
      <c r="MIN363" s="616"/>
      <c r="MIO363" s="616"/>
      <c r="MIP363" s="616"/>
      <c r="MIQ363" s="616"/>
      <c r="MIR363" s="616"/>
      <c r="MIS363" s="616"/>
      <c r="MIT363" s="616"/>
      <c r="MIU363" s="616"/>
      <c r="MIV363" s="616"/>
      <c r="MIW363" s="616"/>
      <c r="MIX363" s="616"/>
      <c r="MIY363" s="616"/>
      <c r="MIZ363" s="616"/>
      <c r="MJA363" s="616"/>
      <c r="MJB363" s="616"/>
      <c r="MJC363" s="616"/>
      <c r="MJD363" s="616"/>
      <c r="MJE363" s="616"/>
      <c r="MJF363" s="616"/>
      <c r="MJG363" s="616"/>
      <c r="MJH363" s="616"/>
      <c r="MJI363" s="616"/>
      <c r="MJJ363" s="616"/>
      <c r="MJK363" s="616"/>
      <c r="MJL363" s="616"/>
      <c r="MJM363" s="616"/>
      <c r="MJN363" s="616"/>
      <c r="MJO363" s="616"/>
      <c r="MJP363" s="616"/>
      <c r="MJQ363" s="616"/>
      <c r="MJR363" s="616"/>
      <c r="MJS363" s="616"/>
      <c r="MJT363" s="616"/>
      <c r="MJU363" s="616"/>
      <c r="MJV363" s="616"/>
      <c r="MJW363" s="616"/>
      <c r="MJX363" s="616"/>
      <c r="MJY363" s="616"/>
      <c r="MJZ363" s="616"/>
      <c r="MKA363" s="616"/>
      <c r="MKB363" s="616"/>
      <c r="MKC363" s="616"/>
      <c r="MKD363" s="616"/>
      <c r="MKE363" s="616"/>
      <c r="MKF363" s="616"/>
      <c r="MKG363" s="616"/>
      <c r="MKH363" s="616"/>
      <c r="MKI363" s="616"/>
      <c r="MKJ363" s="616"/>
      <c r="MKK363" s="616"/>
      <c r="MKL363" s="616"/>
      <c r="MKM363" s="616"/>
      <c r="MKN363" s="616"/>
      <c r="MKO363" s="616"/>
      <c r="MKP363" s="616"/>
      <c r="MKQ363" s="616"/>
      <c r="MKR363" s="616"/>
      <c r="MKS363" s="616"/>
      <c r="MKT363" s="616"/>
      <c r="MKU363" s="616"/>
      <c r="MKV363" s="616"/>
      <c r="MKW363" s="616"/>
      <c r="MKX363" s="616"/>
      <c r="MKY363" s="616"/>
      <c r="MKZ363" s="616"/>
      <c r="MLA363" s="616"/>
      <c r="MLB363" s="616"/>
      <c r="MLC363" s="616"/>
      <c r="MLD363" s="616"/>
      <c r="MLE363" s="616"/>
      <c r="MLF363" s="616"/>
      <c r="MLG363" s="616"/>
      <c r="MLH363" s="616"/>
      <c r="MLI363" s="616"/>
      <c r="MLJ363" s="616"/>
      <c r="MLK363" s="616"/>
      <c r="MLL363" s="616"/>
      <c r="MLM363" s="616"/>
      <c r="MLN363" s="616"/>
      <c r="MLO363" s="616"/>
      <c r="MLP363" s="616"/>
      <c r="MLQ363" s="616"/>
      <c r="MLR363" s="616"/>
      <c r="MLS363" s="616"/>
      <c r="MLT363" s="616"/>
      <c r="MLU363" s="616"/>
      <c r="MLV363" s="616"/>
      <c r="MLW363" s="616"/>
      <c r="MLX363" s="616"/>
      <c r="MLY363" s="616"/>
      <c r="MLZ363" s="616"/>
      <c r="MMA363" s="616"/>
      <c r="MMB363" s="616"/>
      <c r="MMC363" s="616"/>
      <c r="MMD363" s="616"/>
      <c r="MME363" s="616"/>
      <c r="MMF363" s="616"/>
      <c r="MMG363" s="616"/>
      <c r="MMH363" s="616"/>
      <c r="MMI363" s="616"/>
      <c r="MMJ363" s="616"/>
      <c r="MMK363" s="616"/>
      <c r="MML363" s="616"/>
      <c r="MMM363" s="616"/>
      <c r="MMN363" s="616"/>
      <c r="MMO363" s="616"/>
      <c r="MMP363" s="616"/>
      <c r="MMQ363" s="616"/>
      <c r="MMR363" s="616"/>
      <c r="MMS363" s="616"/>
      <c r="MMT363" s="616"/>
      <c r="MMU363" s="616"/>
      <c r="MMV363" s="616"/>
      <c r="MMW363" s="616"/>
      <c r="MMX363" s="616"/>
      <c r="MMY363" s="616"/>
      <c r="MMZ363" s="616"/>
      <c r="MNA363" s="616"/>
      <c r="MNB363" s="616"/>
      <c r="MNC363" s="616"/>
      <c r="MND363" s="616"/>
      <c r="MNE363" s="616"/>
      <c r="MNF363" s="616"/>
      <c r="MNG363" s="616"/>
      <c r="MNH363" s="616"/>
      <c r="MNI363" s="616"/>
      <c r="MNJ363" s="616"/>
      <c r="MNK363" s="616"/>
      <c r="MNL363" s="616"/>
      <c r="MNM363" s="616"/>
      <c r="MNN363" s="616"/>
      <c r="MNO363" s="616"/>
      <c r="MNP363" s="616"/>
      <c r="MNQ363" s="616"/>
      <c r="MNR363" s="616"/>
      <c r="MNS363" s="616"/>
      <c r="MNT363" s="616"/>
      <c r="MNU363" s="616"/>
      <c r="MNV363" s="616"/>
      <c r="MNW363" s="616"/>
      <c r="MNX363" s="616"/>
      <c r="MNY363" s="616"/>
      <c r="MNZ363" s="616"/>
      <c r="MOA363" s="616"/>
      <c r="MOB363" s="616"/>
      <c r="MOC363" s="616"/>
      <c r="MOD363" s="616"/>
      <c r="MOE363" s="616"/>
      <c r="MOF363" s="616"/>
      <c r="MOG363" s="616"/>
      <c r="MOH363" s="616"/>
      <c r="MOI363" s="616"/>
      <c r="MOJ363" s="616"/>
      <c r="MOK363" s="616"/>
      <c r="MOL363" s="616"/>
      <c r="MOM363" s="616"/>
      <c r="MON363" s="616"/>
      <c r="MOO363" s="616"/>
      <c r="MOP363" s="616"/>
      <c r="MOQ363" s="616"/>
      <c r="MOR363" s="616"/>
      <c r="MOS363" s="616"/>
      <c r="MOT363" s="616"/>
      <c r="MOU363" s="616"/>
      <c r="MOV363" s="616"/>
      <c r="MOW363" s="616"/>
      <c r="MOX363" s="616"/>
      <c r="MOY363" s="616"/>
      <c r="MOZ363" s="616"/>
      <c r="MPA363" s="616"/>
      <c r="MPB363" s="616"/>
      <c r="MPC363" s="616"/>
      <c r="MPD363" s="616"/>
      <c r="MPE363" s="616"/>
      <c r="MPF363" s="616"/>
      <c r="MPG363" s="616"/>
      <c r="MPH363" s="616"/>
      <c r="MPI363" s="616"/>
      <c r="MPJ363" s="616"/>
      <c r="MPK363" s="616"/>
      <c r="MPL363" s="616"/>
      <c r="MPM363" s="616"/>
      <c r="MPN363" s="616"/>
      <c r="MPO363" s="616"/>
      <c r="MPP363" s="616"/>
      <c r="MPQ363" s="616"/>
      <c r="MPR363" s="616"/>
      <c r="MPS363" s="616"/>
      <c r="MPT363" s="616"/>
      <c r="MPU363" s="616"/>
      <c r="MPV363" s="616"/>
      <c r="MPW363" s="616"/>
      <c r="MPX363" s="616"/>
      <c r="MPY363" s="616"/>
      <c r="MPZ363" s="616"/>
      <c r="MQA363" s="616"/>
      <c r="MQB363" s="616"/>
      <c r="MQC363" s="616"/>
      <c r="MQD363" s="616"/>
      <c r="MQE363" s="616"/>
      <c r="MQF363" s="616"/>
      <c r="MQG363" s="616"/>
      <c r="MQH363" s="616"/>
      <c r="MQI363" s="616"/>
      <c r="MQJ363" s="616"/>
      <c r="MQK363" s="616"/>
      <c r="MQL363" s="616"/>
      <c r="MQM363" s="616"/>
      <c r="MQN363" s="616"/>
      <c r="MQO363" s="616"/>
      <c r="MQP363" s="616"/>
      <c r="MQQ363" s="616"/>
      <c r="MQR363" s="616"/>
      <c r="MQS363" s="616"/>
      <c r="MQT363" s="616"/>
      <c r="MQU363" s="616"/>
      <c r="MQV363" s="616"/>
      <c r="MQW363" s="616"/>
      <c r="MQX363" s="616"/>
      <c r="MQY363" s="616"/>
      <c r="MQZ363" s="616"/>
      <c r="MRA363" s="616"/>
      <c r="MRB363" s="616"/>
      <c r="MRC363" s="616"/>
      <c r="MRD363" s="616"/>
      <c r="MRE363" s="616"/>
      <c r="MRF363" s="616"/>
      <c r="MRG363" s="616"/>
      <c r="MRH363" s="616"/>
      <c r="MRI363" s="616"/>
      <c r="MRJ363" s="616"/>
      <c r="MRK363" s="616"/>
      <c r="MRL363" s="616"/>
      <c r="MRM363" s="616"/>
      <c r="MRN363" s="616"/>
      <c r="MRO363" s="616"/>
      <c r="MRP363" s="616"/>
      <c r="MRQ363" s="616"/>
      <c r="MRR363" s="616"/>
      <c r="MRS363" s="616"/>
      <c r="MRT363" s="616"/>
      <c r="MRU363" s="616"/>
      <c r="MRV363" s="616"/>
      <c r="MRW363" s="616"/>
      <c r="MRX363" s="616"/>
      <c r="MRY363" s="616"/>
      <c r="MRZ363" s="616"/>
      <c r="MSA363" s="616"/>
      <c r="MSB363" s="616"/>
      <c r="MSC363" s="616"/>
      <c r="MSD363" s="616"/>
      <c r="MSE363" s="616"/>
      <c r="MSF363" s="616"/>
      <c r="MSG363" s="616"/>
      <c r="MSH363" s="616"/>
      <c r="MSI363" s="616"/>
      <c r="MSJ363" s="616"/>
      <c r="MSK363" s="616"/>
      <c r="MSL363" s="616"/>
      <c r="MSM363" s="616"/>
      <c r="MSN363" s="616"/>
      <c r="MSO363" s="616"/>
      <c r="MSP363" s="616"/>
      <c r="MSQ363" s="616"/>
      <c r="MSR363" s="616"/>
      <c r="MSS363" s="616"/>
      <c r="MST363" s="616"/>
      <c r="MSU363" s="616"/>
      <c r="MSV363" s="616"/>
      <c r="MSW363" s="616"/>
      <c r="MSX363" s="616"/>
      <c r="MSY363" s="616"/>
      <c r="MSZ363" s="616"/>
      <c r="MTA363" s="616"/>
      <c r="MTB363" s="616"/>
      <c r="MTC363" s="616"/>
      <c r="MTD363" s="616"/>
      <c r="MTE363" s="616"/>
      <c r="MTF363" s="616"/>
      <c r="MTG363" s="616"/>
      <c r="MTH363" s="616"/>
      <c r="MTI363" s="616"/>
      <c r="MTJ363" s="616"/>
      <c r="MTK363" s="616"/>
      <c r="MTL363" s="616"/>
      <c r="MTM363" s="616"/>
      <c r="MTN363" s="616"/>
      <c r="MTO363" s="616"/>
      <c r="MTP363" s="616"/>
      <c r="MTQ363" s="616"/>
      <c r="MTR363" s="616"/>
      <c r="MTS363" s="616"/>
      <c r="MTT363" s="616"/>
      <c r="MTU363" s="616"/>
      <c r="MTV363" s="616"/>
      <c r="MTW363" s="616"/>
      <c r="MTX363" s="616"/>
      <c r="MTY363" s="616"/>
      <c r="MTZ363" s="616"/>
      <c r="MUA363" s="616"/>
      <c r="MUB363" s="616"/>
      <c r="MUC363" s="616"/>
      <c r="MUD363" s="616"/>
      <c r="MUE363" s="616"/>
      <c r="MUF363" s="616"/>
      <c r="MUG363" s="616"/>
      <c r="MUH363" s="616"/>
      <c r="MUI363" s="616"/>
      <c r="MUJ363" s="616"/>
      <c r="MUK363" s="616"/>
      <c r="MUL363" s="616"/>
      <c r="MUM363" s="616"/>
      <c r="MUN363" s="616"/>
      <c r="MUO363" s="616"/>
      <c r="MUP363" s="616"/>
      <c r="MUQ363" s="616"/>
      <c r="MUR363" s="616"/>
      <c r="MUS363" s="616"/>
      <c r="MUT363" s="616"/>
      <c r="MUU363" s="616"/>
      <c r="MUV363" s="616"/>
      <c r="MUW363" s="616"/>
      <c r="MUX363" s="616"/>
      <c r="MUY363" s="616"/>
      <c r="MUZ363" s="616"/>
      <c r="MVA363" s="616"/>
      <c r="MVB363" s="616"/>
      <c r="MVC363" s="616"/>
      <c r="MVD363" s="616"/>
      <c r="MVE363" s="616"/>
      <c r="MVF363" s="616"/>
      <c r="MVG363" s="616"/>
      <c r="MVH363" s="616"/>
      <c r="MVI363" s="616"/>
      <c r="MVJ363" s="616"/>
      <c r="MVK363" s="616"/>
      <c r="MVL363" s="616"/>
      <c r="MVM363" s="616"/>
      <c r="MVN363" s="616"/>
      <c r="MVO363" s="616"/>
      <c r="MVP363" s="616"/>
      <c r="MVQ363" s="616"/>
      <c r="MVR363" s="616"/>
      <c r="MVS363" s="616"/>
      <c r="MVT363" s="616"/>
      <c r="MVU363" s="616"/>
      <c r="MVV363" s="616"/>
      <c r="MVW363" s="616"/>
      <c r="MVX363" s="616"/>
      <c r="MVY363" s="616"/>
      <c r="MVZ363" s="616"/>
      <c r="MWA363" s="616"/>
      <c r="MWB363" s="616"/>
      <c r="MWC363" s="616"/>
      <c r="MWD363" s="616"/>
      <c r="MWE363" s="616"/>
      <c r="MWF363" s="616"/>
      <c r="MWG363" s="616"/>
      <c r="MWH363" s="616"/>
      <c r="MWI363" s="616"/>
      <c r="MWJ363" s="616"/>
      <c r="MWK363" s="616"/>
      <c r="MWL363" s="616"/>
      <c r="MWM363" s="616"/>
      <c r="MWN363" s="616"/>
      <c r="MWO363" s="616"/>
      <c r="MWP363" s="616"/>
      <c r="MWQ363" s="616"/>
      <c r="MWR363" s="616"/>
      <c r="MWS363" s="616"/>
      <c r="MWT363" s="616"/>
      <c r="MWU363" s="616"/>
      <c r="MWV363" s="616"/>
      <c r="MWW363" s="616"/>
      <c r="MWX363" s="616"/>
      <c r="MWY363" s="616"/>
      <c r="MWZ363" s="616"/>
      <c r="MXA363" s="616"/>
      <c r="MXB363" s="616"/>
      <c r="MXC363" s="616"/>
      <c r="MXD363" s="616"/>
      <c r="MXE363" s="616"/>
      <c r="MXF363" s="616"/>
      <c r="MXG363" s="616"/>
      <c r="MXH363" s="616"/>
      <c r="MXI363" s="616"/>
      <c r="MXJ363" s="616"/>
      <c r="MXK363" s="616"/>
      <c r="MXL363" s="616"/>
      <c r="MXM363" s="616"/>
      <c r="MXN363" s="616"/>
      <c r="MXO363" s="616"/>
      <c r="MXP363" s="616"/>
      <c r="MXQ363" s="616"/>
      <c r="MXR363" s="616"/>
      <c r="MXS363" s="616"/>
      <c r="MXT363" s="616"/>
      <c r="MXU363" s="616"/>
      <c r="MXV363" s="616"/>
      <c r="MXW363" s="616"/>
      <c r="MXX363" s="616"/>
      <c r="MXY363" s="616"/>
      <c r="MXZ363" s="616"/>
      <c r="MYA363" s="616"/>
      <c r="MYB363" s="616"/>
      <c r="MYC363" s="616"/>
      <c r="MYD363" s="616"/>
      <c r="MYE363" s="616"/>
      <c r="MYF363" s="616"/>
      <c r="MYG363" s="616"/>
      <c r="MYH363" s="616"/>
      <c r="MYI363" s="616"/>
      <c r="MYJ363" s="616"/>
      <c r="MYK363" s="616"/>
      <c r="MYL363" s="616"/>
      <c r="MYM363" s="616"/>
      <c r="MYN363" s="616"/>
      <c r="MYO363" s="616"/>
      <c r="MYP363" s="616"/>
      <c r="MYQ363" s="616"/>
      <c r="MYR363" s="616"/>
      <c r="MYS363" s="616"/>
      <c r="MYT363" s="616"/>
      <c r="MYU363" s="616"/>
      <c r="MYV363" s="616"/>
      <c r="MYW363" s="616"/>
      <c r="MYX363" s="616"/>
      <c r="MYY363" s="616"/>
      <c r="MYZ363" s="616"/>
      <c r="MZA363" s="616"/>
      <c r="MZB363" s="616"/>
      <c r="MZC363" s="616"/>
      <c r="MZD363" s="616"/>
      <c r="MZE363" s="616"/>
      <c r="MZF363" s="616"/>
      <c r="MZG363" s="616"/>
      <c r="MZH363" s="616"/>
      <c r="MZI363" s="616"/>
      <c r="MZJ363" s="616"/>
      <c r="MZK363" s="616"/>
      <c r="MZL363" s="616"/>
      <c r="MZM363" s="616"/>
      <c r="MZN363" s="616"/>
      <c r="MZO363" s="616"/>
      <c r="MZP363" s="616"/>
      <c r="MZQ363" s="616"/>
      <c r="MZR363" s="616"/>
      <c r="MZS363" s="616"/>
      <c r="MZT363" s="616"/>
      <c r="MZU363" s="616"/>
      <c r="MZV363" s="616"/>
      <c r="MZW363" s="616"/>
      <c r="MZX363" s="616"/>
      <c r="MZY363" s="616"/>
      <c r="MZZ363" s="616"/>
      <c r="NAA363" s="616"/>
      <c r="NAB363" s="616"/>
      <c r="NAC363" s="616"/>
      <c r="NAD363" s="616"/>
      <c r="NAE363" s="616"/>
      <c r="NAF363" s="616"/>
      <c r="NAG363" s="616"/>
      <c r="NAH363" s="616"/>
      <c r="NAI363" s="616"/>
      <c r="NAJ363" s="616"/>
      <c r="NAK363" s="616"/>
      <c r="NAL363" s="616"/>
      <c r="NAM363" s="616"/>
      <c r="NAN363" s="616"/>
      <c r="NAO363" s="616"/>
      <c r="NAP363" s="616"/>
      <c r="NAQ363" s="616"/>
      <c r="NAR363" s="616"/>
      <c r="NAS363" s="616"/>
      <c r="NAT363" s="616"/>
      <c r="NAU363" s="616"/>
      <c r="NAV363" s="616"/>
      <c r="NAW363" s="616"/>
      <c r="NAX363" s="616"/>
      <c r="NAY363" s="616"/>
      <c r="NAZ363" s="616"/>
      <c r="NBA363" s="616"/>
      <c r="NBB363" s="616"/>
      <c r="NBC363" s="616"/>
      <c r="NBD363" s="616"/>
      <c r="NBE363" s="616"/>
      <c r="NBF363" s="616"/>
      <c r="NBG363" s="616"/>
      <c r="NBH363" s="616"/>
      <c r="NBI363" s="616"/>
      <c r="NBJ363" s="616"/>
      <c r="NBK363" s="616"/>
      <c r="NBL363" s="616"/>
      <c r="NBM363" s="616"/>
      <c r="NBN363" s="616"/>
      <c r="NBO363" s="616"/>
      <c r="NBP363" s="616"/>
      <c r="NBQ363" s="616"/>
      <c r="NBR363" s="616"/>
      <c r="NBS363" s="616"/>
      <c r="NBT363" s="616"/>
      <c r="NBU363" s="616"/>
      <c r="NBV363" s="616"/>
      <c r="NBW363" s="616"/>
      <c r="NBX363" s="616"/>
      <c r="NBY363" s="616"/>
      <c r="NBZ363" s="616"/>
      <c r="NCA363" s="616"/>
      <c r="NCB363" s="616"/>
      <c r="NCC363" s="616"/>
      <c r="NCD363" s="616"/>
      <c r="NCE363" s="616"/>
      <c r="NCF363" s="616"/>
      <c r="NCG363" s="616"/>
      <c r="NCH363" s="616"/>
      <c r="NCI363" s="616"/>
      <c r="NCJ363" s="616"/>
      <c r="NCK363" s="616"/>
      <c r="NCL363" s="616"/>
      <c r="NCM363" s="616"/>
      <c r="NCN363" s="616"/>
      <c r="NCO363" s="616"/>
      <c r="NCP363" s="616"/>
      <c r="NCQ363" s="616"/>
      <c r="NCR363" s="616"/>
      <c r="NCS363" s="616"/>
      <c r="NCT363" s="616"/>
      <c r="NCU363" s="616"/>
      <c r="NCV363" s="616"/>
      <c r="NCW363" s="616"/>
      <c r="NCX363" s="616"/>
      <c r="NCY363" s="616"/>
      <c r="NCZ363" s="616"/>
      <c r="NDA363" s="616"/>
      <c r="NDB363" s="616"/>
      <c r="NDC363" s="616"/>
      <c r="NDD363" s="616"/>
      <c r="NDE363" s="616"/>
      <c r="NDF363" s="616"/>
      <c r="NDG363" s="616"/>
      <c r="NDH363" s="616"/>
      <c r="NDI363" s="616"/>
      <c r="NDJ363" s="616"/>
      <c r="NDK363" s="616"/>
      <c r="NDL363" s="616"/>
      <c r="NDM363" s="616"/>
      <c r="NDN363" s="616"/>
      <c r="NDO363" s="616"/>
      <c r="NDP363" s="616"/>
      <c r="NDQ363" s="616"/>
      <c r="NDR363" s="616"/>
      <c r="NDS363" s="616"/>
      <c r="NDT363" s="616"/>
      <c r="NDU363" s="616"/>
      <c r="NDV363" s="616"/>
      <c r="NDW363" s="616"/>
      <c r="NDX363" s="616"/>
      <c r="NDY363" s="616"/>
      <c r="NDZ363" s="616"/>
      <c r="NEA363" s="616"/>
      <c r="NEB363" s="616"/>
      <c r="NEC363" s="616"/>
      <c r="NED363" s="616"/>
      <c r="NEE363" s="616"/>
      <c r="NEF363" s="616"/>
      <c r="NEG363" s="616"/>
      <c r="NEH363" s="616"/>
      <c r="NEI363" s="616"/>
      <c r="NEJ363" s="616"/>
      <c r="NEK363" s="616"/>
      <c r="NEL363" s="616"/>
      <c r="NEM363" s="616"/>
      <c r="NEN363" s="616"/>
      <c r="NEO363" s="616"/>
      <c r="NEP363" s="616"/>
      <c r="NEQ363" s="616"/>
      <c r="NER363" s="616"/>
      <c r="NES363" s="616"/>
      <c r="NET363" s="616"/>
      <c r="NEU363" s="616"/>
      <c r="NEV363" s="616"/>
      <c r="NEW363" s="616"/>
      <c r="NEX363" s="616"/>
      <c r="NEY363" s="616"/>
      <c r="NEZ363" s="616"/>
      <c r="NFA363" s="616"/>
      <c r="NFB363" s="616"/>
      <c r="NFC363" s="616"/>
      <c r="NFD363" s="616"/>
      <c r="NFE363" s="616"/>
      <c r="NFF363" s="616"/>
      <c r="NFG363" s="616"/>
      <c r="NFH363" s="616"/>
      <c r="NFI363" s="616"/>
      <c r="NFJ363" s="616"/>
      <c r="NFK363" s="616"/>
      <c r="NFL363" s="616"/>
      <c r="NFM363" s="616"/>
      <c r="NFN363" s="616"/>
      <c r="NFO363" s="616"/>
      <c r="NFP363" s="616"/>
      <c r="NFQ363" s="616"/>
      <c r="NFR363" s="616"/>
      <c r="NFS363" s="616"/>
      <c r="NFT363" s="616"/>
      <c r="NFU363" s="616"/>
      <c r="NFV363" s="616"/>
      <c r="NFW363" s="616"/>
      <c r="NFX363" s="616"/>
      <c r="NFY363" s="616"/>
      <c r="NFZ363" s="616"/>
      <c r="NGA363" s="616"/>
      <c r="NGB363" s="616"/>
      <c r="NGC363" s="616"/>
      <c r="NGD363" s="616"/>
      <c r="NGE363" s="616"/>
      <c r="NGF363" s="616"/>
      <c r="NGG363" s="616"/>
      <c r="NGH363" s="616"/>
      <c r="NGI363" s="616"/>
      <c r="NGJ363" s="616"/>
      <c r="NGK363" s="616"/>
      <c r="NGL363" s="616"/>
      <c r="NGM363" s="616"/>
      <c r="NGN363" s="616"/>
      <c r="NGO363" s="616"/>
      <c r="NGP363" s="616"/>
      <c r="NGQ363" s="616"/>
      <c r="NGR363" s="616"/>
      <c r="NGS363" s="616"/>
      <c r="NGT363" s="616"/>
      <c r="NGU363" s="616"/>
      <c r="NGV363" s="616"/>
      <c r="NGW363" s="616"/>
      <c r="NGX363" s="616"/>
      <c r="NGY363" s="616"/>
      <c r="NGZ363" s="616"/>
      <c r="NHA363" s="616"/>
      <c r="NHB363" s="616"/>
      <c r="NHC363" s="616"/>
      <c r="NHD363" s="616"/>
      <c r="NHE363" s="616"/>
      <c r="NHF363" s="616"/>
      <c r="NHG363" s="616"/>
      <c r="NHH363" s="616"/>
      <c r="NHI363" s="616"/>
      <c r="NHJ363" s="616"/>
      <c r="NHK363" s="616"/>
      <c r="NHL363" s="616"/>
      <c r="NHM363" s="616"/>
      <c r="NHN363" s="616"/>
      <c r="NHO363" s="616"/>
      <c r="NHP363" s="616"/>
      <c r="NHQ363" s="616"/>
      <c r="NHR363" s="616"/>
      <c r="NHS363" s="616"/>
      <c r="NHT363" s="616"/>
      <c r="NHU363" s="616"/>
      <c r="NHV363" s="616"/>
      <c r="NHW363" s="616"/>
      <c r="NHX363" s="616"/>
      <c r="NHY363" s="616"/>
      <c r="NHZ363" s="616"/>
      <c r="NIA363" s="616"/>
      <c r="NIB363" s="616"/>
      <c r="NIC363" s="616"/>
      <c r="NID363" s="616"/>
      <c r="NIE363" s="616"/>
      <c r="NIF363" s="616"/>
      <c r="NIG363" s="616"/>
      <c r="NIH363" s="616"/>
      <c r="NII363" s="616"/>
      <c r="NIJ363" s="616"/>
      <c r="NIK363" s="616"/>
      <c r="NIL363" s="616"/>
      <c r="NIM363" s="616"/>
      <c r="NIN363" s="616"/>
      <c r="NIO363" s="616"/>
      <c r="NIP363" s="616"/>
      <c r="NIQ363" s="616"/>
      <c r="NIR363" s="616"/>
      <c r="NIS363" s="616"/>
      <c r="NIT363" s="616"/>
      <c r="NIU363" s="616"/>
      <c r="NIV363" s="616"/>
      <c r="NIW363" s="616"/>
      <c r="NIX363" s="616"/>
      <c r="NIY363" s="616"/>
      <c r="NIZ363" s="616"/>
      <c r="NJA363" s="616"/>
      <c r="NJB363" s="616"/>
      <c r="NJC363" s="616"/>
      <c r="NJD363" s="616"/>
      <c r="NJE363" s="616"/>
      <c r="NJF363" s="616"/>
      <c r="NJG363" s="616"/>
      <c r="NJH363" s="616"/>
      <c r="NJI363" s="616"/>
      <c r="NJJ363" s="616"/>
      <c r="NJK363" s="616"/>
      <c r="NJL363" s="616"/>
      <c r="NJM363" s="616"/>
      <c r="NJN363" s="616"/>
      <c r="NJO363" s="616"/>
      <c r="NJP363" s="616"/>
      <c r="NJQ363" s="616"/>
      <c r="NJR363" s="616"/>
      <c r="NJS363" s="616"/>
      <c r="NJT363" s="616"/>
      <c r="NJU363" s="616"/>
      <c r="NJV363" s="616"/>
      <c r="NJW363" s="616"/>
      <c r="NJX363" s="616"/>
      <c r="NJY363" s="616"/>
      <c r="NJZ363" s="616"/>
      <c r="NKA363" s="616"/>
      <c r="NKB363" s="616"/>
      <c r="NKC363" s="616"/>
      <c r="NKD363" s="616"/>
      <c r="NKE363" s="616"/>
      <c r="NKF363" s="616"/>
      <c r="NKG363" s="616"/>
      <c r="NKH363" s="616"/>
      <c r="NKI363" s="616"/>
      <c r="NKJ363" s="616"/>
      <c r="NKK363" s="616"/>
      <c r="NKL363" s="616"/>
      <c r="NKM363" s="616"/>
      <c r="NKN363" s="616"/>
      <c r="NKO363" s="616"/>
      <c r="NKP363" s="616"/>
      <c r="NKQ363" s="616"/>
      <c r="NKR363" s="616"/>
      <c r="NKS363" s="616"/>
      <c r="NKT363" s="616"/>
      <c r="NKU363" s="616"/>
      <c r="NKV363" s="616"/>
      <c r="NKW363" s="616"/>
      <c r="NKX363" s="616"/>
      <c r="NKY363" s="616"/>
      <c r="NKZ363" s="616"/>
      <c r="NLA363" s="616"/>
      <c r="NLB363" s="616"/>
      <c r="NLC363" s="616"/>
      <c r="NLD363" s="616"/>
      <c r="NLE363" s="616"/>
      <c r="NLF363" s="616"/>
      <c r="NLG363" s="616"/>
      <c r="NLH363" s="616"/>
      <c r="NLI363" s="616"/>
      <c r="NLJ363" s="616"/>
      <c r="NLK363" s="616"/>
      <c r="NLL363" s="616"/>
      <c r="NLM363" s="616"/>
      <c r="NLN363" s="616"/>
      <c r="NLO363" s="616"/>
      <c r="NLP363" s="616"/>
      <c r="NLQ363" s="616"/>
      <c r="NLR363" s="616"/>
      <c r="NLS363" s="616"/>
      <c r="NLT363" s="616"/>
      <c r="NLU363" s="616"/>
      <c r="NLV363" s="616"/>
      <c r="NLW363" s="616"/>
      <c r="NLX363" s="616"/>
      <c r="NLY363" s="616"/>
      <c r="NLZ363" s="616"/>
      <c r="NMA363" s="616"/>
      <c r="NMB363" s="616"/>
      <c r="NMC363" s="616"/>
      <c r="NMD363" s="616"/>
      <c r="NME363" s="616"/>
      <c r="NMF363" s="616"/>
      <c r="NMG363" s="616"/>
      <c r="NMH363" s="616"/>
      <c r="NMI363" s="616"/>
      <c r="NMJ363" s="616"/>
      <c r="NMK363" s="616"/>
      <c r="NML363" s="616"/>
      <c r="NMM363" s="616"/>
      <c r="NMN363" s="616"/>
      <c r="NMO363" s="616"/>
      <c r="NMP363" s="616"/>
      <c r="NMQ363" s="616"/>
      <c r="NMR363" s="616"/>
      <c r="NMS363" s="616"/>
      <c r="NMT363" s="616"/>
      <c r="NMU363" s="616"/>
      <c r="NMV363" s="616"/>
      <c r="NMW363" s="616"/>
      <c r="NMX363" s="616"/>
      <c r="NMY363" s="616"/>
      <c r="NMZ363" s="616"/>
      <c r="NNA363" s="616"/>
      <c r="NNB363" s="616"/>
      <c r="NNC363" s="616"/>
      <c r="NND363" s="616"/>
      <c r="NNE363" s="616"/>
      <c r="NNF363" s="616"/>
      <c r="NNG363" s="616"/>
      <c r="NNH363" s="616"/>
      <c r="NNI363" s="616"/>
      <c r="NNJ363" s="616"/>
      <c r="NNK363" s="616"/>
      <c r="NNL363" s="616"/>
      <c r="NNM363" s="616"/>
      <c r="NNN363" s="616"/>
      <c r="NNO363" s="616"/>
      <c r="NNP363" s="616"/>
      <c r="NNQ363" s="616"/>
      <c r="NNR363" s="616"/>
      <c r="NNS363" s="616"/>
      <c r="NNT363" s="616"/>
      <c r="NNU363" s="616"/>
      <c r="NNV363" s="616"/>
      <c r="NNW363" s="616"/>
      <c r="NNX363" s="616"/>
      <c r="NNY363" s="616"/>
      <c r="NNZ363" s="616"/>
      <c r="NOA363" s="616"/>
      <c r="NOB363" s="616"/>
      <c r="NOC363" s="616"/>
      <c r="NOD363" s="616"/>
      <c r="NOE363" s="616"/>
      <c r="NOF363" s="616"/>
      <c r="NOG363" s="616"/>
      <c r="NOH363" s="616"/>
      <c r="NOI363" s="616"/>
      <c r="NOJ363" s="616"/>
      <c r="NOK363" s="616"/>
      <c r="NOL363" s="616"/>
      <c r="NOM363" s="616"/>
      <c r="NON363" s="616"/>
      <c r="NOO363" s="616"/>
      <c r="NOP363" s="616"/>
      <c r="NOQ363" s="616"/>
      <c r="NOR363" s="616"/>
      <c r="NOS363" s="616"/>
      <c r="NOT363" s="616"/>
      <c r="NOU363" s="616"/>
      <c r="NOV363" s="616"/>
      <c r="NOW363" s="616"/>
      <c r="NOX363" s="616"/>
      <c r="NOY363" s="616"/>
      <c r="NOZ363" s="616"/>
      <c r="NPA363" s="616"/>
      <c r="NPB363" s="616"/>
      <c r="NPC363" s="616"/>
      <c r="NPD363" s="616"/>
      <c r="NPE363" s="616"/>
      <c r="NPF363" s="616"/>
      <c r="NPG363" s="616"/>
      <c r="NPH363" s="616"/>
      <c r="NPI363" s="616"/>
      <c r="NPJ363" s="616"/>
      <c r="NPK363" s="616"/>
      <c r="NPL363" s="616"/>
      <c r="NPM363" s="616"/>
      <c r="NPN363" s="616"/>
      <c r="NPO363" s="616"/>
      <c r="NPP363" s="616"/>
      <c r="NPQ363" s="616"/>
      <c r="NPR363" s="616"/>
      <c r="NPS363" s="616"/>
      <c r="NPT363" s="616"/>
      <c r="NPU363" s="616"/>
      <c r="NPV363" s="616"/>
      <c r="NPW363" s="616"/>
      <c r="NPX363" s="616"/>
      <c r="NPY363" s="616"/>
      <c r="NPZ363" s="616"/>
      <c r="NQA363" s="616"/>
      <c r="NQB363" s="616"/>
      <c r="NQC363" s="616"/>
      <c r="NQD363" s="616"/>
      <c r="NQE363" s="616"/>
      <c r="NQF363" s="616"/>
      <c r="NQG363" s="616"/>
      <c r="NQH363" s="616"/>
      <c r="NQI363" s="616"/>
      <c r="NQJ363" s="616"/>
      <c r="NQK363" s="616"/>
      <c r="NQL363" s="616"/>
      <c r="NQM363" s="616"/>
      <c r="NQN363" s="616"/>
      <c r="NQO363" s="616"/>
      <c r="NQP363" s="616"/>
      <c r="NQQ363" s="616"/>
      <c r="NQR363" s="616"/>
      <c r="NQS363" s="616"/>
      <c r="NQT363" s="616"/>
      <c r="NQU363" s="616"/>
      <c r="NQV363" s="616"/>
      <c r="NQW363" s="616"/>
      <c r="NQX363" s="616"/>
      <c r="NQY363" s="616"/>
      <c r="NQZ363" s="616"/>
      <c r="NRA363" s="616"/>
      <c r="NRB363" s="616"/>
      <c r="NRC363" s="616"/>
      <c r="NRD363" s="616"/>
      <c r="NRE363" s="616"/>
      <c r="NRF363" s="616"/>
      <c r="NRG363" s="616"/>
      <c r="NRH363" s="616"/>
      <c r="NRI363" s="616"/>
      <c r="NRJ363" s="616"/>
      <c r="NRK363" s="616"/>
      <c r="NRL363" s="616"/>
      <c r="NRM363" s="616"/>
      <c r="NRN363" s="616"/>
      <c r="NRO363" s="616"/>
      <c r="NRP363" s="616"/>
      <c r="NRQ363" s="616"/>
      <c r="NRR363" s="616"/>
      <c r="NRS363" s="616"/>
      <c r="NRT363" s="616"/>
      <c r="NRU363" s="616"/>
      <c r="NRV363" s="616"/>
      <c r="NRW363" s="616"/>
      <c r="NRX363" s="616"/>
      <c r="NRY363" s="616"/>
      <c r="NRZ363" s="616"/>
      <c r="NSA363" s="616"/>
      <c r="NSB363" s="616"/>
      <c r="NSC363" s="616"/>
      <c r="NSD363" s="616"/>
      <c r="NSE363" s="616"/>
      <c r="NSF363" s="616"/>
      <c r="NSG363" s="616"/>
      <c r="NSH363" s="616"/>
      <c r="NSI363" s="616"/>
      <c r="NSJ363" s="616"/>
      <c r="NSK363" s="616"/>
      <c r="NSL363" s="616"/>
      <c r="NSM363" s="616"/>
      <c r="NSN363" s="616"/>
      <c r="NSO363" s="616"/>
      <c r="NSP363" s="616"/>
      <c r="NSQ363" s="616"/>
      <c r="NSR363" s="616"/>
      <c r="NSS363" s="616"/>
      <c r="NST363" s="616"/>
      <c r="NSU363" s="616"/>
      <c r="NSV363" s="616"/>
      <c r="NSW363" s="616"/>
      <c r="NSX363" s="616"/>
      <c r="NSY363" s="616"/>
      <c r="NSZ363" s="616"/>
      <c r="NTA363" s="616"/>
      <c r="NTB363" s="616"/>
      <c r="NTC363" s="616"/>
      <c r="NTD363" s="616"/>
      <c r="NTE363" s="616"/>
      <c r="NTF363" s="616"/>
      <c r="NTG363" s="616"/>
      <c r="NTH363" s="616"/>
      <c r="NTI363" s="616"/>
      <c r="NTJ363" s="616"/>
      <c r="NTK363" s="616"/>
      <c r="NTL363" s="616"/>
      <c r="NTM363" s="616"/>
      <c r="NTN363" s="616"/>
      <c r="NTO363" s="616"/>
      <c r="NTP363" s="616"/>
      <c r="NTQ363" s="616"/>
      <c r="NTR363" s="616"/>
      <c r="NTS363" s="616"/>
      <c r="NTT363" s="616"/>
      <c r="NTU363" s="616"/>
      <c r="NTV363" s="616"/>
      <c r="NTW363" s="616"/>
      <c r="NTX363" s="616"/>
      <c r="NTY363" s="616"/>
      <c r="NTZ363" s="616"/>
      <c r="NUA363" s="616"/>
      <c r="NUB363" s="616"/>
      <c r="NUC363" s="616"/>
      <c r="NUD363" s="616"/>
      <c r="NUE363" s="616"/>
      <c r="NUF363" s="616"/>
      <c r="NUG363" s="616"/>
      <c r="NUH363" s="616"/>
      <c r="NUI363" s="616"/>
      <c r="NUJ363" s="616"/>
      <c r="NUK363" s="616"/>
      <c r="NUL363" s="616"/>
      <c r="NUM363" s="616"/>
      <c r="NUN363" s="616"/>
      <c r="NUO363" s="616"/>
      <c r="NUP363" s="616"/>
      <c r="NUQ363" s="616"/>
      <c r="NUR363" s="616"/>
      <c r="NUS363" s="616"/>
      <c r="NUT363" s="616"/>
      <c r="NUU363" s="616"/>
      <c r="NUV363" s="616"/>
      <c r="NUW363" s="616"/>
      <c r="NUX363" s="616"/>
      <c r="NUY363" s="616"/>
      <c r="NUZ363" s="616"/>
      <c r="NVA363" s="616"/>
      <c r="NVB363" s="616"/>
      <c r="NVC363" s="616"/>
      <c r="NVD363" s="616"/>
      <c r="NVE363" s="616"/>
      <c r="NVF363" s="616"/>
      <c r="NVG363" s="616"/>
      <c r="NVH363" s="616"/>
      <c r="NVI363" s="616"/>
      <c r="NVJ363" s="616"/>
      <c r="NVK363" s="616"/>
      <c r="NVL363" s="616"/>
      <c r="NVM363" s="616"/>
      <c r="NVN363" s="616"/>
      <c r="NVO363" s="616"/>
      <c r="NVP363" s="616"/>
      <c r="NVQ363" s="616"/>
      <c r="NVR363" s="616"/>
      <c r="NVS363" s="616"/>
      <c r="NVT363" s="616"/>
      <c r="NVU363" s="616"/>
      <c r="NVV363" s="616"/>
      <c r="NVW363" s="616"/>
      <c r="NVX363" s="616"/>
      <c r="NVY363" s="616"/>
      <c r="NVZ363" s="616"/>
      <c r="NWA363" s="616"/>
      <c r="NWB363" s="616"/>
      <c r="NWC363" s="616"/>
      <c r="NWD363" s="616"/>
      <c r="NWE363" s="616"/>
      <c r="NWF363" s="616"/>
      <c r="NWG363" s="616"/>
      <c r="NWH363" s="616"/>
      <c r="NWI363" s="616"/>
      <c r="NWJ363" s="616"/>
      <c r="NWK363" s="616"/>
      <c r="NWL363" s="616"/>
      <c r="NWM363" s="616"/>
      <c r="NWN363" s="616"/>
      <c r="NWO363" s="616"/>
      <c r="NWP363" s="616"/>
      <c r="NWQ363" s="616"/>
      <c r="NWR363" s="616"/>
      <c r="NWS363" s="616"/>
      <c r="NWT363" s="616"/>
      <c r="NWU363" s="616"/>
      <c r="NWV363" s="616"/>
      <c r="NWW363" s="616"/>
      <c r="NWX363" s="616"/>
      <c r="NWY363" s="616"/>
      <c r="NWZ363" s="616"/>
      <c r="NXA363" s="616"/>
      <c r="NXB363" s="616"/>
      <c r="NXC363" s="616"/>
      <c r="NXD363" s="616"/>
      <c r="NXE363" s="616"/>
      <c r="NXF363" s="616"/>
      <c r="NXG363" s="616"/>
      <c r="NXH363" s="616"/>
      <c r="NXI363" s="616"/>
      <c r="NXJ363" s="616"/>
      <c r="NXK363" s="616"/>
      <c r="NXL363" s="616"/>
      <c r="NXM363" s="616"/>
      <c r="NXN363" s="616"/>
      <c r="NXO363" s="616"/>
      <c r="NXP363" s="616"/>
      <c r="NXQ363" s="616"/>
      <c r="NXR363" s="616"/>
      <c r="NXS363" s="616"/>
      <c r="NXT363" s="616"/>
      <c r="NXU363" s="616"/>
      <c r="NXV363" s="616"/>
      <c r="NXW363" s="616"/>
      <c r="NXX363" s="616"/>
      <c r="NXY363" s="616"/>
      <c r="NXZ363" s="616"/>
      <c r="NYA363" s="616"/>
      <c r="NYB363" s="616"/>
      <c r="NYC363" s="616"/>
      <c r="NYD363" s="616"/>
      <c r="NYE363" s="616"/>
      <c r="NYF363" s="616"/>
      <c r="NYG363" s="616"/>
      <c r="NYH363" s="616"/>
      <c r="NYI363" s="616"/>
      <c r="NYJ363" s="616"/>
      <c r="NYK363" s="616"/>
      <c r="NYL363" s="616"/>
      <c r="NYM363" s="616"/>
      <c r="NYN363" s="616"/>
      <c r="NYO363" s="616"/>
      <c r="NYP363" s="616"/>
      <c r="NYQ363" s="616"/>
      <c r="NYR363" s="616"/>
      <c r="NYS363" s="616"/>
      <c r="NYT363" s="616"/>
      <c r="NYU363" s="616"/>
      <c r="NYV363" s="616"/>
      <c r="NYW363" s="616"/>
      <c r="NYX363" s="616"/>
      <c r="NYY363" s="616"/>
      <c r="NYZ363" s="616"/>
      <c r="NZA363" s="616"/>
      <c r="NZB363" s="616"/>
      <c r="NZC363" s="616"/>
      <c r="NZD363" s="616"/>
      <c r="NZE363" s="616"/>
      <c r="NZF363" s="616"/>
      <c r="NZG363" s="616"/>
      <c r="NZH363" s="616"/>
      <c r="NZI363" s="616"/>
      <c r="NZJ363" s="616"/>
      <c r="NZK363" s="616"/>
      <c r="NZL363" s="616"/>
      <c r="NZM363" s="616"/>
      <c r="NZN363" s="616"/>
      <c r="NZO363" s="616"/>
      <c r="NZP363" s="616"/>
      <c r="NZQ363" s="616"/>
      <c r="NZR363" s="616"/>
      <c r="NZS363" s="616"/>
      <c r="NZT363" s="616"/>
      <c r="NZU363" s="616"/>
      <c r="NZV363" s="616"/>
      <c r="NZW363" s="616"/>
      <c r="NZX363" s="616"/>
      <c r="NZY363" s="616"/>
      <c r="NZZ363" s="616"/>
      <c r="OAA363" s="616"/>
      <c r="OAB363" s="616"/>
      <c r="OAC363" s="616"/>
      <c r="OAD363" s="616"/>
      <c r="OAE363" s="616"/>
      <c r="OAF363" s="616"/>
      <c r="OAG363" s="616"/>
      <c r="OAH363" s="616"/>
      <c r="OAI363" s="616"/>
      <c r="OAJ363" s="616"/>
      <c r="OAK363" s="616"/>
      <c r="OAL363" s="616"/>
      <c r="OAM363" s="616"/>
      <c r="OAN363" s="616"/>
      <c r="OAO363" s="616"/>
      <c r="OAP363" s="616"/>
      <c r="OAQ363" s="616"/>
      <c r="OAR363" s="616"/>
      <c r="OAS363" s="616"/>
      <c r="OAT363" s="616"/>
      <c r="OAU363" s="616"/>
      <c r="OAV363" s="616"/>
      <c r="OAW363" s="616"/>
      <c r="OAX363" s="616"/>
      <c r="OAY363" s="616"/>
      <c r="OAZ363" s="616"/>
      <c r="OBA363" s="616"/>
      <c r="OBB363" s="616"/>
      <c r="OBC363" s="616"/>
      <c r="OBD363" s="616"/>
      <c r="OBE363" s="616"/>
      <c r="OBF363" s="616"/>
      <c r="OBG363" s="616"/>
      <c r="OBH363" s="616"/>
      <c r="OBI363" s="616"/>
      <c r="OBJ363" s="616"/>
      <c r="OBK363" s="616"/>
      <c r="OBL363" s="616"/>
      <c r="OBM363" s="616"/>
      <c r="OBN363" s="616"/>
      <c r="OBO363" s="616"/>
      <c r="OBP363" s="616"/>
      <c r="OBQ363" s="616"/>
      <c r="OBR363" s="616"/>
      <c r="OBS363" s="616"/>
      <c r="OBT363" s="616"/>
      <c r="OBU363" s="616"/>
      <c r="OBV363" s="616"/>
      <c r="OBW363" s="616"/>
      <c r="OBX363" s="616"/>
      <c r="OBY363" s="616"/>
      <c r="OBZ363" s="616"/>
      <c r="OCA363" s="616"/>
      <c r="OCB363" s="616"/>
      <c r="OCC363" s="616"/>
      <c r="OCD363" s="616"/>
      <c r="OCE363" s="616"/>
      <c r="OCF363" s="616"/>
      <c r="OCG363" s="616"/>
      <c r="OCH363" s="616"/>
      <c r="OCI363" s="616"/>
      <c r="OCJ363" s="616"/>
      <c r="OCK363" s="616"/>
      <c r="OCL363" s="616"/>
      <c r="OCM363" s="616"/>
      <c r="OCN363" s="616"/>
      <c r="OCO363" s="616"/>
      <c r="OCP363" s="616"/>
      <c r="OCQ363" s="616"/>
      <c r="OCR363" s="616"/>
      <c r="OCS363" s="616"/>
      <c r="OCT363" s="616"/>
      <c r="OCU363" s="616"/>
      <c r="OCV363" s="616"/>
      <c r="OCW363" s="616"/>
      <c r="OCX363" s="616"/>
      <c r="OCY363" s="616"/>
      <c r="OCZ363" s="616"/>
      <c r="ODA363" s="616"/>
      <c r="ODB363" s="616"/>
      <c r="ODC363" s="616"/>
      <c r="ODD363" s="616"/>
      <c r="ODE363" s="616"/>
      <c r="ODF363" s="616"/>
      <c r="ODG363" s="616"/>
      <c r="ODH363" s="616"/>
      <c r="ODI363" s="616"/>
      <c r="ODJ363" s="616"/>
      <c r="ODK363" s="616"/>
      <c r="ODL363" s="616"/>
      <c r="ODM363" s="616"/>
      <c r="ODN363" s="616"/>
      <c r="ODO363" s="616"/>
      <c r="ODP363" s="616"/>
      <c r="ODQ363" s="616"/>
      <c r="ODR363" s="616"/>
      <c r="ODS363" s="616"/>
      <c r="ODT363" s="616"/>
      <c r="ODU363" s="616"/>
      <c r="ODV363" s="616"/>
      <c r="ODW363" s="616"/>
      <c r="ODX363" s="616"/>
      <c r="ODY363" s="616"/>
      <c r="ODZ363" s="616"/>
      <c r="OEA363" s="616"/>
      <c r="OEB363" s="616"/>
      <c r="OEC363" s="616"/>
      <c r="OED363" s="616"/>
      <c r="OEE363" s="616"/>
      <c r="OEF363" s="616"/>
      <c r="OEG363" s="616"/>
      <c r="OEH363" s="616"/>
      <c r="OEI363" s="616"/>
      <c r="OEJ363" s="616"/>
      <c r="OEK363" s="616"/>
      <c r="OEL363" s="616"/>
      <c r="OEM363" s="616"/>
      <c r="OEN363" s="616"/>
      <c r="OEO363" s="616"/>
      <c r="OEP363" s="616"/>
      <c r="OEQ363" s="616"/>
      <c r="OER363" s="616"/>
      <c r="OES363" s="616"/>
      <c r="OET363" s="616"/>
      <c r="OEU363" s="616"/>
      <c r="OEV363" s="616"/>
      <c r="OEW363" s="616"/>
      <c r="OEX363" s="616"/>
      <c r="OEY363" s="616"/>
      <c r="OEZ363" s="616"/>
      <c r="OFA363" s="616"/>
      <c r="OFB363" s="616"/>
      <c r="OFC363" s="616"/>
      <c r="OFD363" s="616"/>
      <c r="OFE363" s="616"/>
      <c r="OFF363" s="616"/>
      <c r="OFG363" s="616"/>
      <c r="OFH363" s="616"/>
      <c r="OFI363" s="616"/>
      <c r="OFJ363" s="616"/>
      <c r="OFK363" s="616"/>
      <c r="OFL363" s="616"/>
      <c r="OFM363" s="616"/>
      <c r="OFN363" s="616"/>
      <c r="OFO363" s="616"/>
      <c r="OFP363" s="616"/>
      <c r="OFQ363" s="616"/>
      <c r="OFR363" s="616"/>
      <c r="OFS363" s="616"/>
      <c r="OFT363" s="616"/>
      <c r="OFU363" s="616"/>
      <c r="OFV363" s="616"/>
      <c r="OFW363" s="616"/>
      <c r="OFX363" s="616"/>
      <c r="OFY363" s="616"/>
      <c r="OFZ363" s="616"/>
      <c r="OGA363" s="616"/>
      <c r="OGB363" s="616"/>
      <c r="OGC363" s="616"/>
      <c r="OGD363" s="616"/>
      <c r="OGE363" s="616"/>
      <c r="OGF363" s="616"/>
      <c r="OGG363" s="616"/>
      <c r="OGH363" s="616"/>
      <c r="OGI363" s="616"/>
      <c r="OGJ363" s="616"/>
      <c r="OGK363" s="616"/>
      <c r="OGL363" s="616"/>
      <c r="OGM363" s="616"/>
      <c r="OGN363" s="616"/>
      <c r="OGO363" s="616"/>
      <c r="OGP363" s="616"/>
      <c r="OGQ363" s="616"/>
      <c r="OGR363" s="616"/>
      <c r="OGS363" s="616"/>
      <c r="OGT363" s="616"/>
      <c r="OGU363" s="616"/>
      <c r="OGV363" s="616"/>
      <c r="OGW363" s="616"/>
      <c r="OGX363" s="616"/>
      <c r="OGY363" s="616"/>
      <c r="OGZ363" s="616"/>
      <c r="OHA363" s="616"/>
      <c r="OHB363" s="616"/>
      <c r="OHC363" s="616"/>
      <c r="OHD363" s="616"/>
      <c r="OHE363" s="616"/>
      <c r="OHF363" s="616"/>
      <c r="OHG363" s="616"/>
      <c r="OHH363" s="616"/>
      <c r="OHI363" s="616"/>
      <c r="OHJ363" s="616"/>
      <c r="OHK363" s="616"/>
      <c r="OHL363" s="616"/>
      <c r="OHM363" s="616"/>
      <c r="OHN363" s="616"/>
      <c r="OHO363" s="616"/>
      <c r="OHP363" s="616"/>
      <c r="OHQ363" s="616"/>
      <c r="OHR363" s="616"/>
      <c r="OHS363" s="616"/>
      <c r="OHT363" s="616"/>
      <c r="OHU363" s="616"/>
      <c r="OHV363" s="616"/>
      <c r="OHW363" s="616"/>
      <c r="OHX363" s="616"/>
      <c r="OHY363" s="616"/>
      <c r="OHZ363" s="616"/>
      <c r="OIA363" s="616"/>
      <c r="OIB363" s="616"/>
      <c r="OIC363" s="616"/>
      <c r="OID363" s="616"/>
      <c r="OIE363" s="616"/>
      <c r="OIF363" s="616"/>
      <c r="OIG363" s="616"/>
      <c r="OIH363" s="616"/>
      <c r="OII363" s="616"/>
      <c r="OIJ363" s="616"/>
      <c r="OIK363" s="616"/>
      <c r="OIL363" s="616"/>
      <c r="OIM363" s="616"/>
      <c r="OIN363" s="616"/>
      <c r="OIO363" s="616"/>
      <c r="OIP363" s="616"/>
      <c r="OIQ363" s="616"/>
      <c r="OIR363" s="616"/>
      <c r="OIS363" s="616"/>
      <c r="OIT363" s="616"/>
      <c r="OIU363" s="616"/>
      <c r="OIV363" s="616"/>
      <c r="OIW363" s="616"/>
      <c r="OIX363" s="616"/>
      <c r="OIY363" s="616"/>
      <c r="OIZ363" s="616"/>
      <c r="OJA363" s="616"/>
      <c r="OJB363" s="616"/>
      <c r="OJC363" s="616"/>
      <c r="OJD363" s="616"/>
      <c r="OJE363" s="616"/>
      <c r="OJF363" s="616"/>
      <c r="OJG363" s="616"/>
      <c r="OJH363" s="616"/>
      <c r="OJI363" s="616"/>
      <c r="OJJ363" s="616"/>
      <c r="OJK363" s="616"/>
      <c r="OJL363" s="616"/>
      <c r="OJM363" s="616"/>
      <c r="OJN363" s="616"/>
      <c r="OJO363" s="616"/>
      <c r="OJP363" s="616"/>
      <c r="OJQ363" s="616"/>
      <c r="OJR363" s="616"/>
      <c r="OJS363" s="616"/>
      <c r="OJT363" s="616"/>
      <c r="OJU363" s="616"/>
      <c r="OJV363" s="616"/>
      <c r="OJW363" s="616"/>
      <c r="OJX363" s="616"/>
      <c r="OJY363" s="616"/>
      <c r="OJZ363" s="616"/>
      <c r="OKA363" s="616"/>
      <c r="OKB363" s="616"/>
      <c r="OKC363" s="616"/>
      <c r="OKD363" s="616"/>
      <c r="OKE363" s="616"/>
      <c r="OKF363" s="616"/>
      <c r="OKG363" s="616"/>
      <c r="OKH363" s="616"/>
      <c r="OKI363" s="616"/>
      <c r="OKJ363" s="616"/>
      <c r="OKK363" s="616"/>
      <c r="OKL363" s="616"/>
      <c r="OKM363" s="616"/>
      <c r="OKN363" s="616"/>
      <c r="OKO363" s="616"/>
      <c r="OKP363" s="616"/>
      <c r="OKQ363" s="616"/>
      <c r="OKR363" s="616"/>
      <c r="OKS363" s="616"/>
      <c r="OKT363" s="616"/>
      <c r="OKU363" s="616"/>
      <c r="OKV363" s="616"/>
      <c r="OKW363" s="616"/>
      <c r="OKX363" s="616"/>
      <c r="OKY363" s="616"/>
      <c r="OKZ363" s="616"/>
      <c r="OLA363" s="616"/>
      <c r="OLB363" s="616"/>
      <c r="OLC363" s="616"/>
      <c r="OLD363" s="616"/>
      <c r="OLE363" s="616"/>
      <c r="OLF363" s="616"/>
      <c r="OLG363" s="616"/>
      <c r="OLH363" s="616"/>
      <c r="OLI363" s="616"/>
      <c r="OLJ363" s="616"/>
      <c r="OLK363" s="616"/>
      <c r="OLL363" s="616"/>
      <c r="OLM363" s="616"/>
      <c r="OLN363" s="616"/>
      <c r="OLO363" s="616"/>
      <c r="OLP363" s="616"/>
      <c r="OLQ363" s="616"/>
      <c r="OLR363" s="616"/>
      <c r="OLS363" s="616"/>
      <c r="OLT363" s="616"/>
      <c r="OLU363" s="616"/>
      <c r="OLV363" s="616"/>
      <c r="OLW363" s="616"/>
      <c r="OLX363" s="616"/>
      <c r="OLY363" s="616"/>
      <c r="OLZ363" s="616"/>
      <c r="OMA363" s="616"/>
      <c r="OMB363" s="616"/>
      <c r="OMC363" s="616"/>
      <c r="OMD363" s="616"/>
      <c r="OME363" s="616"/>
      <c r="OMF363" s="616"/>
      <c r="OMG363" s="616"/>
      <c r="OMH363" s="616"/>
      <c r="OMI363" s="616"/>
      <c r="OMJ363" s="616"/>
      <c r="OMK363" s="616"/>
      <c r="OML363" s="616"/>
      <c r="OMM363" s="616"/>
      <c r="OMN363" s="616"/>
      <c r="OMO363" s="616"/>
      <c r="OMP363" s="616"/>
      <c r="OMQ363" s="616"/>
      <c r="OMR363" s="616"/>
      <c r="OMS363" s="616"/>
      <c r="OMT363" s="616"/>
      <c r="OMU363" s="616"/>
      <c r="OMV363" s="616"/>
      <c r="OMW363" s="616"/>
      <c r="OMX363" s="616"/>
      <c r="OMY363" s="616"/>
      <c r="OMZ363" s="616"/>
      <c r="ONA363" s="616"/>
      <c r="ONB363" s="616"/>
      <c r="ONC363" s="616"/>
      <c r="OND363" s="616"/>
      <c r="ONE363" s="616"/>
      <c r="ONF363" s="616"/>
      <c r="ONG363" s="616"/>
      <c r="ONH363" s="616"/>
      <c r="ONI363" s="616"/>
      <c r="ONJ363" s="616"/>
      <c r="ONK363" s="616"/>
      <c r="ONL363" s="616"/>
      <c r="ONM363" s="616"/>
      <c r="ONN363" s="616"/>
      <c r="ONO363" s="616"/>
      <c r="ONP363" s="616"/>
      <c r="ONQ363" s="616"/>
      <c r="ONR363" s="616"/>
      <c r="ONS363" s="616"/>
      <c r="ONT363" s="616"/>
      <c r="ONU363" s="616"/>
      <c r="ONV363" s="616"/>
      <c r="ONW363" s="616"/>
      <c r="ONX363" s="616"/>
      <c r="ONY363" s="616"/>
      <c r="ONZ363" s="616"/>
      <c r="OOA363" s="616"/>
      <c r="OOB363" s="616"/>
      <c r="OOC363" s="616"/>
      <c r="OOD363" s="616"/>
      <c r="OOE363" s="616"/>
      <c r="OOF363" s="616"/>
      <c r="OOG363" s="616"/>
      <c r="OOH363" s="616"/>
      <c r="OOI363" s="616"/>
      <c r="OOJ363" s="616"/>
      <c r="OOK363" s="616"/>
      <c r="OOL363" s="616"/>
      <c r="OOM363" s="616"/>
      <c r="OON363" s="616"/>
      <c r="OOO363" s="616"/>
      <c r="OOP363" s="616"/>
      <c r="OOQ363" s="616"/>
      <c r="OOR363" s="616"/>
      <c r="OOS363" s="616"/>
      <c r="OOT363" s="616"/>
      <c r="OOU363" s="616"/>
      <c r="OOV363" s="616"/>
      <c r="OOW363" s="616"/>
      <c r="OOX363" s="616"/>
      <c r="OOY363" s="616"/>
      <c r="OOZ363" s="616"/>
      <c r="OPA363" s="616"/>
      <c r="OPB363" s="616"/>
      <c r="OPC363" s="616"/>
      <c r="OPD363" s="616"/>
      <c r="OPE363" s="616"/>
      <c r="OPF363" s="616"/>
      <c r="OPG363" s="616"/>
      <c r="OPH363" s="616"/>
      <c r="OPI363" s="616"/>
      <c r="OPJ363" s="616"/>
      <c r="OPK363" s="616"/>
      <c r="OPL363" s="616"/>
      <c r="OPM363" s="616"/>
      <c r="OPN363" s="616"/>
      <c r="OPO363" s="616"/>
      <c r="OPP363" s="616"/>
      <c r="OPQ363" s="616"/>
      <c r="OPR363" s="616"/>
      <c r="OPS363" s="616"/>
      <c r="OPT363" s="616"/>
      <c r="OPU363" s="616"/>
      <c r="OPV363" s="616"/>
      <c r="OPW363" s="616"/>
      <c r="OPX363" s="616"/>
      <c r="OPY363" s="616"/>
      <c r="OPZ363" s="616"/>
      <c r="OQA363" s="616"/>
      <c r="OQB363" s="616"/>
      <c r="OQC363" s="616"/>
      <c r="OQD363" s="616"/>
      <c r="OQE363" s="616"/>
      <c r="OQF363" s="616"/>
      <c r="OQG363" s="616"/>
      <c r="OQH363" s="616"/>
      <c r="OQI363" s="616"/>
      <c r="OQJ363" s="616"/>
      <c r="OQK363" s="616"/>
      <c r="OQL363" s="616"/>
      <c r="OQM363" s="616"/>
      <c r="OQN363" s="616"/>
      <c r="OQO363" s="616"/>
      <c r="OQP363" s="616"/>
      <c r="OQQ363" s="616"/>
      <c r="OQR363" s="616"/>
      <c r="OQS363" s="616"/>
      <c r="OQT363" s="616"/>
      <c r="OQU363" s="616"/>
      <c r="OQV363" s="616"/>
      <c r="OQW363" s="616"/>
      <c r="OQX363" s="616"/>
      <c r="OQY363" s="616"/>
      <c r="OQZ363" s="616"/>
      <c r="ORA363" s="616"/>
      <c r="ORB363" s="616"/>
      <c r="ORC363" s="616"/>
      <c r="ORD363" s="616"/>
      <c r="ORE363" s="616"/>
      <c r="ORF363" s="616"/>
      <c r="ORG363" s="616"/>
      <c r="ORH363" s="616"/>
      <c r="ORI363" s="616"/>
      <c r="ORJ363" s="616"/>
      <c r="ORK363" s="616"/>
      <c r="ORL363" s="616"/>
      <c r="ORM363" s="616"/>
      <c r="ORN363" s="616"/>
      <c r="ORO363" s="616"/>
      <c r="ORP363" s="616"/>
      <c r="ORQ363" s="616"/>
      <c r="ORR363" s="616"/>
      <c r="ORS363" s="616"/>
      <c r="ORT363" s="616"/>
      <c r="ORU363" s="616"/>
      <c r="ORV363" s="616"/>
      <c r="ORW363" s="616"/>
      <c r="ORX363" s="616"/>
      <c r="ORY363" s="616"/>
      <c r="ORZ363" s="616"/>
      <c r="OSA363" s="616"/>
      <c r="OSB363" s="616"/>
      <c r="OSC363" s="616"/>
      <c r="OSD363" s="616"/>
      <c r="OSE363" s="616"/>
      <c r="OSF363" s="616"/>
      <c r="OSG363" s="616"/>
      <c r="OSH363" s="616"/>
      <c r="OSI363" s="616"/>
      <c r="OSJ363" s="616"/>
      <c r="OSK363" s="616"/>
      <c r="OSL363" s="616"/>
      <c r="OSM363" s="616"/>
      <c r="OSN363" s="616"/>
      <c r="OSO363" s="616"/>
      <c r="OSP363" s="616"/>
      <c r="OSQ363" s="616"/>
      <c r="OSR363" s="616"/>
      <c r="OSS363" s="616"/>
      <c r="OST363" s="616"/>
      <c r="OSU363" s="616"/>
      <c r="OSV363" s="616"/>
      <c r="OSW363" s="616"/>
      <c r="OSX363" s="616"/>
      <c r="OSY363" s="616"/>
      <c r="OSZ363" s="616"/>
      <c r="OTA363" s="616"/>
      <c r="OTB363" s="616"/>
      <c r="OTC363" s="616"/>
      <c r="OTD363" s="616"/>
      <c r="OTE363" s="616"/>
      <c r="OTF363" s="616"/>
      <c r="OTG363" s="616"/>
      <c r="OTH363" s="616"/>
      <c r="OTI363" s="616"/>
      <c r="OTJ363" s="616"/>
      <c r="OTK363" s="616"/>
      <c r="OTL363" s="616"/>
      <c r="OTM363" s="616"/>
      <c r="OTN363" s="616"/>
      <c r="OTO363" s="616"/>
      <c r="OTP363" s="616"/>
      <c r="OTQ363" s="616"/>
      <c r="OTR363" s="616"/>
      <c r="OTS363" s="616"/>
      <c r="OTT363" s="616"/>
      <c r="OTU363" s="616"/>
      <c r="OTV363" s="616"/>
      <c r="OTW363" s="616"/>
      <c r="OTX363" s="616"/>
      <c r="OTY363" s="616"/>
      <c r="OTZ363" s="616"/>
      <c r="OUA363" s="616"/>
      <c r="OUB363" s="616"/>
      <c r="OUC363" s="616"/>
      <c r="OUD363" s="616"/>
      <c r="OUE363" s="616"/>
      <c r="OUF363" s="616"/>
      <c r="OUG363" s="616"/>
      <c r="OUH363" s="616"/>
      <c r="OUI363" s="616"/>
      <c r="OUJ363" s="616"/>
      <c r="OUK363" s="616"/>
      <c r="OUL363" s="616"/>
      <c r="OUM363" s="616"/>
      <c r="OUN363" s="616"/>
      <c r="OUO363" s="616"/>
      <c r="OUP363" s="616"/>
      <c r="OUQ363" s="616"/>
      <c r="OUR363" s="616"/>
      <c r="OUS363" s="616"/>
      <c r="OUT363" s="616"/>
      <c r="OUU363" s="616"/>
      <c r="OUV363" s="616"/>
      <c r="OUW363" s="616"/>
      <c r="OUX363" s="616"/>
      <c r="OUY363" s="616"/>
      <c r="OUZ363" s="616"/>
      <c r="OVA363" s="616"/>
      <c r="OVB363" s="616"/>
      <c r="OVC363" s="616"/>
      <c r="OVD363" s="616"/>
      <c r="OVE363" s="616"/>
      <c r="OVF363" s="616"/>
      <c r="OVG363" s="616"/>
      <c r="OVH363" s="616"/>
      <c r="OVI363" s="616"/>
      <c r="OVJ363" s="616"/>
      <c r="OVK363" s="616"/>
      <c r="OVL363" s="616"/>
      <c r="OVM363" s="616"/>
      <c r="OVN363" s="616"/>
      <c r="OVO363" s="616"/>
      <c r="OVP363" s="616"/>
      <c r="OVQ363" s="616"/>
      <c r="OVR363" s="616"/>
      <c r="OVS363" s="616"/>
      <c r="OVT363" s="616"/>
      <c r="OVU363" s="616"/>
      <c r="OVV363" s="616"/>
      <c r="OVW363" s="616"/>
      <c r="OVX363" s="616"/>
      <c r="OVY363" s="616"/>
      <c r="OVZ363" s="616"/>
      <c r="OWA363" s="616"/>
      <c r="OWB363" s="616"/>
      <c r="OWC363" s="616"/>
      <c r="OWD363" s="616"/>
      <c r="OWE363" s="616"/>
      <c r="OWF363" s="616"/>
      <c r="OWG363" s="616"/>
      <c r="OWH363" s="616"/>
      <c r="OWI363" s="616"/>
      <c r="OWJ363" s="616"/>
      <c r="OWK363" s="616"/>
      <c r="OWL363" s="616"/>
      <c r="OWM363" s="616"/>
      <c r="OWN363" s="616"/>
      <c r="OWO363" s="616"/>
      <c r="OWP363" s="616"/>
      <c r="OWQ363" s="616"/>
      <c r="OWR363" s="616"/>
      <c r="OWS363" s="616"/>
      <c r="OWT363" s="616"/>
      <c r="OWU363" s="616"/>
      <c r="OWV363" s="616"/>
      <c r="OWW363" s="616"/>
      <c r="OWX363" s="616"/>
      <c r="OWY363" s="616"/>
      <c r="OWZ363" s="616"/>
      <c r="OXA363" s="616"/>
      <c r="OXB363" s="616"/>
      <c r="OXC363" s="616"/>
      <c r="OXD363" s="616"/>
      <c r="OXE363" s="616"/>
      <c r="OXF363" s="616"/>
      <c r="OXG363" s="616"/>
      <c r="OXH363" s="616"/>
      <c r="OXI363" s="616"/>
      <c r="OXJ363" s="616"/>
      <c r="OXK363" s="616"/>
      <c r="OXL363" s="616"/>
      <c r="OXM363" s="616"/>
      <c r="OXN363" s="616"/>
      <c r="OXO363" s="616"/>
      <c r="OXP363" s="616"/>
      <c r="OXQ363" s="616"/>
      <c r="OXR363" s="616"/>
      <c r="OXS363" s="616"/>
      <c r="OXT363" s="616"/>
      <c r="OXU363" s="616"/>
      <c r="OXV363" s="616"/>
      <c r="OXW363" s="616"/>
      <c r="OXX363" s="616"/>
      <c r="OXY363" s="616"/>
      <c r="OXZ363" s="616"/>
      <c r="OYA363" s="616"/>
      <c r="OYB363" s="616"/>
      <c r="OYC363" s="616"/>
      <c r="OYD363" s="616"/>
      <c r="OYE363" s="616"/>
      <c r="OYF363" s="616"/>
      <c r="OYG363" s="616"/>
      <c r="OYH363" s="616"/>
      <c r="OYI363" s="616"/>
      <c r="OYJ363" s="616"/>
      <c r="OYK363" s="616"/>
      <c r="OYL363" s="616"/>
      <c r="OYM363" s="616"/>
      <c r="OYN363" s="616"/>
      <c r="OYO363" s="616"/>
      <c r="OYP363" s="616"/>
      <c r="OYQ363" s="616"/>
      <c r="OYR363" s="616"/>
      <c r="OYS363" s="616"/>
      <c r="OYT363" s="616"/>
      <c r="OYU363" s="616"/>
      <c r="OYV363" s="616"/>
      <c r="OYW363" s="616"/>
      <c r="OYX363" s="616"/>
      <c r="OYY363" s="616"/>
      <c r="OYZ363" s="616"/>
      <c r="OZA363" s="616"/>
      <c r="OZB363" s="616"/>
      <c r="OZC363" s="616"/>
      <c r="OZD363" s="616"/>
      <c r="OZE363" s="616"/>
      <c r="OZF363" s="616"/>
      <c r="OZG363" s="616"/>
      <c r="OZH363" s="616"/>
      <c r="OZI363" s="616"/>
      <c r="OZJ363" s="616"/>
      <c r="OZK363" s="616"/>
      <c r="OZL363" s="616"/>
      <c r="OZM363" s="616"/>
      <c r="OZN363" s="616"/>
      <c r="OZO363" s="616"/>
      <c r="OZP363" s="616"/>
      <c r="OZQ363" s="616"/>
      <c r="OZR363" s="616"/>
      <c r="OZS363" s="616"/>
      <c r="OZT363" s="616"/>
      <c r="OZU363" s="616"/>
      <c r="OZV363" s="616"/>
      <c r="OZW363" s="616"/>
      <c r="OZX363" s="616"/>
      <c r="OZY363" s="616"/>
      <c r="OZZ363" s="616"/>
      <c r="PAA363" s="616"/>
      <c r="PAB363" s="616"/>
      <c r="PAC363" s="616"/>
      <c r="PAD363" s="616"/>
      <c r="PAE363" s="616"/>
      <c r="PAF363" s="616"/>
      <c r="PAG363" s="616"/>
      <c r="PAH363" s="616"/>
      <c r="PAI363" s="616"/>
      <c r="PAJ363" s="616"/>
      <c r="PAK363" s="616"/>
      <c r="PAL363" s="616"/>
      <c r="PAM363" s="616"/>
      <c r="PAN363" s="616"/>
      <c r="PAO363" s="616"/>
      <c r="PAP363" s="616"/>
      <c r="PAQ363" s="616"/>
      <c r="PAR363" s="616"/>
      <c r="PAS363" s="616"/>
      <c r="PAT363" s="616"/>
      <c r="PAU363" s="616"/>
      <c r="PAV363" s="616"/>
      <c r="PAW363" s="616"/>
      <c r="PAX363" s="616"/>
      <c r="PAY363" s="616"/>
      <c r="PAZ363" s="616"/>
      <c r="PBA363" s="616"/>
      <c r="PBB363" s="616"/>
      <c r="PBC363" s="616"/>
      <c r="PBD363" s="616"/>
      <c r="PBE363" s="616"/>
      <c r="PBF363" s="616"/>
      <c r="PBG363" s="616"/>
      <c r="PBH363" s="616"/>
      <c r="PBI363" s="616"/>
      <c r="PBJ363" s="616"/>
      <c r="PBK363" s="616"/>
      <c r="PBL363" s="616"/>
      <c r="PBM363" s="616"/>
      <c r="PBN363" s="616"/>
      <c r="PBO363" s="616"/>
      <c r="PBP363" s="616"/>
      <c r="PBQ363" s="616"/>
      <c r="PBR363" s="616"/>
      <c r="PBS363" s="616"/>
      <c r="PBT363" s="616"/>
      <c r="PBU363" s="616"/>
      <c r="PBV363" s="616"/>
      <c r="PBW363" s="616"/>
      <c r="PBX363" s="616"/>
      <c r="PBY363" s="616"/>
      <c r="PBZ363" s="616"/>
      <c r="PCA363" s="616"/>
      <c r="PCB363" s="616"/>
      <c r="PCC363" s="616"/>
      <c r="PCD363" s="616"/>
      <c r="PCE363" s="616"/>
      <c r="PCF363" s="616"/>
      <c r="PCG363" s="616"/>
      <c r="PCH363" s="616"/>
      <c r="PCI363" s="616"/>
      <c r="PCJ363" s="616"/>
      <c r="PCK363" s="616"/>
      <c r="PCL363" s="616"/>
      <c r="PCM363" s="616"/>
      <c r="PCN363" s="616"/>
      <c r="PCO363" s="616"/>
      <c r="PCP363" s="616"/>
      <c r="PCQ363" s="616"/>
      <c r="PCR363" s="616"/>
      <c r="PCS363" s="616"/>
      <c r="PCT363" s="616"/>
      <c r="PCU363" s="616"/>
      <c r="PCV363" s="616"/>
      <c r="PCW363" s="616"/>
      <c r="PCX363" s="616"/>
      <c r="PCY363" s="616"/>
      <c r="PCZ363" s="616"/>
      <c r="PDA363" s="616"/>
      <c r="PDB363" s="616"/>
      <c r="PDC363" s="616"/>
      <c r="PDD363" s="616"/>
      <c r="PDE363" s="616"/>
      <c r="PDF363" s="616"/>
      <c r="PDG363" s="616"/>
      <c r="PDH363" s="616"/>
      <c r="PDI363" s="616"/>
      <c r="PDJ363" s="616"/>
      <c r="PDK363" s="616"/>
      <c r="PDL363" s="616"/>
      <c r="PDM363" s="616"/>
      <c r="PDN363" s="616"/>
      <c r="PDO363" s="616"/>
      <c r="PDP363" s="616"/>
      <c r="PDQ363" s="616"/>
      <c r="PDR363" s="616"/>
      <c r="PDS363" s="616"/>
      <c r="PDT363" s="616"/>
      <c r="PDU363" s="616"/>
      <c r="PDV363" s="616"/>
      <c r="PDW363" s="616"/>
      <c r="PDX363" s="616"/>
      <c r="PDY363" s="616"/>
      <c r="PDZ363" s="616"/>
      <c r="PEA363" s="616"/>
      <c r="PEB363" s="616"/>
      <c r="PEC363" s="616"/>
      <c r="PED363" s="616"/>
      <c r="PEE363" s="616"/>
      <c r="PEF363" s="616"/>
      <c r="PEG363" s="616"/>
      <c r="PEH363" s="616"/>
      <c r="PEI363" s="616"/>
      <c r="PEJ363" s="616"/>
      <c r="PEK363" s="616"/>
      <c r="PEL363" s="616"/>
      <c r="PEM363" s="616"/>
      <c r="PEN363" s="616"/>
      <c r="PEO363" s="616"/>
      <c r="PEP363" s="616"/>
      <c r="PEQ363" s="616"/>
      <c r="PER363" s="616"/>
      <c r="PES363" s="616"/>
      <c r="PET363" s="616"/>
      <c r="PEU363" s="616"/>
      <c r="PEV363" s="616"/>
      <c r="PEW363" s="616"/>
      <c r="PEX363" s="616"/>
      <c r="PEY363" s="616"/>
      <c r="PEZ363" s="616"/>
      <c r="PFA363" s="616"/>
      <c r="PFB363" s="616"/>
      <c r="PFC363" s="616"/>
      <c r="PFD363" s="616"/>
      <c r="PFE363" s="616"/>
      <c r="PFF363" s="616"/>
      <c r="PFG363" s="616"/>
      <c r="PFH363" s="616"/>
      <c r="PFI363" s="616"/>
      <c r="PFJ363" s="616"/>
      <c r="PFK363" s="616"/>
      <c r="PFL363" s="616"/>
      <c r="PFM363" s="616"/>
      <c r="PFN363" s="616"/>
      <c r="PFO363" s="616"/>
      <c r="PFP363" s="616"/>
      <c r="PFQ363" s="616"/>
      <c r="PFR363" s="616"/>
      <c r="PFS363" s="616"/>
      <c r="PFT363" s="616"/>
      <c r="PFU363" s="616"/>
      <c r="PFV363" s="616"/>
      <c r="PFW363" s="616"/>
      <c r="PFX363" s="616"/>
      <c r="PFY363" s="616"/>
      <c r="PFZ363" s="616"/>
      <c r="PGA363" s="616"/>
      <c r="PGB363" s="616"/>
      <c r="PGC363" s="616"/>
      <c r="PGD363" s="616"/>
      <c r="PGE363" s="616"/>
      <c r="PGF363" s="616"/>
      <c r="PGG363" s="616"/>
      <c r="PGH363" s="616"/>
      <c r="PGI363" s="616"/>
      <c r="PGJ363" s="616"/>
      <c r="PGK363" s="616"/>
      <c r="PGL363" s="616"/>
      <c r="PGM363" s="616"/>
      <c r="PGN363" s="616"/>
      <c r="PGO363" s="616"/>
      <c r="PGP363" s="616"/>
      <c r="PGQ363" s="616"/>
      <c r="PGR363" s="616"/>
      <c r="PGS363" s="616"/>
      <c r="PGT363" s="616"/>
      <c r="PGU363" s="616"/>
      <c r="PGV363" s="616"/>
      <c r="PGW363" s="616"/>
      <c r="PGX363" s="616"/>
      <c r="PGY363" s="616"/>
      <c r="PGZ363" s="616"/>
      <c r="PHA363" s="616"/>
      <c r="PHB363" s="616"/>
      <c r="PHC363" s="616"/>
      <c r="PHD363" s="616"/>
      <c r="PHE363" s="616"/>
      <c r="PHF363" s="616"/>
      <c r="PHG363" s="616"/>
      <c r="PHH363" s="616"/>
      <c r="PHI363" s="616"/>
      <c r="PHJ363" s="616"/>
      <c r="PHK363" s="616"/>
      <c r="PHL363" s="616"/>
      <c r="PHM363" s="616"/>
      <c r="PHN363" s="616"/>
      <c r="PHO363" s="616"/>
      <c r="PHP363" s="616"/>
      <c r="PHQ363" s="616"/>
      <c r="PHR363" s="616"/>
      <c r="PHS363" s="616"/>
      <c r="PHT363" s="616"/>
      <c r="PHU363" s="616"/>
      <c r="PHV363" s="616"/>
      <c r="PHW363" s="616"/>
      <c r="PHX363" s="616"/>
      <c r="PHY363" s="616"/>
      <c r="PHZ363" s="616"/>
      <c r="PIA363" s="616"/>
      <c r="PIB363" s="616"/>
      <c r="PIC363" s="616"/>
      <c r="PID363" s="616"/>
      <c r="PIE363" s="616"/>
      <c r="PIF363" s="616"/>
      <c r="PIG363" s="616"/>
      <c r="PIH363" s="616"/>
      <c r="PII363" s="616"/>
      <c r="PIJ363" s="616"/>
      <c r="PIK363" s="616"/>
      <c r="PIL363" s="616"/>
      <c r="PIM363" s="616"/>
      <c r="PIN363" s="616"/>
      <c r="PIO363" s="616"/>
      <c r="PIP363" s="616"/>
      <c r="PIQ363" s="616"/>
      <c r="PIR363" s="616"/>
      <c r="PIS363" s="616"/>
      <c r="PIT363" s="616"/>
      <c r="PIU363" s="616"/>
      <c r="PIV363" s="616"/>
      <c r="PIW363" s="616"/>
      <c r="PIX363" s="616"/>
      <c r="PIY363" s="616"/>
      <c r="PIZ363" s="616"/>
      <c r="PJA363" s="616"/>
      <c r="PJB363" s="616"/>
      <c r="PJC363" s="616"/>
      <c r="PJD363" s="616"/>
      <c r="PJE363" s="616"/>
      <c r="PJF363" s="616"/>
      <c r="PJG363" s="616"/>
      <c r="PJH363" s="616"/>
      <c r="PJI363" s="616"/>
      <c r="PJJ363" s="616"/>
      <c r="PJK363" s="616"/>
      <c r="PJL363" s="616"/>
      <c r="PJM363" s="616"/>
      <c r="PJN363" s="616"/>
      <c r="PJO363" s="616"/>
      <c r="PJP363" s="616"/>
      <c r="PJQ363" s="616"/>
      <c r="PJR363" s="616"/>
      <c r="PJS363" s="616"/>
      <c r="PJT363" s="616"/>
      <c r="PJU363" s="616"/>
      <c r="PJV363" s="616"/>
      <c r="PJW363" s="616"/>
      <c r="PJX363" s="616"/>
      <c r="PJY363" s="616"/>
      <c r="PJZ363" s="616"/>
      <c r="PKA363" s="616"/>
      <c r="PKB363" s="616"/>
      <c r="PKC363" s="616"/>
      <c r="PKD363" s="616"/>
      <c r="PKE363" s="616"/>
      <c r="PKF363" s="616"/>
      <c r="PKG363" s="616"/>
      <c r="PKH363" s="616"/>
      <c r="PKI363" s="616"/>
      <c r="PKJ363" s="616"/>
      <c r="PKK363" s="616"/>
      <c r="PKL363" s="616"/>
      <c r="PKM363" s="616"/>
      <c r="PKN363" s="616"/>
      <c r="PKO363" s="616"/>
      <c r="PKP363" s="616"/>
      <c r="PKQ363" s="616"/>
      <c r="PKR363" s="616"/>
      <c r="PKS363" s="616"/>
      <c r="PKT363" s="616"/>
      <c r="PKU363" s="616"/>
      <c r="PKV363" s="616"/>
      <c r="PKW363" s="616"/>
      <c r="PKX363" s="616"/>
      <c r="PKY363" s="616"/>
      <c r="PKZ363" s="616"/>
      <c r="PLA363" s="616"/>
      <c r="PLB363" s="616"/>
      <c r="PLC363" s="616"/>
      <c r="PLD363" s="616"/>
      <c r="PLE363" s="616"/>
      <c r="PLF363" s="616"/>
      <c r="PLG363" s="616"/>
      <c r="PLH363" s="616"/>
      <c r="PLI363" s="616"/>
      <c r="PLJ363" s="616"/>
      <c r="PLK363" s="616"/>
      <c r="PLL363" s="616"/>
      <c r="PLM363" s="616"/>
      <c r="PLN363" s="616"/>
      <c r="PLO363" s="616"/>
      <c r="PLP363" s="616"/>
      <c r="PLQ363" s="616"/>
      <c r="PLR363" s="616"/>
      <c r="PLS363" s="616"/>
      <c r="PLT363" s="616"/>
      <c r="PLU363" s="616"/>
      <c r="PLV363" s="616"/>
      <c r="PLW363" s="616"/>
      <c r="PLX363" s="616"/>
      <c r="PLY363" s="616"/>
      <c r="PLZ363" s="616"/>
      <c r="PMA363" s="616"/>
      <c r="PMB363" s="616"/>
      <c r="PMC363" s="616"/>
      <c r="PMD363" s="616"/>
      <c r="PME363" s="616"/>
      <c r="PMF363" s="616"/>
      <c r="PMG363" s="616"/>
      <c r="PMH363" s="616"/>
      <c r="PMI363" s="616"/>
      <c r="PMJ363" s="616"/>
      <c r="PMK363" s="616"/>
      <c r="PML363" s="616"/>
      <c r="PMM363" s="616"/>
      <c r="PMN363" s="616"/>
      <c r="PMO363" s="616"/>
      <c r="PMP363" s="616"/>
      <c r="PMQ363" s="616"/>
      <c r="PMR363" s="616"/>
      <c r="PMS363" s="616"/>
      <c r="PMT363" s="616"/>
      <c r="PMU363" s="616"/>
      <c r="PMV363" s="616"/>
      <c r="PMW363" s="616"/>
      <c r="PMX363" s="616"/>
      <c r="PMY363" s="616"/>
      <c r="PMZ363" s="616"/>
      <c r="PNA363" s="616"/>
      <c r="PNB363" s="616"/>
      <c r="PNC363" s="616"/>
      <c r="PND363" s="616"/>
      <c r="PNE363" s="616"/>
      <c r="PNF363" s="616"/>
      <c r="PNG363" s="616"/>
      <c r="PNH363" s="616"/>
      <c r="PNI363" s="616"/>
      <c r="PNJ363" s="616"/>
      <c r="PNK363" s="616"/>
      <c r="PNL363" s="616"/>
      <c r="PNM363" s="616"/>
      <c r="PNN363" s="616"/>
      <c r="PNO363" s="616"/>
      <c r="PNP363" s="616"/>
      <c r="PNQ363" s="616"/>
      <c r="PNR363" s="616"/>
      <c r="PNS363" s="616"/>
      <c r="PNT363" s="616"/>
      <c r="PNU363" s="616"/>
      <c r="PNV363" s="616"/>
      <c r="PNW363" s="616"/>
      <c r="PNX363" s="616"/>
      <c r="PNY363" s="616"/>
      <c r="PNZ363" s="616"/>
      <c r="POA363" s="616"/>
      <c r="POB363" s="616"/>
      <c r="POC363" s="616"/>
      <c r="POD363" s="616"/>
      <c r="POE363" s="616"/>
      <c r="POF363" s="616"/>
      <c r="POG363" s="616"/>
      <c r="POH363" s="616"/>
      <c r="POI363" s="616"/>
      <c r="POJ363" s="616"/>
      <c r="POK363" s="616"/>
      <c r="POL363" s="616"/>
      <c r="POM363" s="616"/>
      <c r="PON363" s="616"/>
      <c r="POO363" s="616"/>
      <c r="POP363" s="616"/>
      <c r="POQ363" s="616"/>
      <c r="POR363" s="616"/>
      <c r="POS363" s="616"/>
      <c r="POT363" s="616"/>
      <c r="POU363" s="616"/>
      <c r="POV363" s="616"/>
      <c r="POW363" s="616"/>
      <c r="POX363" s="616"/>
      <c r="POY363" s="616"/>
      <c r="POZ363" s="616"/>
      <c r="PPA363" s="616"/>
      <c r="PPB363" s="616"/>
      <c r="PPC363" s="616"/>
      <c r="PPD363" s="616"/>
      <c r="PPE363" s="616"/>
      <c r="PPF363" s="616"/>
      <c r="PPG363" s="616"/>
      <c r="PPH363" s="616"/>
      <c r="PPI363" s="616"/>
      <c r="PPJ363" s="616"/>
      <c r="PPK363" s="616"/>
      <c r="PPL363" s="616"/>
      <c r="PPM363" s="616"/>
      <c r="PPN363" s="616"/>
      <c r="PPO363" s="616"/>
      <c r="PPP363" s="616"/>
      <c r="PPQ363" s="616"/>
      <c r="PPR363" s="616"/>
      <c r="PPS363" s="616"/>
      <c r="PPT363" s="616"/>
      <c r="PPU363" s="616"/>
      <c r="PPV363" s="616"/>
      <c r="PPW363" s="616"/>
      <c r="PPX363" s="616"/>
      <c r="PPY363" s="616"/>
      <c r="PPZ363" s="616"/>
      <c r="PQA363" s="616"/>
      <c r="PQB363" s="616"/>
      <c r="PQC363" s="616"/>
      <c r="PQD363" s="616"/>
      <c r="PQE363" s="616"/>
      <c r="PQF363" s="616"/>
      <c r="PQG363" s="616"/>
      <c r="PQH363" s="616"/>
      <c r="PQI363" s="616"/>
      <c r="PQJ363" s="616"/>
      <c r="PQK363" s="616"/>
      <c r="PQL363" s="616"/>
      <c r="PQM363" s="616"/>
      <c r="PQN363" s="616"/>
      <c r="PQO363" s="616"/>
      <c r="PQP363" s="616"/>
      <c r="PQQ363" s="616"/>
      <c r="PQR363" s="616"/>
      <c r="PQS363" s="616"/>
      <c r="PQT363" s="616"/>
      <c r="PQU363" s="616"/>
      <c r="PQV363" s="616"/>
      <c r="PQW363" s="616"/>
      <c r="PQX363" s="616"/>
      <c r="PQY363" s="616"/>
      <c r="PQZ363" s="616"/>
      <c r="PRA363" s="616"/>
      <c r="PRB363" s="616"/>
      <c r="PRC363" s="616"/>
      <c r="PRD363" s="616"/>
      <c r="PRE363" s="616"/>
      <c r="PRF363" s="616"/>
      <c r="PRG363" s="616"/>
      <c r="PRH363" s="616"/>
      <c r="PRI363" s="616"/>
      <c r="PRJ363" s="616"/>
      <c r="PRK363" s="616"/>
      <c r="PRL363" s="616"/>
      <c r="PRM363" s="616"/>
      <c r="PRN363" s="616"/>
      <c r="PRO363" s="616"/>
      <c r="PRP363" s="616"/>
      <c r="PRQ363" s="616"/>
      <c r="PRR363" s="616"/>
      <c r="PRS363" s="616"/>
      <c r="PRT363" s="616"/>
      <c r="PRU363" s="616"/>
      <c r="PRV363" s="616"/>
      <c r="PRW363" s="616"/>
      <c r="PRX363" s="616"/>
      <c r="PRY363" s="616"/>
      <c r="PRZ363" s="616"/>
      <c r="PSA363" s="616"/>
      <c r="PSB363" s="616"/>
      <c r="PSC363" s="616"/>
      <c r="PSD363" s="616"/>
      <c r="PSE363" s="616"/>
      <c r="PSF363" s="616"/>
      <c r="PSG363" s="616"/>
      <c r="PSH363" s="616"/>
      <c r="PSI363" s="616"/>
      <c r="PSJ363" s="616"/>
      <c r="PSK363" s="616"/>
      <c r="PSL363" s="616"/>
      <c r="PSM363" s="616"/>
      <c r="PSN363" s="616"/>
      <c r="PSO363" s="616"/>
      <c r="PSP363" s="616"/>
      <c r="PSQ363" s="616"/>
      <c r="PSR363" s="616"/>
      <c r="PSS363" s="616"/>
      <c r="PST363" s="616"/>
      <c r="PSU363" s="616"/>
      <c r="PSV363" s="616"/>
      <c r="PSW363" s="616"/>
      <c r="PSX363" s="616"/>
      <c r="PSY363" s="616"/>
      <c r="PSZ363" s="616"/>
      <c r="PTA363" s="616"/>
      <c r="PTB363" s="616"/>
      <c r="PTC363" s="616"/>
      <c r="PTD363" s="616"/>
      <c r="PTE363" s="616"/>
      <c r="PTF363" s="616"/>
      <c r="PTG363" s="616"/>
      <c r="PTH363" s="616"/>
      <c r="PTI363" s="616"/>
      <c r="PTJ363" s="616"/>
      <c r="PTK363" s="616"/>
      <c r="PTL363" s="616"/>
      <c r="PTM363" s="616"/>
      <c r="PTN363" s="616"/>
      <c r="PTO363" s="616"/>
      <c r="PTP363" s="616"/>
      <c r="PTQ363" s="616"/>
      <c r="PTR363" s="616"/>
      <c r="PTS363" s="616"/>
      <c r="PTT363" s="616"/>
      <c r="PTU363" s="616"/>
      <c r="PTV363" s="616"/>
      <c r="PTW363" s="616"/>
      <c r="PTX363" s="616"/>
      <c r="PTY363" s="616"/>
      <c r="PTZ363" s="616"/>
      <c r="PUA363" s="616"/>
      <c r="PUB363" s="616"/>
      <c r="PUC363" s="616"/>
      <c r="PUD363" s="616"/>
      <c r="PUE363" s="616"/>
      <c r="PUF363" s="616"/>
      <c r="PUG363" s="616"/>
      <c r="PUH363" s="616"/>
      <c r="PUI363" s="616"/>
      <c r="PUJ363" s="616"/>
      <c r="PUK363" s="616"/>
      <c r="PUL363" s="616"/>
      <c r="PUM363" s="616"/>
      <c r="PUN363" s="616"/>
      <c r="PUO363" s="616"/>
      <c r="PUP363" s="616"/>
      <c r="PUQ363" s="616"/>
      <c r="PUR363" s="616"/>
      <c r="PUS363" s="616"/>
      <c r="PUT363" s="616"/>
      <c r="PUU363" s="616"/>
      <c r="PUV363" s="616"/>
      <c r="PUW363" s="616"/>
      <c r="PUX363" s="616"/>
      <c r="PUY363" s="616"/>
      <c r="PUZ363" s="616"/>
      <c r="PVA363" s="616"/>
      <c r="PVB363" s="616"/>
      <c r="PVC363" s="616"/>
      <c r="PVD363" s="616"/>
      <c r="PVE363" s="616"/>
      <c r="PVF363" s="616"/>
      <c r="PVG363" s="616"/>
      <c r="PVH363" s="616"/>
      <c r="PVI363" s="616"/>
      <c r="PVJ363" s="616"/>
      <c r="PVK363" s="616"/>
      <c r="PVL363" s="616"/>
      <c r="PVM363" s="616"/>
      <c r="PVN363" s="616"/>
      <c r="PVO363" s="616"/>
      <c r="PVP363" s="616"/>
      <c r="PVQ363" s="616"/>
      <c r="PVR363" s="616"/>
      <c r="PVS363" s="616"/>
      <c r="PVT363" s="616"/>
      <c r="PVU363" s="616"/>
      <c r="PVV363" s="616"/>
      <c r="PVW363" s="616"/>
      <c r="PVX363" s="616"/>
      <c r="PVY363" s="616"/>
      <c r="PVZ363" s="616"/>
      <c r="PWA363" s="616"/>
      <c r="PWB363" s="616"/>
      <c r="PWC363" s="616"/>
      <c r="PWD363" s="616"/>
      <c r="PWE363" s="616"/>
      <c r="PWF363" s="616"/>
      <c r="PWG363" s="616"/>
      <c r="PWH363" s="616"/>
      <c r="PWI363" s="616"/>
      <c r="PWJ363" s="616"/>
      <c r="PWK363" s="616"/>
      <c r="PWL363" s="616"/>
      <c r="PWM363" s="616"/>
      <c r="PWN363" s="616"/>
      <c r="PWO363" s="616"/>
      <c r="PWP363" s="616"/>
      <c r="PWQ363" s="616"/>
      <c r="PWR363" s="616"/>
      <c r="PWS363" s="616"/>
      <c r="PWT363" s="616"/>
      <c r="PWU363" s="616"/>
      <c r="PWV363" s="616"/>
      <c r="PWW363" s="616"/>
      <c r="PWX363" s="616"/>
      <c r="PWY363" s="616"/>
      <c r="PWZ363" s="616"/>
      <c r="PXA363" s="616"/>
      <c r="PXB363" s="616"/>
      <c r="PXC363" s="616"/>
      <c r="PXD363" s="616"/>
      <c r="PXE363" s="616"/>
      <c r="PXF363" s="616"/>
      <c r="PXG363" s="616"/>
      <c r="PXH363" s="616"/>
      <c r="PXI363" s="616"/>
      <c r="PXJ363" s="616"/>
      <c r="PXK363" s="616"/>
      <c r="PXL363" s="616"/>
      <c r="PXM363" s="616"/>
      <c r="PXN363" s="616"/>
      <c r="PXO363" s="616"/>
      <c r="PXP363" s="616"/>
      <c r="PXQ363" s="616"/>
      <c r="PXR363" s="616"/>
      <c r="PXS363" s="616"/>
      <c r="PXT363" s="616"/>
      <c r="PXU363" s="616"/>
      <c r="PXV363" s="616"/>
      <c r="PXW363" s="616"/>
      <c r="PXX363" s="616"/>
      <c r="PXY363" s="616"/>
      <c r="PXZ363" s="616"/>
      <c r="PYA363" s="616"/>
      <c r="PYB363" s="616"/>
      <c r="PYC363" s="616"/>
      <c r="PYD363" s="616"/>
      <c r="PYE363" s="616"/>
      <c r="PYF363" s="616"/>
      <c r="PYG363" s="616"/>
      <c r="PYH363" s="616"/>
      <c r="PYI363" s="616"/>
      <c r="PYJ363" s="616"/>
      <c r="PYK363" s="616"/>
      <c r="PYL363" s="616"/>
      <c r="PYM363" s="616"/>
      <c r="PYN363" s="616"/>
      <c r="PYO363" s="616"/>
      <c r="PYP363" s="616"/>
      <c r="PYQ363" s="616"/>
      <c r="PYR363" s="616"/>
      <c r="PYS363" s="616"/>
      <c r="PYT363" s="616"/>
      <c r="PYU363" s="616"/>
      <c r="PYV363" s="616"/>
      <c r="PYW363" s="616"/>
      <c r="PYX363" s="616"/>
      <c r="PYY363" s="616"/>
      <c r="PYZ363" s="616"/>
      <c r="PZA363" s="616"/>
      <c r="PZB363" s="616"/>
      <c r="PZC363" s="616"/>
      <c r="PZD363" s="616"/>
      <c r="PZE363" s="616"/>
      <c r="PZF363" s="616"/>
      <c r="PZG363" s="616"/>
      <c r="PZH363" s="616"/>
      <c r="PZI363" s="616"/>
      <c r="PZJ363" s="616"/>
      <c r="PZK363" s="616"/>
      <c r="PZL363" s="616"/>
      <c r="PZM363" s="616"/>
      <c r="PZN363" s="616"/>
      <c r="PZO363" s="616"/>
      <c r="PZP363" s="616"/>
      <c r="PZQ363" s="616"/>
      <c r="PZR363" s="616"/>
      <c r="PZS363" s="616"/>
      <c r="PZT363" s="616"/>
      <c r="PZU363" s="616"/>
      <c r="PZV363" s="616"/>
      <c r="PZW363" s="616"/>
      <c r="PZX363" s="616"/>
      <c r="PZY363" s="616"/>
      <c r="PZZ363" s="616"/>
      <c r="QAA363" s="616"/>
      <c r="QAB363" s="616"/>
      <c r="QAC363" s="616"/>
      <c r="QAD363" s="616"/>
      <c r="QAE363" s="616"/>
      <c r="QAF363" s="616"/>
      <c r="QAG363" s="616"/>
      <c r="QAH363" s="616"/>
      <c r="QAI363" s="616"/>
      <c r="QAJ363" s="616"/>
      <c r="QAK363" s="616"/>
      <c r="QAL363" s="616"/>
      <c r="QAM363" s="616"/>
      <c r="QAN363" s="616"/>
      <c r="QAO363" s="616"/>
      <c r="QAP363" s="616"/>
      <c r="QAQ363" s="616"/>
      <c r="QAR363" s="616"/>
      <c r="QAS363" s="616"/>
      <c r="QAT363" s="616"/>
      <c r="QAU363" s="616"/>
      <c r="QAV363" s="616"/>
      <c r="QAW363" s="616"/>
      <c r="QAX363" s="616"/>
      <c r="QAY363" s="616"/>
      <c r="QAZ363" s="616"/>
      <c r="QBA363" s="616"/>
      <c r="QBB363" s="616"/>
      <c r="QBC363" s="616"/>
      <c r="QBD363" s="616"/>
      <c r="QBE363" s="616"/>
      <c r="QBF363" s="616"/>
      <c r="QBG363" s="616"/>
      <c r="QBH363" s="616"/>
      <c r="QBI363" s="616"/>
      <c r="QBJ363" s="616"/>
      <c r="QBK363" s="616"/>
      <c r="QBL363" s="616"/>
      <c r="QBM363" s="616"/>
      <c r="QBN363" s="616"/>
      <c r="QBO363" s="616"/>
      <c r="QBP363" s="616"/>
      <c r="QBQ363" s="616"/>
      <c r="QBR363" s="616"/>
      <c r="QBS363" s="616"/>
      <c r="QBT363" s="616"/>
      <c r="QBU363" s="616"/>
      <c r="QBV363" s="616"/>
      <c r="QBW363" s="616"/>
      <c r="QBX363" s="616"/>
      <c r="QBY363" s="616"/>
      <c r="QBZ363" s="616"/>
      <c r="QCA363" s="616"/>
      <c r="QCB363" s="616"/>
      <c r="QCC363" s="616"/>
      <c r="QCD363" s="616"/>
      <c r="QCE363" s="616"/>
      <c r="QCF363" s="616"/>
      <c r="QCG363" s="616"/>
      <c r="QCH363" s="616"/>
      <c r="QCI363" s="616"/>
      <c r="QCJ363" s="616"/>
      <c r="QCK363" s="616"/>
      <c r="QCL363" s="616"/>
      <c r="QCM363" s="616"/>
      <c r="QCN363" s="616"/>
      <c r="QCO363" s="616"/>
      <c r="QCP363" s="616"/>
      <c r="QCQ363" s="616"/>
      <c r="QCR363" s="616"/>
      <c r="QCS363" s="616"/>
      <c r="QCT363" s="616"/>
      <c r="QCU363" s="616"/>
      <c r="QCV363" s="616"/>
      <c r="QCW363" s="616"/>
      <c r="QCX363" s="616"/>
      <c r="QCY363" s="616"/>
      <c r="QCZ363" s="616"/>
      <c r="QDA363" s="616"/>
      <c r="QDB363" s="616"/>
      <c r="QDC363" s="616"/>
      <c r="QDD363" s="616"/>
      <c r="QDE363" s="616"/>
      <c r="QDF363" s="616"/>
      <c r="QDG363" s="616"/>
      <c r="QDH363" s="616"/>
      <c r="QDI363" s="616"/>
      <c r="QDJ363" s="616"/>
      <c r="QDK363" s="616"/>
      <c r="QDL363" s="616"/>
      <c r="QDM363" s="616"/>
      <c r="QDN363" s="616"/>
      <c r="QDO363" s="616"/>
      <c r="QDP363" s="616"/>
      <c r="QDQ363" s="616"/>
      <c r="QDR363" s="616"/>
      <c r="QDS363" s="616"/>
      <c r="QDT363" s="616"/>
      <c r="QDU363" s="616"/>
      <c r="QDV363" s="616"/>
      <c r="QDW363" s="616"/>
      <c r="QDX363" s="616"/>
      <c r="QDY363" s="616"/>
      <c r="QDZ363" s="616"/>
      <c r="QEA363" s="616"/>
      <c r="QEB363" s="616"/>
      <c r="QEC363" s="616"/>
      <c r="QED363" s="616"/>
      <c r="QEE363" s="616"/>
      <c r="QEF363" s="616"/>
      <c r="QEG363" s="616"/>
      <c r="QEH363" s="616"/>
      <c r="QEI363" s="616"/>
      <c r="QEJ363" s="616"/>
      <c r="QEK363" s="616"/>
      <c r="QEL363" s="616"/>
      <c r="QEM363" s="616"/>
      <c r="QEN363" s="616"/>
      <c r="QEO363" s="616"/>
      <c r="QEP363" s="616"/>
      <c r="QEQ363" s="616"/>
      <c r="QER363" s="616"/>
      <c r="QES363" s="616"/>
      <c r="QET363" s="616"/>
      <c r="QEU363" s="616"/>
      <c r="QEV363" s="616"/>
      <c r="QEW363" s="616"/>
      <c r="QEX363" s="616"/>
      <c r="QEY363" s="616"/>
      <c r="QEZ363" s="616"/>
      <c r="QFA363" s="616"/>
      <c r="QFB363" s="616"/>
      <c r="QFC363" s="616"/>
      <c r="QFD363" s="616"/>
      <c r="QFE363" s="616"/>
      <c r="QFF363" s="616"/>
      <c r="QFG363" s="616"/>
      <c r="QFH363" s="616"/>
      <c r="QFI363" s="616"/>
      <c r="QFJ363" s="616"/>
      <c r="QFK363" s="616"/>
      <c r="QFL363" s="616"/>
      <c r="QFM363" s="616"/>
      <c r="QFN363" s="616"/>
      <c r="QFO363" s="616"/>
      <c r="QFP363" s="616"/>
      <c r="QFQ363" s="616"/>
      <c r="QFR363" s="616"/>
      <c r="QFS363" s="616"/>
      <c r="QFT363" s="616"/>
      <c r="QFU363" s="616"/>
      <c r="QFV363" s="616"/>
      <c r="QFW363" s="616"/>
      <c r="QFX363" s="616"/>
      <c r="QFY363" s="616"/>
      <c r="QFZ363" s="616"/>
      <c r="QGA363" s="616"/>
      <c r="QGB363" s="616"/>
      <c r="QGC363" s="616"/>
      <c r="QGD363" s="616"/>
      <c r="QGE363" s="616"/>
      <c r="QGF363" s="616"/>
      <c r="QGG363" s="616"/>
      <c r="QGH363" s="616"/>
      <c r="QGI363" s="616"/>
      <c r="QGJ363" s="616"/>
      <c r="QGK363" s="616"/>
      <c r="QGL363" s="616"/>
      <c r="QGM363" s="616"/>
      <c r="QGN363" s="616"/>
      <c r="QGO363" s="616"/>
      <c r="QGP363" s="616"/>
      <c r="QGQ363" s="616"/>
      <c r="QGR363" s="616"/>
      <c r="QGS363" s="616"/>
      <c r="QGT363" s="616"/>
      <c r="QGU363" s="616"/>
      <c r="QGV363" s="616"/>
      <c r="QGW363" s="616"/>
      <c r="QGX363" s="616"/>
      <c r="QGY363" s="616"/>
      <c r="QGZ363" s="616"/>
      <c r="QHA363" s="616"/>
      <c r="QHB363" s="616"/>
      <c r="QHC363" s="616"/>
      <c r="QHD363" s="616"/>
      <c r="QHE363" s="616"/>
      <c r="QHF363" s="616"/>
      <c r="QHG363" s="616"/>
      <c r="QHH363" s="616"/>
      <c r="QHI363" s="616"/>
      <c r="QHJ363" s="616"/>
      <c r="QHK363" s="616"/>
      <c r="QHL363" s="616"/>
      <c r="QHM363" s="616"/>
      <c r="QHN363" s="616"/>
      <c r="QHO363" s="616"/>
      <c r="QHP363" s="616"/>
      <c r="QHQ363" s="616"/>
      <c r="QHR363" s="616"/>
      <c r="QHS363" s="616"/>
      <c r="QHT363" s="616"/>
      <c r="QHU363" s="616"/>
      <c r="QHV363" s="616"/>
      <c r="QHW363" s="616"/>
      <c r="QHX363" s="616"/>
      <c r="QHY363" s="616"/>
      <c r="QHZ363" s="616"/>
      <c r="QIA363" s="616"/>
      <c r="QIB363" s="616"/>
      <c r="QIC363" s="616"/>
      <c r="QID363" s="616"/>
      <c r="QIE363" s="616"/>
      <c r="QIF363" s="616"/>
      <c r="QIG363" s="616"/>
      <c r="QIH363" s="616"/>
      <c r="QII363" s="616"/>
      <c r="QIJ363" s="616"/>
      <c r="QIK363" s="616"/>
      <c r="QIL363" s="616"/>
      <c r="QIM363" s="616"/>
      <c r="QIN363" s="616"/>
      <c r="QIO363" s="616"/>
      <c r="QIP363" s="616"/>
      <c r="QIQ363" s="616"/>
      <c r="QIR363" s="616"/>
      <c r="QIS363" s="616"/>
      <c r="QIT363" s="616"/>
      <c r="QIU363" s="616"/>
      <c r="QIV363" s="616"/>
      <c r="QIW363" s="616"/>
      <c r="QIX363" s="616"/>
      <c r="QIY363" s="616"/>
      <c r="QIZ363" s="616"/>
      <c r="QJA363" s="616"/>
      <c r="QJB363" s="616"/>
      <c r="QJC363" s="616"/>
      <c r="QJD363" s="616"/>
      <c r="QJE363" s="616"/>
      <c r="QJF363" s="616"/>
      <c r="QJG363" s="616"/>
      <c r="QJH363" s="616"/>
      <c r="QJI363" s="616"/>
      <c r="QJJ363" s="616"/>
      <c r="QJK363" s="616"/>
      <c r="QJL363" s="616"/>
      <c r="QJM363" s="616"/>
      <c r="QJN363" s="616"/>
      <c r="QJO363" s="616"/>
      <c r="QJP363" s="616"/>
      <c r="QJQ363" s="616"/>
      <c r="QJR363" s="616"/>
      <c r="QJS363" s="616"/>
      <c r="QJT363" s="616"/>
      <c r="QJU363" s="616"/>
      <c r="QJV363" s="616"/>
      <c r="QJW363" s="616"/>
      <c r="QJX363" s="616"/>
      <c r="QJY363" s="616"/>
      <c r="QJZ363" s="616"/>
      <c r="QKA363" s="616"/>
      <c r="QKB363" s="616"/>
      <c r="QKC363" s="616"/>
      <c r="QKD363" s="616"/>
      <c r="QKE363" s="616"/>
      <c r="QKF363" s="616"/>
      <c r="QKG363" s="616"/>
      <c r="QKH363" s="616"/>
      <c r="QKI363" s="616"/>
      <c r="QKJ363" s="616"/>
      <c r="QKK363" s="616"/>
      <c r="QKL363" s="616"/>
      <c r="QKM363" s="616"/>
      <c r="QKN363" s="616"/>
      <c r="QKO363" s="616"/>
      <c r="QKP363" s="616"/>
      <c r="QKQ363" s="616"/>
      <c r="QKR363" s="616"/>
      <c r="QKS363" s="616"/>
      <c r="QKT363" s="616"/>
      <c r="QKU363" s="616"/>
      <c r="QKV363" s="616"/>
      <c r="QKW363" s="616"/>
      <c r="QKX363" s="616"/>
      <c r="QKY363" s="616"/>
      <c r="QKZ363" s="616"/>
      <c r="QLA363" s="616"/>
      <c r="QLB363" s="616"/>
      <c r="QLC363" s="616"/>
      <c r="QLD363" s="616"/>
      <c r="QLE363" s="616"/>
      <c r="QLF363" s="616"/>
      <c r="QLG363" s="616"/>
      <c r="QLH363" s="616"/>
      <c r="QLI363" s="616"/>
      <c r="QLJ363" s="616"/>
      <c r="QLK363" s="616"/>
      <c r="QLL363" s="616"/>
      <c r="QLM363" s="616"/>
      <c r="QLN363" s="616"/>
      <c r="QLO363" s="616"/>
      <c r="QLP363" s="616"/>
      <c r="QLQ363" s="616"/>
      <c r="QLR363" s="616"/>
      <c r="QLS363" s="616"/>
      <c r="QLT363" s="616"/>
      <c r="QLU363" s="616"/>
      <c r="QLV363" s="616"/>
      <c r="QLW363" s="616"/>
      <c r="QLX363" s="616"/>
      <c r="QLY363" s="616"/>
      <c r="QLZ363" s="616"/>
      <c r="QMA363" s="616"/>
      <c r="QMB363" s="616"/>
      <c r="QMC363" s="616"/>
      <c r="QMD363" s="616"/>
      <c r="QME363" s="616"/>
      <c r="QMF363" s="616"/>
      <c r="QMG363" s="616"/>
      <c r="QMH363" s="616"/>
      <c r="QMI363" s="616"/>
      <c r="QMJ363" s="616"/>
      <c r="QMK363" s="616"/>
      <c r="QML363" s="616"/>
      <c r="QMM363" s="616"/>
      <c r="QMN363" s="616"/>
      <c r="QMO363" s="616"/>
      <c r="QMP363" s="616"/>
      <c r="QMQ363" s="616"/>
      <c r="QMR363" s="616"/>
      <c r="QMS363" s="616"/>
      <c r="QMT363" s="616"/>
      <c r="QMU363" s="616"/>
      <c r="QMV363" s="616"/>
      <c r="QMW363" s="616"/>
      <c r="QMX363" s="616"/>
      <c r="QMY363" s="616"/>
      <c r="QMZ363" s="616"/>
      <c r="QNA363" s="616"/>
      <c r="QNB363" s="616"/>
      <c r="QNC363" s="616"/>
      <c r="QND363" s="616"/>
      <c r="QNE363" s="616"/>
      <c r="QNF363" s="616"/>
      <c r="QNG363" s="616"/>
      <c r="QNH363" s="616"/>
      <c r="QNI363" s="616"/>
      <c r="QNJ363" s="616"/>
      <c r="QNK363" s="616"/>
      <c r="QNL363" s="616"/>
      <c r="QNM363" s="616"/>
      <c r="QNN363" s="616"/>
      <c r="QNO363" s="616"/>
      <c r="QNP363" s="616"/>
      <c r="QNQ363" s="616"/>
      <c r="QNR363" s="616"/>
      <c r="QNS363" s="616"/>
      <c r="QNT363" s="616"/>
      <c r="QNU363" s="616"/>
      <c r="QNV363" s="616"/>
      <c r="QNW363" s="616"/>
      <c r="QNX363" s="616"/>
      <c r="QNY363" s="616"/>
      <c r="QNZ363" s="616"/>
      <c r="QOA363" s="616"/>
      <c r="QOB363" s="616"/>
      <c r="QOC363" s="616"/>
      <c r="QOD363" s="616"/>
      <c r="QOE363" s="616"/>
      <c r="QOF363" s="616"/>
      <c r="QOG363" s="616"/>
      <c r="QOH363" s="616"/>
      <c r="QOI363" s="616"/>
      <c r="QOJ363" s="616"/>
      <c r="QOK363" s="616"/>
      <c r="QOL363" s="616"/>
      <c r="QOM363" s="616"/>
      <c r="QON363" s="616"/>
      <c r="QOO363" s="616"/>
      <c r="QOP363" s="616"/>
      <c r="QOQ363" s="616"/>
      <c r="QOR363" s="616"/>
      <c r="QOS363" s="616"/>
      <c r="QOT363" s="616"/>
      <c r="QOU363" s="616"/>
      <c r="QOV363" s="616"/>
      <c r="QOW363" s="616"/>
      <c r="QOX363" s="616"/>
      <c r="QOY363" s="616"/>
      <c r="QOZ363" s="616"/>
      <c r="QPA363" s="616"/>
      <c r="QPB363" s="616"/>
      <c r="QPC363" s="616"/>
      <c r="QPD363" s="616"/>
      <c r="QPE363" s="616"/>
      <c r="QPF363" s="616"/>
      <c r="QPG363" s="616"/>
      <c r="QPH363" s="616"/>
      <c r="QPI363" s="616"/>
      <c r="QPJ363" s="616"/>
      <c r="QPK363" s="616"/>
      <c r="QPL363" s="616"/>
      <c r="QPM363" s="616"/>
      <c r="QPN363" s="616"/>
      <c r="QPO363" s="616"/>
      <c r="QPP363" s="616"/>
      <c r="QPQ363" s="616"/>
      <c r="QPR363" s="616"/>
      <c r="QPS363" s="616"/>
      <c r="QPT363" s="616"/>
      <c r="QPU363" s="616"/>
      <c r="QPV363" s="616"/>
      <c r="QPW363" s="616"/>
      <c r="QPX363" s="616"/>
      <c r="QPY363" s="616"/>
      <c r="QPZ363" s="616"/>
      <c r="QQA363" s="616"/>
      <c r="QQB363" s="616"/>
      <c r="QQC363" s="616"/>
      <c r="QQD363" s="616"/>
      <c r="QQE363" s="616"/>
      <c r="QQF363" s="616"/>
      <c r="QQG363" s="616"/>
      <c r="QQH363" s="616"/>
      <c r="QQI363" s="616"/>
      <c r="QQJ363" s="616"/>
      <c r="QQK363" s="616"/>
      <c r="QQL363" s="616"/>
      <c r="QQM363" s="616"/>
      <c r="QQN363" s="616"/>
      <c r="QQO363" s="616"/>
      <c r="QQP363" s="616"/>
      <c r="QQQ363" s="616"/>
      <c r="QQR363" s="616"/>
      <c r="QQS363" s="616"/>
      <c r="QQT363" s="616"/>
      <c r="QQU363" s="616"/>
      <c r="QQV363" s="616"/>
      <c r="QQW363" s="616"/>
      <c r="QQX363" s="616"/>
      <c r="QQY363" s="616"/>
      <c r="QQZ363" s="616"/>
      <c r="QRA363" s="616"/>
      <c r="QRB363" s="616"/>
      <c r="QRC363" s="616"/>
      <c r="QRD363" s="616"/>
      <c r="QRE363" s="616"/>
      <c r="QRF363" s="616"/>
      <c r="QRG363" s="616"/>
      <c r="QRH363" s="616"/>
      <c r="QRI363" s="616"/>
      <c r="QRJ363" s="616"/>
      <c r="QRK363" s="616"/>
      <c r="QRL363" s="616"/>
      <c r="QRM363" s="616"/>
      <c r="QRN363" s="616"/>
      <c r="QRO363" s="616"/>
      <c r="QRP363" s="616"/>
      <c r="QRQ363" s="616"/>
      <c r="QRR363" s="616"/>
      <c r="QRS363" s="616"/>
      <c r="QRT363" s="616"/>
      <c r="QRU363" s="616"/>
      <c r="QRV363" s="616"/>
      <c r="QRW363" s="616"/>
      <c r="QRX363" s="616"/>
      <c r="QRY363" s="616"/>
      <c r="QRZ363" s="616"/>
      <c r="QSA363" s="616"/>
      <c r="QSB363" s="616"/>
      <c r="QSC363" s="616"/>
      <c r="QSD363" s="616"/>
      <c r="QSE363" s="616"/>
      <c r="QSF363" s="616"/>
      <c r="QSG363" s="616"/>
      <c r="QSH363" s="616"/>
      <c r="QSI363" s="616"/>
      <c r="QSJ363" s="616"/>
      <c r="QSK363" s="616"/>
      <c r="QSL363" s="616"/>
      <c r="QSM363" s="616"/>
      <c r="QSN363" s="616"/>
      <c r="QSO363" s="616"/>
      <c r="QSP363" s="616"/>
      <c r="QSQ363" s="616"/>
      <c r="QSR363" s="616"/>
      <c r="QSS363" s="616"/>
      <c r="QST363" s="616"/>
      <c r="QSU363" s="616"/>
      <c r="QSV363" s="616"/>
      <c r="QSW363" s="616"/>
      <c r="QSX363" s="616"/>
      <c r="QSY363" s="616"/>
      <c r="QSZ363" s="616"/>
      <c r="QTA363" s="616"/>
      <c r="QTB363" s="616"/>
      <c r="QTC363" s="616"/>
      <c r="QTD363" s="616"/>
      <c r="QTE363" s="616"/>
      <c r="QTF363" s="616"/>
      <c r="QTG363" s="616"/>
      <c r="QTH363" s="616"/>
      <c r="QTI363" s="616"/>
      <c r="QTJ363" s="616"/>
      <c r="QTK363" s="616"/>
      <c r="QTL363" s="616"/>
      <c r="QTM363" s="616"/>
      <c r="QTN363" s="616"/>
      <c r="QTO363" s="616"/>
      <c r="QTP363" s="616"/>
      <c r="QTQ363" s="616"/>
      <c r="QTR363" s="616"/>
      <c r="QTS363" s="616"/>
      <c r="QTT363" s="616"/>
      <c r="QTU363" s="616"/>
      <c r="QTV363" s="616"/>
      <c r="QTW363" s="616"/>
      <c r="QTX363" s="616"/>
      <c r="QTY363" s="616"/>
      <c r="QTZ363" s="616"/>
      <c r="QUA363" s="616"/>
      <c r="QUB363" s="616"/>
      <c r="QUC363" s="616"/>
      <c r="QUD363" s="616"/>
      <c r="QUE363" s="616"/>
      <c r="QUF363" s="616"/>
      <c r="QUG363" s="616"/>
      <c r="QUH363" s="616"/>
      <c r="QUI363" s="616"/>
      <c r="QUJ363" s="616"/>
      <c r="QUK363" s="616"/>
      <c r="QUL363" s="616"/>
      <c r="QUM363" s="616"/>
      <c r="QUN363" s="616"/>
      <c r="QUO363" s="616"/>
      <c r="QUP363" s="616"/>
      <c r="QUQ363" s="616"/>
      <c r="QUR363" s="616"/>
      <c r="QUS363" s="616"/>
      <c r="QUT363" s="616"/>
      <c r="QUU363" s="616"/>
      <c r="QUV363" s="616"/>
      <c r="QUW363" s="616"/>
      <c r="QUX363" s="616"/>
      <c r="QUY363" s="616"/>
      <c r="QUZ363" s="616"/>
      <c r="QVA363" s="616"/>
      <c r="QVB363" s="616"/>
      <c r="QVC363" s="616"/>
      <c r="QVD363" s="616"/>
      <c r="QVE363" s="616"/>
      <c r="QVF363" s="616"/>
      <c r="QVG363" s="616"/>
      <c r="QVH363" s="616"/>
      <c r="QVI363" s="616"/>
      <c r="QVJ363" s="616"/>
      <c r="QVK363" s="616"/>
      <c r="QVL363" s="616"/>
      <c r="QVM363" s="616"/>
      <c r="QVN363" s="616"/>
      <c r="QVO363" s="616"/>
      <c r="QVP363" s="616"/>
      <c r="QVQ363" s="616"/>
      <c r="QVR363" s="616"/>
      <c r="QVS363" s="616"/>
      <c r="QVT363" s="616"/>
      <c r="QVU363" s="616"/>
      <c r="QVV363" s="616"/>
      <c r="QVW363" s="616"/>
      <c r="QVX363" s="616"/>
      <c r="QVY363" s="616"/>
      <c r="QVZ363" s="616"/>
      <c r="QWA363" s="616"/>
      <c r="QWB363" s="616"/>
      <c r="QWC363" s="616"/>
      <c r="QWD363" s="616"/>
      <c r="QWE363" s="616"/>
      <c r="QWF363" s="616"/>
      <c r="QWG363" s="616"/>
      <c r="QWH363" s="616"/>
      <c r="QWI363" s="616"/>
      <c r="QWJ363" s="616"/>
      <c r="QWK363" s="616"/>
      <c r="QWL363" s="616"/>
      <c r="QWM363" s="616"/>
      <c r="QWN363" s="616"/>
      <c r="QWO363" s="616"/>
      <c r="QWP363" s="616"/>
      <c r="QWQ363" s="616"/>
      <c r="QWR363" s="616"/>
      <c r="QWS363" s="616"/>
      <c r="QWT363" s="616"/>
      <c r="QWU363" s="616"/>
      <c r="QWV363" s="616"/>
      <c r="QWW363" s="616"/>
      <c r="QWX363" s="616"/>
      <c r="QWY363" s="616"/>
      <c r="QWZ363" s="616"/>
      <c r="QXA363" s="616"/>
      <c r="QXB363" s="616"/>
      <c r="QXC363" s="616"/>
      <c r="QXD363" s="616"/>
      <c r="QXE363" s="616"/>
      <c r="QXF363" s="616"/>
      <c r="QXG363" s="616"/>
      <c r="QXH363" s="616"/>
      <c r="QXI363" s="616"/>
      <c r="QXJ363" s="616"/>
      <c r="QXK363" s="616"/>
      <c r="QXL363" s="616"/>
      <c r="QXM363" s="616"/>
      <c r="QXN363" s="616"/>
      <c r="QXO363" s="616"/>
      <c r="QXP363" s="616"/>
      <c r="QXQ363" s="616"/>
      <c r="QXR363" s="616"/>
      <c r="QXS363" s="616"/>
      <c r="QXT363" s="616"/>
      <c r="QXU363" s="616"/>
      <c r="QXV363" s="616"/>
      <c r="QXW363" s="616"/>
      <c r="QXX363" s="616"/>
      <c r="QXY363" s="616"/>
      <c r="QXZ363" s="616"/>
      <c r="QYA363" s="616"/>
      <c r="QYB363" s="616"/>
      <c r="QYC363" s="616"/>
      <c r="QYD363" s="616"/>
      <c r="QYE363" s="616"/>
      <c r="QYF363" s="616"/>
      <c r="QYG363" s="616"/>
      <c r="QYH363" s="616"/>
      <c r="QYI363" s="616"/>
      <c r="QYJ363" s="616"/>
      <c r="QYK363" s="616"/>
      <c r="QYL363" s="616"/>
      <c r="QYM363" s="616"/>
      <c r="QYN363" s="616"/>
      <c r="QYO363" s="616"/>
      <c r="QYP363" s="616"/>
      <c r="QYQ363" s="616"/>
      <c r="QYR363" s="616"/>
      <c r="QYS363" s="616"/>
      <c r="QYT363" s="616"/>
      <c r="QYU363" s="616"/>
      <c r="QYV363" s="616"/>
      <c r="QYW363" s="616"/>
      <c r="QYX363" s="616"/>
      <c r="QYY363" s="616"/>
      <c r="QYZ363" s="616"/>
      <c r="QZA363" s="616"/>
      <c r="QZB363" s="616"/>
      <c r="QZC363" s="616"/>
      <c r="QZD363" s="616"/>
      <c r="QZE363" s="616"/>
      <c r="QZF363" s="616"/>
      <c r="QZG363" s="616"/>
      <c r="QZH363" s="616"/>
      <c r="QZI363" s="616"/>
      <c r="QZJ363" s="616"/>
      <c r="QZK363" s="616"/>
      <c r="QZL363" s="616"/>
      <c r="QZM363" s="616"/>
      <c r="QZN363" s="616"/>
      <c r="QZO363" s="616"/>
      <c r="QZP363" s="616"/>
      <c r="QZQ363" s="616"/>
      <c r="QZR363" s="616"/>
      <c r="QZS363" s="616"/>
      <c r="QZT363" s="616"/>
      <c r="QZU363" s="616"/>
      <c r="QZV363" s="616"/>
      <c r="QZW363" s="616"/>
      <c r="QZX363" s="616"/>
      <c r="QZY363" s="616"/>
      <c r="QZZ363" s="616"/>
      <c r="RAA363" s="616"/>
      <c r="RAB363" s="616"/>
      <c r="RAC363" s="616"/>
      <c r="RAD363" s="616"/>
      <c r="RAE363" s="616"/>
      <c r="RAF363" s="616"/>
      <c r="RAG363" s="616"/>
      <c r="RAH363" s="616"/>
      <c r="RAI363" s="616"/>
      <c r="RAJ363" s="616"/>
      <c r="RAK363" s="616"/>
      <c r="RAL363" s="616"/>
      <c r="RAM363" s="616"/>
      <c r="RAN363" s="616"/>
      <c r="RAO363" s="616"/>
      <c r="RAP363" s="616"/>
      <c r="RAQ363" s="616"/>
      <c r="RAR363" s="616"/>
      <c r="RAS363" s="616"/>
      <c r="RAT363" s="616"/>
      <c r="RAU363" s="616"/>
      <c r="RAV363" s="616"/>
      <c r="RAW363" s="616"/>
      <c r="RAX363" s="616"/>
      <c r="RAY363" s="616"/>
      <c r="RAZ363" s="616"/>
      <c r="RBA363" s="616"/>
      <c r="RBB363" s="616"/>
      <c r="RBC363" s="616"/>
      <c r="RBD363" s="616"/>
      <c r="RBE363" s="616"/>
      <c r="RBF363" s="616"/>
      <c r="RBG363" s="616"/>
      <c r="RBH363" s="616"/>
      <c r="RBI363" s="616"/>
      <c r="RBJ363" s="616"/>
      <c r="RBK363" s="616"/>
      <c r="RBL363" s="616"/>
      <c r="RBM363" s="616"/>
      <c r="RBN363" s="616"/>
      <c r="RBO363" s="616"/>
      <c r="RBP363" s="616"/>
      <c r="RBQ363" s="616"/>
      <c r="RBR363" s="616"/>
      <c r="RBS363" s="616"/>
      <c r="RBT363" s="616"/>
      <c r="RBU363" s="616"/>
      <c r="RBV363" s="616"/>
      <c r="RBW363" s="616"/>
      <c r="RBX363" s="616"/>
      <c r="RBY363" s="616"/>
      <c r="RBZ363" s="616"/>
      <c r="RCA363" s="616"/>
      <c r="RCB363" s="616"/>
      <c r="RCC363" s="616"/>
      <c r="RCD363" s="616"/>
      <c r="RCE363" s="616"/>
      <c r="RCF363" s="616"/>
      <c r="RCG363" s="616"/>
      <c r="RCH363" s="616"/>
      <c r="RCI363" s="616"/>
      <c r="RCJ363" s="616"/>
      <c r="RCK363" s="616"/>
      <c r="RCL363" s="616"/>
      <c r="RCM363" s="616"/>
      <c r="RCN363" s="616"/>
      <c r="RCO363" s="616"/>
      <c r="RCP363" s="616"/>
      <c r="RCQ363" s="616"/>
      <c r="RCR363" s="616"/>
      <c r="RCS363" s="616"/>
      <c r="RCT363" s="616"/>
      <c r="RCU363" s="616"/>
      <c r="RCV363" s="616"/>
      <c r="RCW363" s="616"/>
      <c r="RCX363" s="616"/>
      <c r="RCY363" s="616"/>
      <c r="RCZ363" s="616"/>
      <c r="RDA363" s="616"/>
      <c r="RDB363" s="616"/>
      <c r="RDC363" s="616"/>
      <c r="RDD363" s="616"/>
      <c r="RDE363" s="616"/>
      <c r="RDF363" s="616"/>
      <c r="RDG363" s="616"/>
      <c r="RDH363" s="616"/>
      <c r="RDI363" s="616"/>
      <c r="RDJ363" s="616"/>
      <c r="RDK363" s="616"/>
      <c r="RDL363" s="616"/>
      <c r="RDM363" s="616"/>
      <c r="RDN363" s="616"/>
      <c r="RDO363" s="616"/>
      <c r="RDP363" s="616"/>
      <c r="RDQ363" s="616"/>
      <c r="RDR363" s="616"/>
      <c r="RDS363" s="616"/>
      <c r="RDT363" s="616"/>
      <c r="RDU363" s="616"/>
      <c r="RDV363" s="616"/>
      <c r="RDW363" s="616"/>
      <c r="RDX363" s="616"/>
      <c r="RDY363" s="616"/>
      <c r="RDZ363" s="616"/>
      <c r="REA363" s="616"/>
      <c r="REB363" s="616"/>
      <c r="REC363" s="616"/>
      <c r="RED363" s="616"/>
      <c r="REE363" s="616"/>
      <c r="REF363" s="616"/>
      <c r="REG363" s="616"/>
      <c r="REH363" s="616"/>
      <c r="REI363" s="616"/>
      <c r="REJ363" s="616"/>
      <c r="REK363" s="616"/>
      <c r="REL363" s="616"/>
      <c r="REM363" s="616"/>
      <c r="REN363" s="616"/>
      <c r="REO363" s="616"/>
      <c r="REP363" s="616"/>
      <c r="REQ363" s="616"/>
      <c r="RER363" s="616"/>
      <c r="RES363" s="616"/>
      <c r="RET363" s="616"/>
      <c r="REU363" s="616"/>
      <c r="REV363" s="616"/>
      <c r="REW363" s="616"/>
      <c r="REX363" s="616"/>
      <c r="REY363" s="616"/>
      <c r="REZ363" s="616"/>
      <c r="RFA363" s="616"/>
      <c r="RFB363" s="616"/>
      <c r="RFC363" s="616"/>
      <c r="RFD363" s="616"/>
      <c r="RFE363" s="616"/>
      <c r="RFF363" s="616"/>
      <c r="RFG363" s="616"/>
      <c r="RFH363" s="616"/>
      <c r="RFI363" s="616"/>
      <c r="RFJ363" s="616"/>
      <c r="RFK363" s="616"/>
      <c r="RFL363" s="616"/>
      <c r="RFM363" s="616"/>
      <c r="RFN363" s="616"/>
      <c r="RFO363" s="616"/>
      <c r="RFP363" s="616"/>
      <c r="RFQ363" s="616"/>
      <c r="RFR363" s="616"/>
      <c r="RFS363" s="616"/>
      <c r="RFT363" s="616"/>
      <c r="RFU363" s="616"/>
      <c r="RFV363" s="616"/>
      <c r="RFW363" s="616"/>
      <c r="RFX363" s="616"/>
      <c r="RFY363" s="616"/>
      <c r="RFZ363" s="616"/>
      <c r="RGA363" s="616"/>
      <c r="RGB363" s="616"/>
      <c r="RGC363" s="616"/>
      <c r="RGD363" s="616"/>
      <c r="RGE363" s="616"/>
      <c r="RGF363" s="616"/>
      <c r="RGG363" s="616"/>
      <c r="RGH363" s="616"/>
      <c r="RGI363" s="616"/>
      <c r="RGJ363" s="616"/>
      <c r="RGK363" s="616"/>
      <c r="RGL363" s="616"/>
      <c r="RGM363" s="616"/>
      <c r="RGN363" s="616"/>
      <c r="RGO363" s="616"/>
      <c r="RGP363" s="616"/>
      <c r="RGQ363" s="616"/>
      <c r="RGR363" s="616"/>
      <c r="RGS363" s="616"/>
      <c r="RGT363" s="616"/>
      <c r="RGU363" s="616"/>
      <c r="RGV363" s="616"/>
      <c r="RGW363" s="616"/>
      <c r="RGX363" s="616"/>
      <c r="RGY363" s="616"/>
      <c r="RGZ363" s="616"/>
      <c r="RHA363" s="616"/>
      <c r="RHB363" s="616"/>
      <c r="RHC363" s="616"/>
      <c r="RHD363" s="616"/>
      <c r="RHE363" s="616"/>
      <c r="RHF363" s="616"/>
      <c r="RHG363" s="616"/>
      <c r="RHH363" s="616"/>
      <c r="RHI363" s="616"/>
      <c r="RHJ363" s="616"/>
      <c r="RHK363" s="616"/>
      <c r="RHL363" s="616"/>
      <c r="RHM363" s="616"/>
      <c r="RHN363" s="616"/>
      <c r="RHO363" s="616"/>
      <c r="RHP363" s="616"/>
      <c r="RHQ363" s="616"/>
      <c r="RHR363" s="616"/>
      <c r="RHS363" s="616"/>
      <c r="RHT363" s="616"/>
      <c r="RHU363" s="616"/>
      <c r="RHV363" s="616"/>
      <c r="RHW363" s="616"/>
      <c r="RHX363" s="616"/>
      <c r="RHY363" s="616"/>
      <c r="RHZ363" s="616"/>
      <c r="RIA363" s="616"/>
      <c r="RIB363" s="616"/>
      <c r="RIC363" s="616"/>
      <c r="RID363" s="616"/>
      <c r="RIE363" s="616"/>
      <c r="RIF363" s="616"/>
      <c r="RIG363" s="616"/>
      <c r="RIH363" s="616"/>
      <c r="RII363" s="616"/>
      <c r="RIJ363" s="616"/>
      <c r="RIK363" s="616"/>
      <c r="RIL363" s="616"/>
      <c r="RIM363" s="616"/>
      <c r="RIN363" s="616"/>
      <c r="RIO363" s="616"/>
      <c r="RIP363" s="616"/>
      <c r="RIQ363" s="616"/>
      <c r="RIR363" s="616"/>
      <c r="RIS363" s="616"/>
      <c r="RIT363" s="616"/>
      <c r="RIU363" s="616"/>
      <c r="RIV363" s="616"/>
      <c r="RIW363" s="616"/>
      <c r="RIX363" s="616"/>
      <c r="RIY363" s="616"/>
      <c r="RIZ363" s="616"/>
      <c r="RJA363" s="616"/>
      <c r="RJB363" s="616"/>
      <c r="RJC363" s="616"/>
      <c r="RJD363" s="616"/>
      <c r="RJE363" s="616"/>
      <c r="RJF363" s="616"/>
      <c r="RJG363" s="616"/>
      <c r="RJH363" s="616"/>
      <c r="RJI363" s="616"/>
      <c r="RJJ363" s="616"/>
      <c r="RJK363" s="616"/>
      <c r="RJL363" s="616"/>
      <c r="RJM363" s="616"/>
      <c r="RJN363" s="616"/>
      <c r="RJO363" s="616"/>
      <c r="RJP363" s="616"/>
      <c r="RJQ363" s="616"/>
      <c r="RJR363" s="616"/>
      <c r="RJS363" s="616"/>
      <c r="RJT363" s="616"/>
      <c r="RJU363" s="616"/>
      <c r="RJV363" s="616"/>
      <c r="RJW363" s="616"/>
      <c r="RJX363" s="616"/>
      <c r="RJY363" s="616"/>
      <c r="RJZ363" s="616"/>
      <c r="RKA363" s="616"/>
      <c r="RKB363" s="616"/>
      <c r="RKC363" s="616"/>
      <c r="RKD363" s="616"/>
      <c r="RKE363" s="616"/>
      <c r="RKF363" s="616"/>
      <c r="RKG363" s="616"/>
      <c r="RKH363" s="616"/>
      <c r="RKI363" s="616"/>
      <c r="RKJ363" s="616"/>
      <c r="RKK363" s="616"/>
      <c r="RKL363" s="616"/>
      <c r="RKM363" s="616"/>
      <c r="RKN363" s="616"/>
      <c r="RKO363" s="616"/>
      <c r="RKP363" s="616"/>
      <c r="RKQ363" s="616"/>
      <c r="RKR363" s="616"/>
      <c r="RKS363" s="616"/>
      <c r="RKT363" s="616"/>
      <c r="RKU363" s="616"/>
      <c r="RKV363" s="616"/>
      <c r="RKW363" s="616"/>
      <c r="RKX363" s="616"/>
      <c r="RKY363" s="616"/>
      <c r="RKZ363" s="616"/>
      <c r="RLA363" s="616"/>
      <c r="RLB363" s="616"/>
      <c r="RLC363" s="616"/>
      <c r="RLD363" s="616"/>
      <c r="RLE363" s="616"/>
      <c r="RLF363" s="616"/>
      <c r="RLG363" s="616"/>
      <c r="RLH363" s="616"/>
      <c r="RLI363" s="616"/>
      <c r="RLJ363" s="616"/>
      <c r="RLK363" s="616"/>
      <c r="RLL363" s="616"/>
      <c r="RLM363" s="616"/>
      <c r="RLN363" s="616"/>
      <c r="RLO363" s="616"/>
      <c r="RLP363" s="616"/>
      <c r="RLQ363" s="616"/>
      <c r="RLR363" s="616"/>
      <c r="RLS363" s="616"/>
      <c r="RLT363" s="616"/>
      <c r="RLU363" s="616"/>
      <c r="RLV363" s="616"/>
      <c r="RLW363" s="616"/>
      <c r="RLX363" s="616"/>
      <c r="RLY363" s="616"/>
      <c r="RLZ363" s="616"/>
      <c r="RMA363" s="616"/>
      <c r="RMB363" s="616"/>
      <c r="RMC363" s="616"/>
      <c r="RMD363" s="616"/>
      <c r="RME363" s="616"/>
      <c r="RMF363" s="616"/>
      <c r="RMG363" s="616"/>
      <c r="RMH363" s="616"/>
      <c r="RMI363" s="616"/>
      <c r="RMJ363" s="616"/>
      <c r="RMK363" s="616"/>
      <c r="RML363" s="616"/>
      <c r="RMM363" s="616"/>
      <c r="RMN363" s="616"/>
      <c r="RMO363" s="616"/>
      <c r="RMP363" s="616"/>
      <c r="RMQ363" s="616"/>
      <c r="RMR363" s="616"/>
      <c r="RMS363" s="616"/>
      <c r="RMT363" s="616"/>
      <c r="RMU363" s="616"/>
      <c r="RMV363" s="616"/>
      <c r="RMW363" s="616"/>
      <c r="RMX363" s="616"/>
      <c r="RMY363" s="616"/>
      <c r="RMZ363" s="616"/>
      <c r="RNA363" s="616"/>
      <c r="RNB363" s="616"/>
      <c r="RNC363" s="616"/>
      <c r="RND363" s="616"/>
      <c r="RNE363" s="616"/>
      <c r="RNF363" s="616"/>
      <c r="RNG363" s="616"/>
      <c r="RNH363" s="616"/>
      <c r="RNI363" s="616"/>
      <c r="RNJ363" s="616"/>
      <c r="RNK363" s="616"/>
      <c r="RNL363" s="616"/>
      <c r="RNM363" s="616"/>
      <c r="RNN363" s="616"/>
      <c r="RNO363" s="616"/>
      <c r="RNP363" s="616"/>
      <c r="RNQ363" s="616"/>
      <c r="RNR363" s="616"/>
      <c r="RNS363" s="616"/>
      <c r="RNT363" s="616"/>
      <c r="RNU363" s="616"/>
      <c r="RNV363" s="616"/>
      <c r="RNW363" s="616"/>
      <c r="RNX363" s="616"/>
      <c r="RNY363" s="616"/>
      <c r="RNZ363" s="616"/>
      <c r="ROA363" s="616"/>
      <c r="ROB363" s="616"/>
      <c r="ROC363" s="616"/>
      <c r="ROD363" s="616"/>
      <c r="ROE363" s="616"/>
      <c r="ROF363" s="616"/>
      <c r="ROG363" s="616"/>
      <c r="ROH363" s="616"/>
      <c r="ROI363" s="616"/>
      <c r="ROJ363" s="616"/>
      <c r="ROK363" s="616"/>
      <c r="ROL363" s="616"/>
      <c r="ROM363" s="616"/>
      <c r="RON363" s="616"/>
      <c r="ROO363" s="616"/>
      <c r="ROP363" s="616"/>
      <c r="ROQ363" s="616"/>
      <c r="ROR363" s="616"/>
      <c r="ROS363" s="616"/>
      <c r="ROT363" s="616"/>
      <c r="ROU363" s="616"/>
      <c r="ROV363" s="616"/>
      <c r="ROW363" s="616"/>
      <c r="ROX363" s="616"/>
      <c r="ROY363" s="616"/>
      <c r="ROZ363" s="616"/>
      <c r="RPA363" s="616"/>
      <c r="RPB363" s="616"/>
      <c r="RPC363" s="616"/>
      <c r="RPD363" s="616"/>
      <c r="RPE363" s="616"/>
      <c r="RPF363" s="616"/>
      <c r="RPG363" s="616"/>
      <c r="RPH363" s="616"/>
      <c r="RPI363" s="616"/>
      <c r="RPJ363" s="616"/>
      <c r="RPK363" s="616"/>
      <c r="RPL363" s="616"/>
      <c r="RPM363" s="616"/>
      <c r="RPN363" s="616"/>
      <c r="RPO363" s="616"/>
      <c r="RPP363" s="616"/>
      <c r="RPQ363" s="616"/>
      <c r="RPR363" s="616"/>
      <c r="RPS363" s="616"/>
      <c r="RPT363" s="616"/>
      <c r="RPU363" s="616"/>
      <c r="RPV363" s="616"/>
      <c r="RPW363" s="616"/>
      <c r="RPX363" s="616"/>
      <c r="RPY363" s="616"/>
      <c r="RPZ363" s="616"/>
      <c r="RQA363" s="616"/>
      <c r="RQB363" s="616"/>
      <c r="RQC363" s="616"/>
      <c r="RQD363" s="616"/>
      <c r="RQE363" s="616"/>
      <c r="RQF363" s="616"/>
      <c r="RQG363" s="616"/>
      <c r="RQH363" s="616"/>
      <c r="RQI363" s="616"/>
      <c r="RQJ363" s="616"/>
      <c r="RQK363" s="616"/>
      <c r="RQL363" s="616"/>
      <c r="RQM363" s="616"/>
      <c r="RQN363" s="616"/>
      <c r="RQO363" s="616"/>
      <c r="RQP363" s="616"/>
      <c r="RQQ363" s="616"/>
      <c r="RQR363" s="616"/>
      <c r="RQS363" s="616"/>
      <c r="RQT363" s="616"/>
      <c r="RQU363" s="616"/>
      <c r="RQV363" s="616"/>
      <c r="RQW363" s="616"/>
      <c r="RQX363" s="616"/>
      <c r="RQY363" s="616"/>
      <c r="RQZ363" s="616"/>
      <c r="RRA363" s="616"/>
      <c r="RRB363" s="616"/>
      <c r="RRC363" s="616"/>
      <c r="RRD363" s="616"/>
      <c r="RRE363" s="616"/>
      <c r="RRF363" s="616"/>
      <c r="RRG363" s="616"/>
      <c r="RRH363" s="616"/>
      <c r="RRI363" s="616"/>
      <c r="RRJ363" s="616"/>
      <c r="RRK363" s="616"/>
      <c r="RRL363" s="616"/>
      <c r="RRM363" s="616"/>
      <c r="RRN363" s="616"/>
      <c r="RRO363" s="616"/>
      <c r="RRP363" s="616"/>
      <c r="RRQ363" s="616"/>
      <c r="RRR363" s="616"/>
      <c r="RRS363" s="616"/>
      <c r="RRT363" s="616"/>
      <c r="RRU363" s="616"/>
      <c r="RRV363" s="616"/>
      <c r="RRW363" s="616"/>
      <c r="RRX363" s="616"/>
      <c r="RRY363" s="616"/>
      <c r="RRZ363" s="616"/>
      <c r="RSA363" s="616"/>
      <c r="RSB363" s="616"/>
      <c r="RSC363" s="616"/>
      <c r="RSD363" s="616"/>
      <c r="RSE363" s="616"/>
      <c r="RSF363" s="616"/>
      <c r="RSG363" s="616"/>
      <c r="RSH363" s="616"/>
      <c r="RSI363" s="616"/>
      <c r="RSJ363" s="616"/>
      <c r="RSK363" s="616"/>
      <c r="RSL363" s="616"/>
      <c r="RSM363" s="616"/>
      <c r="RSN363" s="616"/>
      <c r="RSO363" s="616"/>
      <c r="RSP363" s="616"/>
      <c r="RSQ363" s="616"/>
      <c r="RSR363" s="616"/>
      <c r="RSS363" s="616"/>
      <c r="RST363" s="616"/>
      <c r="RSU363" s="616"/>
      <c r="RSV363" s="616"/>
      <c r="RSW363" s="616"/>
      <c r="RSX363" s="616"/>
      <c r="RSY363" s="616"/>
      <c r="RSZ363" s="616"/>
      <c r="RTA363" s="616"/>
      <c r="RTB363" s="616"/>
      <c r="RTC363" s="616"/>
      <c r="RTD363" s="616"/>
      <c r="RTE363" s="616"/>
      <c r="RTF363" s="616"/>
      <c r="RTG363" s="616"/>
      <c r="RTH363" s="616"/>
      <c r="RTI363" s="616"/>
      <c r="RTJ363" s="616"/>
      <c r="RTK363" s="616"/>
      <c r="RTL363" s="616"/>
      <c r="RTM363" s="616"/>
      <c r="RTN363" s="616"/>
      <c r="RTO363" s="616"/>
      <c r="RTP363" s="616"/>
      <c r="RTQ363" s="616"/>
      <c r="RTR363" s="616"/>
      <c r="RTS363" s="616"/>
      <c r="RTT363" s="616"/>
      <c r="RTU363" s="616"/>
      <c r="RTV363" s="616"/>
      <c r="RTW363" s="616"/>
      <c r="RTX363" s="616"/>
      <c r="RTY363" s="616"/>
      <c r="RTZ363" s="616"/>
      <c r="RUA363" s="616"/>
      <c r="RUB363" s="616"/>
      <c r="RUC363" s="616"/>
      <c r="RUD363" s="616"/>
      <c r="RUE363" s="616"/>
      <c r="RUF363" s="616"/>
      <c r="RUG363" s="616"/>
      <c r="RUH363" s="616"/>
      <c r="RUI363" s="616"/>
      <c r="RUJ363" s="616"/>
      <c r="RUK363" s="616"/>
      <c r="RUL363" s="616"/>
      <c r="RUM363" s="616"/>
      <c r="RUN363" s="616"/>
      <c r="RUO363" s="616"/>
      <c r="RUP363" s="616"/>
      <c r="RUQ363" s="616"/>
      <c r="RUR363" s="616"/>
      <c r="RUS363" s="616"/>
      <c r="RUT363" s="616"/>
      <c r="RUU363" s="616"/>
      <c r="RUV363" s="616"/>
      <c r="RUW363" s="616"/>
      <c r="RUX363" s="616"/>
      <c r="RUY363" s="616"/>
      <c r="RUZ363" s="616"/>
      <c r="RVA363" s="616"/>
      <c r="RVB363" s="616"/>
      <c r="RVC363" s="616"/>
      <c r="RVD363" s="616"/>
      <c r="RVE363" s="616"/>
      <c r="RVF363" s="616"/>
      <c r="RVG363" s="616"/>
      <c r="RVH363" s="616"/>
      <c r="RVI363" s="616"/>
      <c r="RVJ363" s="616"/>
      <c r="RVK363" s="616"/>
      <c r="RVL363" s="616"/>
      <c r="RVM363" s="616"/>
      <c r="RVN363" s="616"/>
      <c r="RVO363" s="616"/>
      <c r="RVP363" s="616"/>
      <c r="RVQ363" s="616"/>
      <c r="RVR363" s="616"/>
      <c r="RVS363" s="616"/>
      <c r="RVT363" s="616"/>
      <c r="RVU363" s="616"/>
      <c r="RVV363" s="616"/>
      <c r="RVW363" s="616"/>
      <c r="RVX363" s="616"/>
      <c r="RVY363" s="616"/>
      <c r="RVZ363" s="616"/>
      <c r="RWA363" s="616"/>
      <c r="RWB363" s="616"/>
      <c r="RWC363" s="616"/>
      <c r="RWD363" s="616"/>
      <c r="RWE363" s="616"/>
      <c r="RWF363" s="616"/>
      <c r="RWG363" s="616"/>
      <c r="RWH363" s="616"/>
      <c r="RWI363" s="616"/>
      <c r="RWJ363" s="616"/>
      <c r="RWK363" s="616"/>
      <c r="RWL363" s="616"/>
      <c r="RWM363" s="616"/>
      <c r="RWN363" s="616"/>
      <c r="RWO363" s="616"/>
      <c r="RWP363" s="616"/>
      <c r="RWQ363" s="616"/>
      <c r="RWR363" s="616"/>
      <c r="RWS363" s="616"/>
      <c r="RWT363" s="616"/>
      <c r="RWU363" s="616"/>
      <c r="RWV363" s="616"/>
      <c r="RWW363" s="616"/>
      <c r="RWX363" s="616"/>
      <c r="RWY363" s="616"/>
      <c r="RWZ363" s="616"/>
      <c r="RXA363" s="616"/>
      <c r="RXB363" s="616"/>
      <c r="RXC363" s="616"/>
      <c r="RXD363" s="616"/>
      <c r="RXE363" s="616"/>
      <c r="RXF363" s="616"/>
      <c r="RXG363" s="616"/>
      <c r="RXH363" s="616"/>
      <c r="RXI363" s="616"/>
      <c r="RXJ363" s="616"/>
      <c r="RXK363" s="616"/>
      <c r="RXL363" s="616"/>
      <c r="RXM363" s="616"/>
      <c r="RXN363" s="616"/>
      <c r="RXO363" s="616"/>
      <c r="RXP363" s="616"/>
      <c r="RXQ363" s="616"/>
      <c r="RXR363" s="616"/>
      <c r="RXS363" s="616"/>
      <c r="RXT363" s="616"/>
      <c r="RXU363" s="616"/>
      <c r="RXV363" s="616"/>
      <c r="RXW363" s="616"/>
      <c r="RXX363" s="616"/>
      <c r="RXY363" s="616"/>
      <c r="RXZ363" s="616"/>
      <c r="RYA363" s="616"/>
      <c r="RYB363" s="616"/>
      <c r="RYC363" s="616"/>
      <c r="RYD363" s="616"/>
      <c r="RYE363" s="616"/>
      <c r="RYF363" s="616"/>
      <c r="RYG363" s="616"/>
      <c r="RYH363" s="616"/>
      <c r="RYI363" s="616"/>
      <c r="RYJ363" s="616"/>
      <c r="RYK363" s="616"/>
      <c r="RYL363" s="616"/>
      <c r="RYM363" s="616"/>
      <c r="RYN363" s="616"/>
      <c r="RYO363" s="616"/>
      <c r="RYP363" s="616"/>
      <c r="RYQ363" s="616"/>
      <c r="RYR363" s="616"/>
      <c r="RYS363" s="616"/>
      <c r="RYT363" s="616"/>
      <c r="RYU363" s="616"/>
      <c r="RYV363" s="616"/>
      <c r="RYW363" s="616"/>
      <c r="RYX363" s="616"/>
      <c r="RYY363" s="616"/>
      <c r="RYZ363" s="616"/>
      <c r="RZA363" s="616"/>
      <c r="RZB363" s="616"/>
      <c r="RZC363" s="616"/>
      <c r="RZD363" s="616"/>
      <c r="RZE363" s="616"/>
      <c r="RZF363" s="616"/>
      <c r="RZG363" s="616"/>
      <c r="RZH363" s="616"/>
      <c r="RZI363" s="616"/>
      <c r="RZJ363" s="616"/>
      <c r="RZK363" s="616"/>
      <c r="RZL363" s="616"/>
      <c r="RZM363" s="616"/>
      <c r="RZN363" s="616"/>
      <c r="RZO363" s="616"/>
      <c r="RZP363" s="616"/>
      <c r="RZQ363" s="616"/>
      <c r="RZR363" s="616"/>
      <c r="RZS363" s="616"/>
      <c r="RZT363" s="616"/>
      <c r="RZU363" s="616"/>
      <c r="RZV363" s="616"/>
      <c r="RZW363" s="616"/>
      <c r="RZX363" s="616"/>
      <c r="RZY363" s="616"/>
      <c r="RZZ363" s="616"/>
      <c r="SAA363" s="616"/>
      <c r="SAB363" s="616"/>
      <c r="SAC363" s="616"/>
      <c r="SAD363" s="616"/>
      <c r="SAE363" s="616"/>
      <c r="SAF363" s="616"/>
      <c r="SAG363" s="616"/>
      <c r="SAH363" s="616"/>
      <c r="SAI363" s="616"/>
      <c r="SAJ363" s="616"/>
      <c r="SAK363" s="616"/>
      <c r="SAL363" s="616"/>
      <c r="SAM363" s="616"/>
      <c r="SAN363" s="616"/>
      <c r="SAO363" s="616"/>
      <c r="SAP363" s="616"/>
      <c r="SAQ363" s="616"/>
      <c r="SAR363" s="616"/>
      <c r="SAS363" s="616"/>
      <c r="SAT363" s="616"/>
      <c r="SAU363" s="616"/>
      <c r="SAV363" s="616"/>
      <c r="SAW363" s="616"/>
      <c r="SAX363" s="616"/>
      <c r="SAY363" s="616"/>
      <c r="SAZ363" s="616"/>
      <c r="SBA363" s="616"/>
      <c r="SBB363" s="616"/>
      <c r="SBC363" s="616"/>
      <c r="SBD363" s="616"/>
      <c r="SBE363" s="616"/>
      <c r="SBF363" s="616"/>
      <c r="SBG363" s="616"/>
      <c r="SBH363" s="616"/>
      <c r="SBI363" s="616"/>
      <c r="SBJ363" s="616"/>
      <c r="SBK363" s="616"/>
      <c r="SBL363" s="616"/>
      <c r="SBM363" s="616"/>
      <c r="SBN363" s="616"/>
      <c r="SBO363" s="616"/>
      <c r="SBP363" s="616"/>
      <c r="SBQ363" s="616"/>
      <c r="SBR363" s="616"/>
      <c r="SBS363" s="616"/>
      <c r="SBT363" s="616"/>
      <c r="SBU363" s="616"/>
      <c r="SBV363" s="616"/>
      <c r="SBW363" s="616"/>
      <c r="SBX363" s="616"/>
      <c r="SBY363" s="616"/>
      <c r="SBZ363" s="616"/>
      <c r="SCA363" s="616"/>
      <c r="SCB363" s="616"/>
      <c r="SCC363" s="616"/>
      <c r="SCD363" s="616"/>
      <c r="SCE363" s="616"/>
      <c r="SCF363" s="616"/>
      <c r="SCG363" s="616"/>
      <c r="SCH363" s="616"/>
      <c r="SCI363" s="616"/>
      <c r="SCJ363" s="616"/>
      <c r="SCK363" s="616"/>
      <c r="SCL363" s="616"/>
      <c r="SCM363" s="616"/>
      <c r="SCN363" s="616"/>
      <c r="SCO363" s="616"/>
      <c r="SCP363" s="616"/>
      <c r="SCQ363" s="616"/>
      <c r="SCR363" s="616"/>
      <c r="SCS363" s="616"/>
      <c r="SCT363" s="616"/>
      <c r="SCU363" s="616"/>
      <c r="SCV363" s="616"/>
      <c r="SCW363" s="616"/>
      <c r="SCX363" s="616"/>
      <c r="SCY363" s="616"/>
      <c r="SCZ363" s="616"/>
      <c r="SDA363" s="616"/>
      <c r="SDB363" s="616"/>
      <c r="SDC363" s="616"/>
      <c r="SDD363" s="616"/>
      <c r="SDE363" s="616"/>
      <c r="SDF363" s="616"/>
      <c r="SDG363" s="616"/>
      <c r="SDH363" s="616"/>
      <c r="SDI363" s="616"/>
      <c r="SDJ363" s="616"/>
      <c r="SDK363" s="616"/>
      <c r="SDL363" s="616"/>
      <c r="SDM363" s="616"/>
      <c r="SDN363" s="616"/>
      <c r="SDO363" s="616"/>
      <c r="SDP363" s="616"/>
      <c r="SDQ363" s="616"/>
      <c r="SDR363" s="616"/>
      <c r="SDS363" s="616"/>
      <c r="SDT363" s="616"/>
      <c r="SDU363" s="616"/>
      <c r="SDV363" s="616"/>
      <c r="SDW363" s="616"/>
      <c r="SDX363" s="616"/>
      <c r="SDY363" s="616"/>
      <c r="SDZ363" s="616"/>
      <c r="SEA363" s="616"/>
      <c r="SEB363" s="616"/>
      <c r="SEC363" s="616"/>
      <c r="SED363" s="616"/>
      <c r="SEE363" s="616"/>
      <c r="SEF363" s="616"/>
      <c r="SEG363" s="616"/>
      <c r="SEH363" s="616"/>
      <c r="SEI363" s="616"/>
      <c r="SEJ363" s="616"/>
      <c r="SEK363" s="616"/>
      <c r="SEL363" s="616"/>
      <c r="SEM363" s="616"/>
      <c r="SEN363" s="616"/>
      <c r="SEO363" s="616"/>
      <c r="SEP363" s="616"/>
      <c r="SEQ363" s="616"/>
      <c r="SER363" s="616"/>
      <c r="SES363" s="616"/>
      <c r="SET363" s="616"/>
      <c r="SEU363" s="616"/>
      <c r="SEV363" s="616"/>
      <c r="SEW363" s="616"/>
      <c r="SEX363" s="616"/>
      <c r="SEY363" s="616"/>
      <c r="SEZ363" s="616"/>
      <c r="SFA363" s="616"/>
      <c r="SFB363" s="616"/>
      <c r="SFC363" s="616"/>
      <c r="SFD363" s="616"/>
      <c r="SFE363" s="616"/>
      <c r="SFF363" s="616"/>
      <c r="SFG363" s="616"/>
      <c r="SFH363" s="616"/>
      <c r="SFI363" s="616"/>
      <c r="SFJ363" s="616"/>
      <c r="SFK363" s="616"/>
      <c r="SFL363" s="616"/>
      <c r="SFM363" s="616"/>
      <c r="SFN363" s="616"/>
      <c r="SFO363" s="616"/>
      <c r="SFP363" s="616"/>
      <c r="SFQ363" s="616"/>
      <c r="SFR363" s="616"/>
      <c r="SFS363" s="616"/>
      <c r="SFT363" s="616"/>
      <c r="SFU363" s="616"/>
      <c r="SFV363" s="616"/>
      <c r="SFW363" s="616"/>
      <c r="SFX363" s="616"/>
      <c r="SFY363" s="616"/>
      <c r="SFZ363" s="616"/>
      <c r="SGA363" s="616"/>
      <c r="SGB363" s="616"/>
      <c r="SGC363" s="616"/>
      <c r="SGD363" s="616"/>
      <c r="SGE363" s="616"/>
      <c r="SGF363" s="616"/>
      <c r="SGG363" s="616"/>
      <c r="SGH363" s="616"/>
      <c r="SGI363" s="616"/>
      <c r="SGJ363" s="616"/>
      <c r="SGK363" s="616"/>
      <c r="SGL363" s="616"/>
      <c r="SGM363" s="616"/>
      <c r="SGN363" s="616"/>
      <c r="SGO363" s="616"/>
      <c r="SGP363" s="616"/>
      <c r="SGQ363" s="616"/>
      <c r="SGR363" s="616"/>
      <c r="SGS363" s="616"/>
      <c r="SGT363" s="616"/>
      <c r="SGU363" s="616"/>
      <c r="SGV363" s="616"/>
      <c r="SGW363" s="616"/>
      <c r="SGX363" s="616"/>
      <c r="SGY363" s="616"/>
      <c r="SGZ363" s="616"/>
      <c r="SHA363" s="616"/>
      <c r="SHB363" s="616"/>
      <c r="SHC363" s="616"/>
      <c r="SHD363" s="616"/>
      <c r="SHE363" s="616"/>
      <c r="SHF363" s="616"/>
      <c r="SHG363" s="616"/>
      <c r="SHH363" s="616"/>
      <c r="SHI363" s="616"/>
      <c r="SHJ363" s="616"/>
      <c r="SHK363" s="616"/>
      <c r="SHL363" s="616"/>
      <c r="SHM363" s="616"/>
      <c r="SHN363" s="616"/>
      <c r="SHO363" s="616"/>
      <c r="SHP363" s="616"/>
      <c r="SHQ363" s="616"/>
      <c r="SHR363" s="616"/>
      <c r="SHS363" s="616"/>
      <c r="SHT363" s="616"/>
      <c r="SHU363" s="616"/>
      <c r="SHV363" s="616"/>
      <c r="SHW363" s="616"/>
      <c r="SHX363" s="616"/>
      <c r="SHY363" s="616"/>
      <c r="SHZ363" s="616"/>
      <c r="SIA363" s="616"/>
      <c r="SIB363" s="616"/>
      <c r="SIC363" s="616"/>
      <c r="SID363" s="616"/>
      <c r="SIE363" s="616"/>
      <c r="SIF363" s="616"/>
      <c r="SIG363" s="616"/>
      <c r="SIH363" s="616"/>
      <c r="SII363" s="616"/>
      <c r="SIJ363" s="616"/>
      <c r="SIK363" s="616"/>
      <c r="SIL363" s="616"/>
      <c r="SIM363" s="616"/>
      <c r="SIN363" s="616"/>
      <c r="SIO363" s="616"/>
      <c r="SIP363" s="616"/>
      <c r="SIQ363" s="616"/>
      <c r="SIR363" s="616"/>
      <c r="SIS363" s="616"/>
      <c r="SIT363" s="616"/>
      <c r="SIU363" s="616"/>
      <c r="SIV363" s="616"/>
      <c r="SIW363" s="616"/>
      <c r="SIX363" s="616"/>
      <c r="SIY363" s="616"/>
      <c r="SIZ363" s="616"/>
      <c r="SJA363" s="616"/>
      <c r="SJB363" s="616"/>
      <c r="SJC363" s="616"/>
      <c r="SJD363" s="616"/>
      <c r="SJE363" s="616"/>
      <c r="SJF363" s="616"/>
      <c r="SJG363" s="616"/>
      <c r="SJH363" s="616"/>
      <c r="SJI363" s="616"/>
      <c r="SJJ363" s="616"/>
      <c r="SJK363" s="616"/>
      <c r="SJL363" s="616"/>
      <c r="SJM363" s="616"/>
      <c r="SJN363" s="616"/>
      <c r="SJO363" s="616"/>
      <c r="SJP363" s="616"/>
      <c r="SJQ363" s="616"/>
      <c r="SJR363" s="616"/>
      <c r="SJS363" s="616"/>
      <c r="SJT363" s="616"/>
      <c r="SJU363" s="616"/>
      <c r="SJV363" s="616"/>
      <c r="SJW363" s="616"/>
      <c r="SJX363" s="616"/>
      <c r="SJY363" s="616"/>
      <c r="SJZ363" s="616"/>
      <c r="SKA363" s="616"/>
      <c r="SKB363" s="616"/>
      <c r="SKC363" s="616"/>
      <c r="SKD363" s="616"/>
      <c r="SKE363" s="616"/>
      <c r="SKF363" s="616"/>
      <c r="SKG363" s="616"/>
      <c r="SKH363" s="616"/>
      <c r="SKI363" s="616"/>
      <c r="SKJ363" s="616"/>
      <c r="SKK363" s="616"/>
      <c r="SKL363" s="616"/>
      <c r="SKM363" s="616"/>
      <c r="SKN363" s="616"/>
      <c r="SKO363" s="616"/>
      <c r="SKP363" s="616"/>
      <c r="SKQ363" s="616"/>
      <c r="SKR363" s="616"/>
      <c r="SKS363" s="616"/>
      <c r="SKT363" s="616"/>
      <c r="SKU363" s="616"/>
      <c r="SKV363" s="616"/>
      <c r="SKW363" s="616"/>
      <c r="SKX363" s="616"/>
      <c r="SKY363" s="616"/>
      <c r="SKZ363" s="616"/>
      <c r="SLA363" s="616"/>
      <c r="SLB363" s="616"/>
      <c r="SLC363" s="616"/>
      <c r="SLD363" s="616"/>
      <c r="SLE363" s="616"/>
      <c r="SLF363" s="616"/>
      <c r="SLG363" s="616"/>
      <c r="SLH363" s="616"/>
      <c r="SLI363" s="616"/>
      <c r="SLJ363" s="616"/>
      <c r="SLK363" s="616"/>
      <c r="SLL363" s="616"/>
      <c r="SLM363" s="616"/>
      <c r="SLN363" s="616"/>
      <c r="SLO363" s="616"/>
      <c r="SLP363" s="616"/>
      <c r="SLQ363" s="616"/>
      <c r="SLR363" s="616"/>
      <c r="SLS363" s="616"/>
      <c r="SLT363" s="616"/>
      <c r="SLU363" s="616"/>
      <c r="SLV363" s="616"/>
      <c r="SLW363" s="616"/>
      <c r="SLX363" s="616"/>
      <c r="SLY363" s="616"/>
      <c r="SLZ363" s="616"/>
      <c r="SMA363" s="616"/>
      <c r="SMB363" s="616"/>
      <c r="SMC363" s="616"/>
      <c r="SMD363" s="616"/>
      <c r="SME363" s="616"/>
      <c r="SMF363" s="616"/>
      <c r="SMG363" s="616"/>
      <c r="SMH363" s="616"/>
      <c r="SMI363" s="616"/>
      <c r="SMJ363" s="616"/>
      <c r="SMK363" s="616"/>
      <c r="SML363" s="616"/>
      <c r="SMM363" s="616"/>
      <c r="SMN363" s="616"/>
      <c r="SMO363" s="616"/>
      <c r="SMP363" s="616"/>
      <c r="SMQ363" s="616"/>
      <c r="SMR363" s="616"/>
      <c r="SMS363" s="616"/>
      <c r="SMT363" s="616"/>
      <c r="SMU363" s="616"/>
      <c r="SMV363" s="616"/>
      <c r="SMW363" s="616"/>
      <c r="SMX363" s="616"/>
      <c r="SMY363" s="616"/>
      <c r="SMZ363" s="616"/>
      <c r="SNA363" s="616"/>
      <c r="SNB363" s="616"/>
      <c r="SNC363" s="616"/>
      <c r="SND363" s="616"/>
      <c r="SNE363" s="616"/>
      <c r="SNF363" s="616"/>
      <c r="SNG363" s="616"/>
      <c r="SNH363" s="616"/>
      <c r="SNI363" s="616"/>
      <c r="SNJ363" s="616"/>
      <c r="SNK363" s="616"/>
      <c r="SNL363" s="616"/>
      <c r="SNM363" s="616"/>
      <c r="SNN363" s="616"/>
      <c r="SNO363" s="616"/>
      <c r="SNP363" s="616"/>
      <c r="SNQ363" s="616"/>
      <c r="SNR363" s="616"/>
      <c r="SNS363" s="616"/>
      <c r="SNT363" s="616"/>
      <c r="SNU363" s="616"/>
      <c r="SNV363" s="616"/>
      <c r="SNW363" s="616"/>
      <c r="SNX363" s="616"/>
      <c r="SNY363" s="616"/>
      <c r="SNZ363" s="616"/>
      <c r="SOA363" s="616"/>
      <c r="SOB363" s="616"/>
      <c r="SOC363" s="616"/>
      <c r="SOD363" s="616"/>
      <c r="SOE363" s="616"/>
      <c r="SOF363" s="616"/>
      <c r="SOG363" s="616"/>
      <c r="SOH363" s="616"/>
      <c r="SOI363" s="616"/>
      <c r="SOJ363" s="616"/>
      <c r="SOK363" s="616"/>
      <c r="SOL363" s="616"/>
      <c r="SOM363" s="616"/>
      <c r="SON363" s="616"/>
      <c r="SOO363" s="616"/>
      <c r="SOP363" s="616"/>
      <c r="SOQ363" s="616"/>
      <c r="SOR363" s="616"/>
      <c r="SOS363" s="616"/>
      <c r="SOT363" s="616"/>
      <c r="SOU363" s="616"/>
      <c r="SOV363" s="616"/>
      <c r="SOW363" s="616"/>
      <c r="SOX363" s="616"/>
      <c r="SOY363" s="616"/>
      <c r="SOZ363" s="616"/>
      <c r="SPA363" s="616"/>
      <c r="SPB363" s="616"/>
      <c r="SPC363" s="616"/>
      <c r="SPD363" s="616"/>
      <c r="SPE363" s="616"/>
      <c r="SPF363" s="616"/>
      <c r="SPG363" s="616"/>
      <c r="SPH363" s="616"/>
      <c r="SPI363" s="616"/>
      <c r="SPJ363" s="616"/>
      <c r="SPK363" s="616"/>
      <c r="SPL363" s="616"/>
      <c r="SPM363" s="616"/>
      <c r="SPN363" s="616"/>
      <c r="SPO363" s="616"/>
      <c r="SPP363" s="616"/>
      <c r="SPQ363" s="616"/>
      <c r="SPR363" s="616"/>
      <c r="SPS363" s="616"/>
      <c r="SPT363" s="616"/>
      <c r="SPU363" s="616"/>
      <c r="SPV363" s="616"/>
      <c r="SPW363" s="616"/>
      <c r="SPX363" s="616"/>
      <c r="SPY363" s="616"/>
      <c r="SPZ363" s="616"/>
      <c r="SQA363" s="616"/>
      <c r="SQB363" s="616"/>
      <c r="SQC363" s="616"/>
      <c r="SQD363" s="616"/>
      <c r="SQE363" s="616"/>
      <c r="SQF363" s="616"/>
      <c r="SQG363" s="616"/>
      <c r="SQH363" s="616"/>
      <c r="SQI363" s="616"/>
      <c r="SQJ363" s="616"/>
      <c r="SQK363" s="616"/>
      <c r="SQL363" s="616"/>
      <c r="SQM363" s="616"/>
      <c r="SQN363" s="616"/>
      <c r="SQO363" s="616"/>
      <c r="SQP363" s="616"/>
      <c r="SQQ363" s="616"/>
      <c r="SQR363" s="616"/>
      <c r="SQS363" s="616"/>
      <c r="SQT363" s="616"/>
      <c r="SQU363" s="616"/>
      <c r="SQV363" s="616"/>
      <c r="SQW363" s="616"/>
      <c r="SQX363" s="616"/>
      <c r="SQY363" s="616"/>
      <c r="SQZ363" s="616"/>
      <c r="SRA363" s="616"/>
      <c r="SRB363" s="616"/>
      <c r="SRC363" s="616"/>
      <c r="SRD363" s="616"/>
      <c r="SRE363" s="616"/>
      <c r="SRF363" s="616"/>
      <c r="SRG363" s="616"/>
      <c r="SRH363" s="616"/>
      <c r="SRI363" s="616"/>
      <c r="SRJ363" s="616"/>
      <c r="SRK363" s="616"/>
      <c r="SRL363" s="616"/>
      <c r="SRM363" s="616"/>
      <c r="SRN363" s="616"/>
      <c r="SRO363" s="616"/>
      <c r="SRP363" s="616"/>
      <c r="SRQ363" s="616"/>
      <c r="SRR363" s="616"/>
      <c r="SRS363" s="616"/>
      <c r="SRT363" s="616"/>
      <c r="SRU363" s="616"/>
      <c r="SRV363" s="616"/>
      <c r="SRW363" s="616"/>
      <c r="SRX363" s="616"/>
      <c r="SRY363" s="616"/>
      <c r="SRZ363" s="616"/>
      <c r="SSA363" s="616"/>
      <c r="SSB363" s="616"/>
      <c r="SSC363" s="616"/>
      <c r="SSD363" s="616"/>
      <c r="SSE363" s="616"/>
      <c r="SSF363" s="616"/>
      <c r="SSG363" s="616"/>
      <c r="SSH363" s="616"/>
      <c r="SSI363" s="616"/>
      <c r="SSJ363" s="616"/>
      <c r="SSK363" s="616"/>
      <c r="SSL363" s="616"/>
      <c r="SSM363" s="616"/>
      <c r="SSN363" s="616"/>
      <c r="SSO363" s="616"/>
      <c r="SSP363" s="616"/>
      <c r="SSQ363" s="616"/>
      <c r="SSR363" s="616"/>
      <c r="SSS363" s="616"/>
      <c r="SST363" s="616"/>
      <c r="SSU363" s="616"/>
      <c r="SSV363" s="616"/>
      <c r="SSW363" s="616"/>
      <c r="SSX363" s="616"/>
      <c r="SSY363" s="616"/>
      <c r="SSZ363" s="616"/>
      <c r="STA363" s="616"/>
      <c r="STB363" s="616"/>
      <c r="STC363" s="616"/>
      <c r="STD363" s="616"/>
      <c r="STE363" s="616"/>
      <c r="STF363" s="616"/>
      <c r="STG363" s="616"/>
      <c r="STH363" s="616"/>
      <c r="STI363" s="616"/>
      <c r="STJ363" s="616"/>
      <c r="STK363" s="616"/>
      <c r="STL363" s="616"/>
      <c r="STM363" s="616"/>
      <c r="STN363" s="616"/>
      <c r="STO363" s="616"/>
      <c r="STP363" s="616"/>
      <c r="STQ363" s="616"/>
      <c r="STR363" s="616"/>
      <c r="STS363" s="616"/>
      <c r="STT363" s="616"/>
      <c r="STU363" s="616"/>
      <c r="STV363" s="616"/>
      <c r="STW363" s="616"/>
      <c r="STX363" s="616"/>
      <c r="STY363" s="616"/>
      <c r="STZ363" s="616"/>
      <c r="SUA363" s="616"/>
      <c r="SUB363" s="616"/>
      <c r="SUC363" s="616"/>
      <c r="SUD363" s="616"/>
      <c r="SUE363" s="616"/>
      <c r="SUF363" s="616"/>
      <c r="SUG363" s="616"/>
      <c r="SUH363" s="616"/>
      <c r="SUI363" s="616"/>
      <c r="SUJ363" s="616"/>
      <c r="SUK363" s="616"/>
      <c r="SUL363" s="616"/>
      <c r="SUM363" s="616"/>
      <c r="SUN363" s="616"/>
      <c r="SUO363" s="616"/>
      <c r="SUP363" s="616"/>
      <c r="SUQ363" s="616"/>
      <c r="SUR363" s="616"/>
      <c r="SUS363" s="616"/>
      <c r="SUT363" s="616"/>
      <c r="SUU363" s="616"/>
      <c r="SUV363" s="616"/>
      <c r="SUW363" s="616"/>
      <c r="SUX363" s="616"/>
      <c r="SUY363" s="616"/>
      <c r="SUZ363" s="616"/>
      <c r="SVA363" s="616"/>
      <c r="SVB363" s="616"/>
      <c r="SVC363" s="616"/>
      <c r="SVD363" s="616"/>
      <c r="SVE363" s="616"/>
      <c r="SVF363" s="616"/>
      <c r="SVG363" s="616"/>
      <c r="SVH363" s="616"/>
      <c r="SVI363" s="616"/>
      <c r="SVJ363" s="616"/>
      <c r="SVK363" s="616"/>
      <c r="SVL363" s="616"/>
      <c r="SVM363" s="616"/>
      <c r="SVN363" s="616"/>
      <c r="SVO363" s="616"/>
      <c r="SVP363" s="616"/>
      <c r="SVQ363" s="616"/>
      <c r="SVR363" s="616"/>
      <c r="SVS363" s="616"/>
      <c r="SVT363" s="616"/>
      <c r="SVU363" s="616"/>
      <c r="SVV363" s="616"/>
      <c r="SVW363" s="616"/>
      <c r="SVX363" s="616"/>
      <c r="SVY363" s="616"/>
      <c r="SVZ363" s="616"/>
      <c r="SWA363" s="616"/>
      <c r="SWB363" s="616"/>
      <c r="SWC363" s="616"/>
      <c r="SWD363" s="616"/>
      <c r="SWE363" s="616"/>
      <c r="SWF363" s="616"/>
      <c r="SWG363" s="616"/>
      <c r="SWH363" s="616"/>
      <c r="SWI363" s="616"/>
      <c r="SWJ363" s="616"/>
      <c r="SWK363" s="616"/>
      <c r="SWL363" s="616"/>
      <c r="SWM363" s="616"/>
      <c r="SWN363" s="616"/>
      <c r="SWO363" s="616"/>
      <c r="SWP363" s="616"/>
      <c r="SWQ363" s="616"/>
      <c r="SWR363" s="616"/>
      <c r="SWS363" s="616"/>
      <c r="SWT363" s="616"/>
      <c r="SWU363" s="616"/>
      <c r="SWV363" s="616"/>
      <c r="SWW363" s="616"/>
      <c r="SWX363" s="616"/>
      <c r="SWY363" s="616"/>
      <c r="SWZ363" s="616"/>
      <c r="SXA363" s="616"/>
      <c r="SXB363" s="616"/>
      <c r="SXC363" s="616"/>
      <c r="SXD363" s="616"/>
      <c r="SXE363" s="616"/>
      <c r="SXF363" s="616"/>
      <c r="SXG363" s="616"/>
      <c r="SXH363" s="616"/>
      <c r="SXI363" s="616"/>
      <c r="SXJ363" s="616"/>
      <c r="SXK363" s="616"/>
      <c r="SXL363" s="616"/>
      <c r="SXM363" s="616"/>
      <c r="SXN363" s="616"/>
      <c r="SXO363" s="616"/>
      <c r="SXP363" s="616"/>
      <c r="SXQ363" s="616"/>
      <c r="SXR363" s="616"/>
      <c r="SXS363" s="616"/>
      <c r="SXT363" s="616"/>
      <c r="SXU363" s="616"/>
      <c r="SXV363" s="616"/>
      <c r="SXW363" s="616"/>
      <c r="SXX363" s="616"/>
      <c r="SXY363" s="616"/>
      <c r="SXZ363" s="616"/>
      <c r="SYA363" s="616"/>
      <c r="SYB363" s="616"/>
      <c r="SYC363" s="616"/>
      <c r="SYD363" s="616"/>
      <c r="SYE363" s="616"/>
      <c r="SYF363" s="616"/>
      <c r="SYG363" s="616"/>
      <c r="SYH363" s="616"/>
      <c r="SYI363" s="616"/>
      <c r="SYJ363" s="616"/>
      <c r="SYK363" s="616"/>
      <c r="SYL363" s="616"/>
      <c r="SYM363" s="616"/>
      <c r="SYN363" s="616"/>
      <c r="SYO363" s="616"/>
      <c r="SYP363" s="616"/>
      <c r="SYQ363" s="616"/>
      <c r="SYR363" s="616"/>
      <c r="SYS363" s="616"/>
      <c r="SYT363" s="616"/>
      <c r="SYU363" s="616"/>
      <c r="SYV363" s="616"/>
      <c r="SYW363" s="616"/>
      <c r="SYX363" s="616"/>
      <c r="SYY363" s="616"/>
      <c r="SYZ363" s="616"/>
      <c r="SZA363" s="616"/>
      <c r="SZB363" s="616"/>
      <c r="SZC363" s="616"/>
      <c r="SZD363" s="616"/>
      <c r="SZE363" s="616"/>
      <c r="SZF363" s="616"/>
      <c r="SZG363" s="616"/>
      <c r="SZH363" s="616"/>
      <c r="SZI363" s="616"/>
      <c r="SZJ363" s="616"/>
      <c r="SZK363" s="616"/>
      <c r="SZL363" s="616"/>
      <c r="SZM363" s="616"/>
      <c r="SZN363" s="616"/>
      <c r="SZO363" s="616"/>
      <c r="SZP363" s="616"/>
      <c r="SZQ363" s="616"/>
      <c r="SZR363" s="616"/>
      <c r="SZS363" s="616"/>
      <c r="SZT363" s="616"/>
      <c r="SZU363" s="616"/>
      <c r="SZV363" s="616"/>
      <c r="SZW363" s="616"/>
      <c r="SZX363" s="616"/>
      <c r="SZY363" s="616"/>
      <c r="SZZ363" s="616"/>
      <c r="TAA363" s="616"/>
      <c r="TAB363" s="616"/>
      <c r="TAC363" s="616"/>
      <c r="TAD363" s="616"/>
      <c r="TAE363" s="616"/>
      <c r="TAF363" s="616"/>
      <c r="TAG363" s="616"/>
      <c r="TAH363" s="616"/>
      <c r="TAI363" s="616"/>
      <c r="TAJ363" s="616"/>
      <c r="TAK363" s="616"/>
      <c r="TAL363" s="616"/>
      <c r="TAM363" s="616"/>
      <c r="TAN363" s="616"/>
      <c r="TAO363" s="616"/>
      <c r="TAP363" s="616"/>
      <c r="TAQ363" s="616"/>
      <c r="TAR363" s="616"/>
      <c r="TAS363" s="616"/>
      <c r="TAT363" s="616"/>
      <c r="TAU363" s="616"/>
      <c r="TAV363" s="616"/>
      <c r="TAW363" s="616"/>
      <c r="TAX363" s="616"/>
      <c r="TAY363" s="616"/>
      <c r="TAZ363" s="616"/>
      <c r="TBA363" s="616"/>
      <c r="TBB363" s="616"/>
      <c r="TBC363" s="616"/>
      <c r="TBD363" s="616"/>
      <c r="TBE363" s="616"/>
      <c r="TBF363" s="616"/>
      <c r="TBG363" s="616"/>
      <c r="TBH363" s="616"/>
      <c r="TBI363" s="616"/>
      <c r="TBJ363" s="616"/>
      <c r="TBK363" s="616"/>
      <c r="TBL363" s="616"/>
      <c r="TBM363" s="616"/>
      <c r="TBN363" s="616"/>
      <c r="TBO363" s="616"/>
      <c r="TBP363" s="616"/>
      <c r="TBQ363" s="616"/>
      <c r="TBR363" s="616"/>
      <c r="TBS363" s="616"/>
      <c r="TBT363" s="616"/>
      <c r="TBU363" s="616"/>
      <c r="TBV363" s="616"/>
      <c r="TBW363" s="616"/>
      <c r="TBX363" s="616"/>
      <c r="TBY363" s="616"/>
      <c r="TBZ363" s="616"/>
      <c r="TCA363" s="616"/>
      <c r="TCB363" s="616"/>
      <c r="TCC363" s="616"/>
      <c r="TCD363" s="616"/>
      <c r="TCE363" s="616"/>
      <c r="TCF363" s="616"/>
      <c r="TCG363" s="616"/>
      <c r="TCH363" s="616"/>
      <c r="TCI363" s="616"/>
      <c r="TCJ363" s="616"/>
      <c r="TCK363" s="616"/>
      <c r="TCL363" s="616"/>
      <c r="TCM363" s="616"/>
      <c r="TCN363" s="616"/>
      <c r="TCO363" s="616"/>
      <c r="TCP363" s="616"/>
      <c r="TCQ363" s="616"/>
      <c r="TCR363" s="616"/>
      <c r="TCS363" s="616"/>
      <c r="TCT363" s="616"/>
      <c r="TCU363" s="616"/>
      <c r="TCV363" s="616"/>
      <c r="TCW363" s="616"/>
      <c r="TCX363" s="616"/>
      <c r="TCY363" s="616"/>
      <c r="TCZ363" s="616"/>
      <c r="TDA363" s="616"/>
      <c r="TDB363" s="616"/>
      <c r="TDC363" s="616"/>
      <c r="TDD363" s="616"/>
      <c r="TDE363" s="616"/>
      <c r="TDF363" s="616"/>
      <c r="TDG363" s="616"/>
      <c r="TDH363" s="616"/>
      <c r="TDI363" s="616"/>
      <c r="TDJ363" s="616"/>
      <c r="TDK363" s="616"/>
      <c r="TDL363" s="616"/>
      <c r="TDM363" s="616"/>
      <c r="TDN363" s="616"/>
      <c r="TDO363" s="616"/>
      <c r="TDP363" s="616"/>
      <c r="TDQ363" s="616"/>
      <c r="TDR363" s="616"/>
      <c r="TDS363" s="616"/>
      <c r="TDT363" s="616"/>
      <c r="TDU363" s="616"/>
      <c r="TDV363" s="616"/>
      <c r="TDW363" s="616"/>
      <c r="TDX363" s="616"/>
      <c r="TDY363" s="616"/>
      <c r="TDZ363" s="616"/>
      <c r="TEA363" s="616"/>
      <c r="TEB363" s="616"/>
      <c r="TEC363" s="616"/>
      <c r="TED363" s="616"/>
      <c r="TEE363" s="616"/>
      <c r="TEF363" s="616"/>
      <c r="TEG363" s="616"/>
      <c r="TEH363" s="616"/>
      <c r="TEI363" s="616"/>
      <c r="TEJ363" s="616"/>
      <c r="TEK363" s="616"/>
      <c r="TEL363" s="616"/>
      <c r="TEM363" s="616"/>
      <c r="TEN363" s="616"/>
      <c r="TEO363" s="616"/>
      <c r="TEP363" s="616"/>
      <c r="TEQ363" s="616"/>
      <c r="TER363" s="616"/>
      <c r="TES363" s="616"/>
      <c r="TET363" s="616"/>
      <c r="TEU363" s="616"/>
      <c r="TEV363" s="616"/>
      <c r="TEW363" s="616"/>
      <c r="TEX363" s="616"/>
      <c r="TEY363" s="616"/>
      <c r="TEZ363" s="616"/>
      <c r="TFA363" s="616"/>
      <c r="TFB363" s="616"/>
      <c r="TFC363" s="616"/>
      <c r="TFD363" s="616"/>
      <c r="TFE363" s="616"/>
      <c r="TFF363" s="616"/>
      <c r="TFG363" s="616"/>
      <c r="TFH363" s="616"/>
      <c r="TFI363" s="616"/>
      <c r="TFJ363" s="616"/>
      <c r="TFK363" s="616"/>
      <c r="TFL363" s="616"/>
      <c r="TFM363" s="616"/>
      <c r="TFN363" s="616"/>
      <c r="TFO363" s="616"/>
      <c r="TFP363" s="616"/>
      <c r="TFQ363" s="616"/>
      <c r="TFR363" s="616"/>
      <c r="TFS363" s="616"/>
      <c r="TFT363" s="616"/>
      <c r="TFU363" s="616"/>
      <c r="TFV363" s="616"/>
      <c r="TFW363" s="616"/>
      <c r="TFX363" s="616"/>
      <c r="TFY363" s="616"/>
      <c r="TFZ363" s="616"/>
      <c r="TGA363" s="616"/>
      <c r="TGB363" s="616"/>
      <c r="TGC363" s="616"/>
      <c r="TGD363" s="616"/>
      <c r="TGE363" s="616"/>
      <c r="TGF363" s="616"/>
      <c r="TGG363" s="616"/>
      <c r="TGH363" s="616"/>
      <c r="TGI363" s="616"/>
      <c r="TGJ363" s="616"/>
      <c r="TGK363" s="616"/>
      <c r="TGL363" s="616"/>
      <c r="TGM363" s="616"/>
      <c r="TGN363" s="616"/>
      <c r="TGO363" s="616"/>
      <c r="TGP363" s="616"/>
      <c r="TGQ363" s="616"/>
      <c r="TGR363" s="616"/>
      <c r="TGS363" s="616"/>
      <c r="TGT363" s="616"/>
      <c r="TGU363" s="616"/>
      <c r="TGV363" s="616"/>
      <c r="TGW363" s="616"/>
      <c r="TGX363" s="616"/>
      <c r="TGY363" s="616"/>
      <c r="TGZ363" s="616"/>
      <c r="THA363" s="616"/>
      <c r="THB363" s="616"/>
      <c r="THC363" s="616"/>
      <c r="THD363" s="616"/>
      <c r="THE363" s="616"/>
      <c r="THF363" s="616"/>
      <c r="THG363" s="616"/>
      <c r="THH363" s="616"/>
      <c r="THI363" s="616"/>
      <c r="THJ363" s="616"/>
      <c r="THK363" s="616"/>
      <c r="THL363" s="616"/>
      <c r="THM363" s="616"/>
      <c r="THN363" s="616"/>
      <c r="THO363" s="616"/>
      <c r="THP363" s="616"/>
      <c r="THQ363" s="616"/>
      <c r="THR363" s="616"/>
      <c r="THS363" s="616"/>
      <c r="THT363" s="616"/>
      <c r="THU363" s="616"/>
      <c r="THV363" s="616"/>
      <c r="THW363" s="616"/>
      <c r="THX363" s="616"/>
      <c r="THY363" s="616"/>
      <c r="THZ363" s="616"/>
      <c r="TIA363" s="616"/>
      <c r="TIB363" s="616"/>
      <c r="TIC363" s="616"/>
      <c r="TID363" s="616"/>
      <c r="TIE363" s="616"/>
      <c r="TIF363" s="616"/>
      <c r="TIG363" s="616"/>
      <c r="TIH363" s="616"/>
      <c r="TII363" s="616"/>
      <c r="TIJ363" s="616"/>
      <c r="TIK363" s="616"/>
      <c r="TIL363" s="616"/>
      <c r="TIM363" s="616"/>
      <c r="TIN363" s="616"/>
      <c r="TIO363" s="616"/>
      <c r="TIP363" s="616"/>
      <c r="TIQ363" s="616"/>
      <c r="TIR363" s="616"/>
      <c r="TIS363" s="616"/>
      <c r="TIT363" s="616"/>
      <c r="TIU363" s="616"/>
      <c r="TIV363" s="616"/>
      <c r="TIW363" s="616"/>
      <c r="TIX363" s="616"/>
      <c r="TIY363" s="616"/>
      <c r="TIZ363" s="616"/>
      <c r="TJA363" s="616"/>
      <c r="TJB363" s="616"/>
      <c r="TJC363" s="616"/>
      <c r="TJD363" s="616"/>
      <c r="TJE363" s="616"/>
      <c r="TJF363" s="616"/>
      <c r="TJG363" s="616"/>
      <c r="TJH363" s="616"/>
      <c r="TJI363" s="616"/>
      <c r="TJJ363" s="616"/>
      <c r="TJK363" s="616"/>
      <c r="TJL363" s="616"/>
      <c r="TJM363" s="616"/>
      <c r="TJN363" s="616"/>
      <c r="TJO363" s="616"/>
      <c r="TJP363" s="616"/>
      <c r="TJQ363" s="616"/>
      <c r="TJR363" s="616"/>
      <c r="TJS363" s="616"/>
      <c r="TJT363" s="616"/>
      <c r="TJU363" s="616"/>
      <c r="TJV363" s="616"/>
      <c r="TJW363" s="616"/>
      <c r="TJX363" s="616"/>
      <c r="TJY363" s="616"/>
      <c r="TJZ363" s="616"/>
      <c r="TKA363" s="616"/>
      <c r="TKB363" s="616"/>
      <c r="TKC363" s="616"/>
      <c r="TKD363" s="616"/>
      <c r="TKE363" s="616"/>
      <c r="TKF363" s="616"/>
      <c r="TKG363" s="616"/>
      <c r="TKH363" s="616"/>
      <c r="TKI363" s="616"/>
      <c r="TKJ363" s="616"/>
      <c r="TKK363" s="616"/>
      <c r="TKL363" s="616"/>
      <c r="TKM363" s="616"/>
      <c r="TKN363" s="616"/>
      <c r="TKO363" s="616"/>
      <c r="TKP363" s="616"/>
      <c r="TKQ363" s="616"/>
      <c r="TKR363" s="616"/>
      <c r="TKS363" s="616"/>
      <c r="TKT363" s="616"/>
      <c r="TKU363" s="616"/>
      <c r="TKV363" s="616"/>
      <c r="TKW363" s="616"/>
      <c r="TKX363" s="616"/>
      <c r="TKY363" s="616"/>
      <c r="TKZ363" s="616"/>
      <c r="TLA363" s="616"/>
      <c r="TLB363" s="616"/>
      <c r="TLC363" s="616"/>
      <c r="TLD363" s="616"/>
      <c r="TLE363" s="616"/>
      <c r="TLF363" s="616"/>
      <c r="TLG363" s="616"/>
      <c r="TLH363" s="616"/>
      <c r="TLI363" s="616"/>
      <c r="TLJ363" s="616"/>
      <c r="TLK363" s="616"/>
      <c r="TLL363" s="616"/>
      <c r="TLM363" s="616"/>
      <c r="TLN363" s="616"/>
      <c r="TLO363" s="616"/>
      <c r="TLP363" s="616"/>
      <c r="TLQ363" s="616"/>
      <c r="TLR363" s="616"/>
      <c r="TLS363" s="616"/>
      <c r="TLT363" s="616"/>
      <c r="TLU363" s="616"/>
      <c r="TLV363" s="616"/>
      <c r="TLW363" s="616"/>
      <c r="TLX363" s="616"/>
      <c r="TLY363" s="616"/>
      <c r="TLZ363" s="616"/>
      <c r="TMA363" s="616"/>
      <c r="TMB363" s="616"/>
      <c r="TMC363" s="616"/>
      <c r="TMD363" s="616"/>
      <c r="TME363" s="616"/>
      <c r="TMF363" s="616"/>
      <c r="TMG363" s="616"/>
      <c r="TMH363" s="616"/>
      <c r="TMI363" s="616"/>
      <c r="TMJ363" s="616"/>
      <c r="TMK363" s="616"/>
      <c r="TML363" s="616"/>
      <c r="TMM363" s="616"/>
      <c r="TMN363" s="616"/>
      <c r="TMO363" s="616"/>
      <c r="TMP363" s="616"/>
      <c r="TMQ363" s="616"/>
      <c r="TMR363" s="616"/>
      <c r="TMS363" s="616"/>
      <c r="TMT363" s="616"/>
      <c r="TMU363" s="616"/>
      <c r="TMV363" s="616"/>
      <c r="TMW363" s="616"/>
      <c r="TMX363" s="616"/>
      <c r="TMY363" s="616"/>
      <c r="TMZ363" s="616"/>
      <c r="TNA363" s="616"/>
      <c r="TNB363" s="616"/>
      <c r="TNC363" s="616"/>
      <c r="TND363" s="616"/>
      <c r="TNE363" s="616"/>
      <c r="TNF363" s="616"/>
      <c r="TNG363" s="616"/>
      <c r="TNH363" s="616"/>
      <c r="TNI363" s="616"/>
      <c r="TNJ363" s="616"/>
      <c r="TNK363" s="616"/>
      <c r="TNL363" s="616"/>
      <c r="TNM363" s="616"/>
      <c r="TNN363" s="616"/>
      <c r="TNO363" s="616"/>
      <c r="TNP363" s="616"/>
      <c r="TNQ363" s="616"/>
      <c r="TNR363" s="616"/>
      <c r="TNS363" s="616"/>
      <c r="TNT363" s="616"/>
      <c r="TNU363" s="616"/>
      <c r="TNV363" s="616"/>
      <c r="TNW363" s="616"/>
      <c r="TNX363" s="616"/>
      <c r="TNY363" s="616"/>
      <c r="TNZ363" s="616"/>
      <c r="TOA363" s="616"/>
      <c r="TOB363" s="616"/>
      <c r="TOC363" s="616"/>
      <c r="TOD363" s="616"/>
      <c r="TOE363" s="616"/>
      <c r="TOF363" s="616"/>
      <c r="TOG363" s="616"/>
      <c r="TOH363" s="616"/>
      <c r="TOI363" s="616"/>
      <c r="TOJ363" s="616"/>
      <c r="TOK363" s="616"/>
      <c r="TOL363" s="616"/>
      <c r="TOM363" s="616"/>
      <c r="TON363" s="616"/>
      <c r="TOO363" s="616"/>
      <c r="TOP363" s="616"/>
      <c r="TOQ363" s="616"/>
      <c r="TOR363" s="616"/>
      <c r="TOS363" s="616"/>
      <c r="TOT363" s="616"/>
      <c r="TOU363" s="616"/>
      <c r="TOV363" s="616"/>
      <c r="TOW363" s="616"/>
      <c r="TOX363" s="616"/>
      <c r="TOY363" s="616"/>
      <c r="TOZ363" s="616"/>
      <c r="TPA363" s="616"/>
      <c r="TPB363" s="616"/>
      <c r="TPC363" s="616"/>
      <c r="TPD363" s="616"/>
      <c r="TPE363" s="616"/>
      <c r="TPF363" s="616"/>
      <c r="TPG363" s="616"/>
      <c r="TPH363" s="616"/>
      <c r="TPI363" s="616"/>
      <c r="TPJ363" s="616"/>
      <c r="TPK363" s="616"/>
      <c r="TPL363" s="616"/>
      <c r="TPM363" s="616"/>
      <c r="TPN363" s="616"/>
      <c r="TPO363" s="616"/>
      <c r="TPP363" s="616"/>
      <c r="TPQ363" s="616"/>
      <c r="TPR363" s="616"/>
      <c r="TPS363" s="616"/>
      <c r="TPT363" s="616"/>
      <c r="TPU363" s="616"/>
      <c r="TPV363" s="616"/>
      <c r="TPW363" s="616"/>
      <c r="TPX363" s="616"/>
      <c r="TPY363" s="616"/>
      <c r="TPZ363" s="616"/>
      <c r="TQA363" s="616"/>
      <c r="TQB363" s="616"/>
      <c r="TQC363" s="616"/>
      <c r="TQD363" s="616"/>
      <c r="TQE363" s="616"/>
      <c r="TQF363" s="616"/>
      <c r="TQG363" s="616"/>
      <c r="TQH363" s="616"/>
      <c r="TQI363" s="616"/>
      <c r="TQJ363" s="616"/>
      <c r="TQK363" s="616"/>
      <c r="TQL363" s="616"/>
      <c r="TQM363" s="616"/>
      <c r="TQN363" s="616"/>
      <c r="TQO363" s="616"/>
      <c r="TQP363" s="616"/>
      <c r="TQQ363" s="616"/>
      <c r="TQR363" s="616"/>
      <c r="TQS363" s="616"/>
      <c r="TQT363" s="616"/>
      <c r="TQU363" s="616"/>
      <c r="TQV363" s="616"/>
      <c r="TQW363" s="616"/>
      <c r="TQX363" s="616"/>
      <c r="TQY363" s="616"/>
      <c r="TQZ363" s="616"/>
      <c r="TRA363" s="616"/>
      <c r="TRB363" s="616"/>
      <c r="TRC363" s="616"/>
      <c r="TRD363" s="616"/>
      <c r="TRE363" s="616"/>
      <c r="TRF363" s="616"/>
      <c r="TRG363" s="616"/>
      <c r="TRH363" s="616"/>
      <c r="TRI363" s="616"/>
      <c r="TRJ363" s="616"/>
      <c r="TRK363" s="616"/>
      <c r="TRL363" s="616"/>
      <c r="TRM363" s="616"/>
      <c r="TRN363" s="616"/>
      <c r="TRO363" s="616"/>
      <c r="TRP363" s="616"/>
      <c r="TRQ363" s="616"/>
      <c r="TRR363" s="616"/>
      <c r="TRS363" s="616"/>
      <c r="TRT363" s="616"/>
      <c r="TRU363" s="616"/>
      <c r="TRV363" s="616"/>
      <c r="TRW363" s="616"/>
      <c r="TRX363" s="616"/>
      <c r="TRY363" s="616"/>
      <c r="TRZ363" s="616"/>
      <c r="TSA363" s="616"/>
      <c r="TSB363" s="616"/>
      <c r="TSC363" s="616"/>
      <c r="TSD363" s="616"/>
      <c r="TSE363" s="616"/>
      <c r="TSF363" s="616"/>
      <c r="TSG363" s="616"/>
      <c r="TSH363" s="616"/>
      <c r="TSI363" s="616"/>
      <c r="TSJ363" s="616"/>
      <c r="TSK363" s="616"/>
      <c r="TSL363" s="616"/>
      <c r="TSM363" s="616"/>
      <c r="TSN363" s="616"/>
      <c r="TSO363" s="616"/>
      <c r="TSP363" s="616"/>
      <c r="TSQ363" s="616"/>
      <c r="TSR363" s="616"/>
      <c r="TSS363" s="616"/>
      <c r="TST363" s="616"/>
      <c r="TSU363" s="616"/>
      <c r="TSV363" s="616"/>
      <c r="TSW363" s="616"/>
      <c r="TSX363" s="616"/>
      <c r="TSY363" s="616"/>
      <c r="TSZ363" s="616"/>
      <c r="TTA363" s="616"/>
      <c r="TTB363" s="616"/>
      <c r="TTC363" s="616"/>
      <c r="TTD363" s="616"/>
      <c r="TTE363" s="616"/>
      <c r="TTF363" s="616"/>
      <c r="TTG363" s="616"/>
      <c r="TTH363" s="616"/>
      <c r="TTI363" s="616"/>
      <c r="TTJ363" s="616"/>
      <c r="TTK363" s="616"/>
      <c r="TTL363" s="616"/>
      <c r="TTM363" s="616"/>
      <c r="TTN363" s="616"/>
      <c r="TTO363" s="616"/>
      <c r="TTP363" s="616"/>
      <c r="TTQ363" s="616"/>
      <c r="TTR363" s="616"/>
      <c r="TTS363" s="616"/>
      <c r="TTT363" s="616"/>
      <c r="TTU363" s="616"/>
      <c r="TTV363" s="616"/>
      <c r="TTW363" s="616"/>
      <c r="TTX363" s="616"/>
      <c r="TTY363" s="616"/>
      <c r="TTZ363" s="616"/>
      <c r="TUA363" s="616"/>
      <c r="TUB363" s="616"/>
      <c r="TUC363" s="616"/>
      <c r="TUD363" s="616"/>
      <c r="TUE363" s="616"/>
      <c r="TUF363" s="616"/>
      <c r="TUG363" s="616"/>
      <c r="TUH363" s="616"/>
      <c r="TUI363" s="616"/>
      <c r="TUJ363" s="616"/>
      <c r="TUK363" s="616"/>
      <c r="TUL363" s="616"/>
      <c r="TUM363" s="616"/>
      <c r="TUN363" s="616"/>
      <c r="TUO363" s="616"/>
      <c r="TUP363" s="616"/>
      <c r="TUQ363" s="616"/>
      <c r="TUR363" s="616"/>
      <c r="TUS363" s="616"/>
      <c r="TUT363" s="616"/>
      <c r="TUU363" s="616"/>
      <c r="TUV363" s="616"/>
      <c r="TUW363" s="616"/>
      <c r="TUX363" s="616"/>
      <c r="TUY363" s="616"/>
      <c r="TUZ363" s="616"/>
      <c r="TVA363" s="616"/>
      <c r="TVB363" s="616"/>
      <c r="TVC363" s="616"/>
      <c r="TVD363" s="616"/>
      <c r="TVE363" s="616"/>
      <c r="TVF363" s="616"/>
      <c r="TVG363" s="616"/>
      <c r="TVH363" s="616"/>
      <c r="TVI363" s="616"/>
      <c r="TVJ363" s="616"/>
      <c r="TVK363" s="616"/>
      <c r="TVL363" s="616"/>
      <c r="TVM363" s="616"/>
      <c r="TVN363" s="616"/>
      <c r="TVO363" s="616"/>
      <c r="TVP363" s="616"/>
      <c r="TVQ363" s="616"/>
      <c r="TVR363" s="616"/>
      <c r="TVS363" s="616"/>
      <c r="TVT363" s="616"/>
      <c r="TVU363" s="616"/>
      <c r="TVV363" s="616"/>
      <c r="TVW363" s="616"/>
      <c r="TVX363" s="616"/>
      <c r="TVY363" s="616"/>
      <c r="TVZ363" s="616"/>
      <c r="TWA363" s="616"/>
      <c r="TWB363" s="616"/>
      <c r="TWC363" s="616"/>
      <c r="TWD363" s="616"/>
      <c r="TWE363" s="616"/>
      <c r="TWF363" s="616"/>
      <c r="TWG363" s="616"/>
      <c r="TWH363" s="616"/>
      <c r="TWI363" s="616"/>
      <c r="TWJ363" s="616"/>
      <c r="TWK363" s="616"/>
      <c r="TWL363" s="616"/>
      <c r="TWM363" s="616"/>
      <c r="TWN363" s="616"/>
      <c r="TWO363" s="616"/>
      <c r="TWP363" s="616"/>
      <c r="TWQ363" s="616"/>
      <c r="TWR363" s="616"/>
      <c r="TWS363" s="616"/>
      <c r="TWT363" s="616"/>
      <c r="TWU363" s="616"/>
      <c r="TWV363" s="616"/>
      <c r="TWW363" s="616"/>
      <c r="TWX363" s="616"/>
      <c r="TWY363" s="616"/>
      <c r="TWZ363" s="616"/>
      <c r="TXA363" s="616"/>
      <c r="TXB363" s="616"/>
      <c r="TXC363" s="616"/>
      <c r="TXD363" s="616"/>
      <c r="TXE363" s="616"/>
      <c r="TXF363" s="616"/>
      <c r="TXG363" s="616"/>
      <c r="TXH363" s="616"/>
      <c r="TXI363" s="616"/>
      <c r="TXJ363" s="616"/>
      <c r="TXK363" s="616"/>
      <c r="TXL363" s="616"/>
      <c r="TXM363" s="616"/>
      <c r="TXN363" s="616"/>
      <c r="TXO363" s="616"/>
      <c r="TXP363" s="616"/>
      <c r="TXQ363" s="616"/>
      <c r="TXR363" s="616"/>
      <c r="TXS363" s="616"/>
      <c r="TXT363" s="616"/>
      <c r="TXU363" s="616"/>
      <c r="TXV363" s="616"/>
      <c r="TXW363" s="616"/>
      <c r="TXX363" s="616"/>
      <c r="TXY363" s="616"/>
      <c r="TXZ363" s="616"/>
      <c r="TYA363" s="616"/>
      <c r="TYB363" s="616"/>
      <c r="TYC363" s="616"/>
      <c r="TYD363" s="616"/>
      <c r="TYE363" s="616"/>
      <c r="TYF363" s="616"/>
      <c r="TYG363" s="616"/>
      <c r="TYH363" s="616"/>
      <c r="TYI363" s="616"/>
      <c r="TYJ363" s="616"/>
      <c r="TYK363" s="616"/>
      <c r="TYL363" s="616"/>
      <c r="TYM363" s="616"/>
      <c r="TYN363" s="616"/>
      <c r="TYO363" s="616"/>
      <c r="TYP363" s="616"/>
      <c r="TYQ363" s="616"/>
      <c r="TYR363" s="616"/>
      <c r="TYS363" s="616"/>
      <c r="TYT363" s="616"/>
      <c r="TYU363" s="616"/>
      <c r="TYV363" s="616"/>
      <c r="TYW363" s="616"/>
      <c r="TYX363" s="616"/>
      <c r="TYY363" s="616"/>
      <c r="TYZ363" s="616"/>
      <c r="TZA363" s="616"/>
      <c r="TZB363" s="616"/>
      <c r="TZC363" s="616"/>
      <c r="TZD363" s="616"/>
      <c r="TZE363" s="616"/>
      <c r="TZF363" s="616"/>
      <c r="TZG363" s="616"/>
      <c r="TZH363" s="616"/>
      <c r="TZI363" s="616"/>
      <c r="TZJ363" s="616"/>
      <c r="TZK363" s="616"/>
      <c r="TZL363" s="616"/>
      <c r="TZM363" s="616"/>
      <c r="TZN363" s="616"/>
      <c r="TZO363" s="616"/>
      <c r="TZP363" s="616"/>
      <c r="TZQ363" s="616"/>
      <c r="TZR363" s="616"/>
      <c r="TZS363" s="616"/>
      <c r="TZT363" s="616"/>
      <c r="TZU363" s="616"/>
      <c r="TZV363" s="616"/>
      <c r="TZW363" s="616"/>
      <c r="TZX363" s="616"/>
      <c r="TZY363" s="616"/>
      <c r="TZZ363" s="616"/>
      <c r="UAA363" s="616"/>
      <c r="UAB363" s="616"/>
      <c r="UAC363" s="616"/>
      <c r="UAD363" s="616"/>
      <c r="UAE363" s="616"/>
      <c r="UAF363" s="616"/>
      <c r="UAG363" s="616"/>
      <c r="UAH363" s="616"/>
      <c r="UAI363" s="616"/>
      <c r="UAJ363" s="616"/>
      <c r="UAK363" s="616"/>
      <c r="UAL363" s="616"/>
      <c r="UAM363" s="616"/>
      <c r="UAN363" s="616"/>
      <c r="UAO363" s="616"/>
      <c r="UAP363" s="616"/>
      <c r="UAQ363" s="616"/>
      <c r="UAR363" s="616"/>
      <c r="UAS363" s="616"/>
      <c r="UAT363" s="616"/>
      <c r="UAU363" s="616"/>
      <c r="UAV363" s="616"/>
      <c r="UAW363" s="616"/>
      <c r="UAX363" s="616"/>
      <c r="UAY363" s="616"/>
      <c r="UAZ363" s="616"/>
      <c r="UBA363" s="616"/>
      <c r="UBB363" s="616"/>
      <c r="UBC363" s="616"/>
      <c r="UBD363" s="616"/>
      <c r="UBE363" s="616"/>
      <c r="UBF363" s="616"/>
      <c r="UBG363" s="616"/>
      <c r="UBH363" s="616"/>
      <c r="UBI363" s="616"/>
      <c r="UBJ363" s="616"/>
      <c r="UBK363" s="616"/>
      <c r="UBL363" s="616"/>
      <c r="UBM363" s="616"/>
      <c r="UBN363" s="616"/>
      <c r="UBO363" s="616"/>
      <c r="UBP363" s="616"/>
      <c r="UBQ363" s="616"/>
      <c r="UBR363" s="616"/>
      <c r="UBS363" s="616"/>
      <c r="UBT363" s="616"/>
      <c r="UBU363" s="616"/>
      <c r="UBV363" s="616"/>
      <c r="UBW363" s="616"/>
      <c r="UBX363" s="616"/>
      <c r="UBY363" s="616"/>
      <c r="UBZ363" s="616"/>
      <c r="UCA363" s="616"/>
      <c r="UCB363" s="616"/>
      <c r="UCC363" s="616"/>
      <c r="UCD363" s="616"/>
      <c r="UCE363" s="616"/>
      <c r="UCF363" s="616"/>
      <c r="UCG363" s="616"/>
      <c r="UCH363" s="616"/>
      <c r="UCI363" s="616"/>
      <c r="UCJ363" s="616"/>
      <c r="UCK363" s="616"/>
      <c r="UCL363" s="616"/>
      <c r="UCM363" s="616"/>
      <c r="UCN363" s="616"/>
      <c r="UCO363" s="616"/>
      <c r="UCP363" s="616"/>
      <c r="UCQ363" s="616"/>
      <c r="UCR363" s="616"/>
      <c r="UCS363" s="616"/>
      <c r="UCT363" s="616"/>
      <c r="UCU363" s="616"/>
      <c r="UCV363" s="616"/>
      <c r="UCW363" s="616"/>
      <c r="UCX363" s="616"/>
      <c r="UCY363" s="616"/>
      <c r="UCZ363" s="616"/>
      <c r="UDA363" s="616"/>
      <c r="UDB363" s="616"/>
      <c r="UDC363" s="616"/>
      <c r="UDD363" s="616"/>
      <c r="UDE363" s="616"/>
      <c r="UDF363" s="616"/>
      <c r="UDG363" s="616"/>
      <c r="UDH363" s="616"/>
      <c r="UDI363" s="616"/>
      <c r="UDJ363" s="616"/>
      <c r="UDK363" s="616"/>
      <c r="UDL363" s="616"/>
      <c r="UDM363" s="616"/>
      <c r="UDN363" s="616"/>
      <c r="UDO363" s="616"/>
      <c r="UDP363" s="616"/>
      <c r="UDQ363" s="616"/>
      <c r="UDR363" s="616"/>
      <c r="UDS363" s="616"/>
      <c r="UDT363" s="616"/>
      <c r="UDU363" s="616"/>
      <c r="UDV363" s="616"/>
      <c r="UDW363" s="616"/>
      <c r="UDX363" s="616"/>
      <c r="UDY363" s="616"/>
      <c r="UDZ363" s="616"/>
      <c r="UEA363" s="616"/>
      <c r="UEB363" s="616"/>
      <c r="UEC363" s="616"/>
      <c r="UED363" s="616"/>
      <c r="UEE363" s="616"/>
      <c r="UEF363" s="616"/>
      <c r="UEG363" s="616"/>
      <c r="UEH363" s="616"/>
      <c r="UEI363" s="616"/>
      <c r="UEJ363" s="616"/>
      <c r="UEK363" s="616"/>
      <c r="UEL363" s="616"/>
      <c r="UEM363" s="616"/>
      <c r="UEN363" s="616"/>
      <c r="UEO363" s="616"/>
      <c r="UEP363" s="616"/>
      <c r="UEQ363" s="616"/>
      <c r="UER363" s="616"/>
      <c r="UES363" s="616"/>
      <c r="UET363" s="616"/>
      <c r="UEU363" s="616"/>
      <c r="UEV363" s="616"/>
      <c r="UEW363" s="616"/>
      <c r="UEX363" s="616"/>
      <c r="UEY363" s="616"/>
      <c r="UEZ363" s="616"/>
      <c r="UFA363" s="616"/>
      <c r="UFB363" s="616"/>
      <c r="UFC363" s="616"/>
      <c r="UFD363" s="616"/>
      <c r="UFE363" s="616"/>
      <c r="UFF363" s="616"/>
      <c r="UFG363" s="616"/>
      <c r="UFH363" s="616"/>
      <c r="UFI363" s="616"/>
      <c r="UFJ363" s="616"/>
      <c r="UFK363" s="616"/>
      <c r="UFL363" s="616"/>
      <c r="UFM363" s="616"/>
      <c r="UFN363" s="616"/>
      <c r="UFO363" s="616"/>
      <c r="UFP363" s="616"/>
      <c r="UFQ363" s="616"/>
      <c r="UFR363" s="616"/>
      <c r="UFS363" s="616"/>
      <c r="UFT363" s="616"/>
      <c r="UFU363" s="616"/>
      <c r="UFV363" s="616"/>
      <c r="UFW363" s="616"/>
      <c r="UFX363" s="616"/>
      <c r="UFY363" s="616"/>
      <c r="UFZ363" s="616"/>
      <c r="UGA363" s="616"/>
      <c r="UGB363" s="616"/>
      <c r="UGC363" s="616"/>
      <c r="UGD363" s="616"/>
      <c r="UGE363" s="616"/>
      <c r="UGF363" s="616"/>
      <c r="UGG363" s="616"/>
      <c r="UGH363" s="616"/>
      <c r="UGI363" s="616"/>
      <c r="UGJ363" s="616"/>
      <c r="UGK363" s="616"/>
      <c r="UGL363" s="616"/>
      <c r="UGM363" s="616"/>
      <c r="UGN363" s="616"/>
      <c r="UGO363" s="616"/>
      <c r="UGP363" s="616"/>
      <c r="UGQ363" s="616"/>
      <c r="UGR363" s="616"/>
      <c r="UGS363" s="616"/>
      <c r="UGT363" s="616"/>
      <c r="UGU363" s="616"/>
      <c r="UGV363" s="616"/>
      <c r="UGW363" s="616"/>
      <c r="UGX363" s="616"/>
      <c r="UGY363" s="616"/>
      <c r="UGZ363" s="616"/>
      <c r="UHA363" s="616"/>
      <c r="UHB363" s="616"/>
      <c r="UHC363" s="616"/>
      <c r="UHD363" s="616"/>
      <c r="UHE363" s="616"/>
      <c r="UHF363" s="616"/>
      <c r="UHG363" s="616"/>
      <c r="UHH363" s="616"/>
      <c r="UHI363" s="616"/>
      <c r="UHJ363" s="616"/>
      <c r="UHK363" s="616"/>
      <c r="UHL363" s="616"/>
      <c r="UHM363" s="616"/>
      <c r="UHN363" s="616"/>
      <c r="UHO363" s="616"/>
      <c r="UHP363" s="616"/>
      <c r="UHQ363" s="616"/>
      <c r="UHR363" s="616"/>
      <c r="UHS363" s="616"/>
      <c r="UHT363" s="616"/>
      <c r="UHU363" s="616"/>
      <c r="UHV363" s="616"/>
      <c r="UHW363" s="616"/>
      <c r="UHX363" s="616"/>
      <c r="UHY363" s="616"/>
      <c r="UHZ363" s="616"/>
      <c r="UIA363" s="616"/>
      <c r="UIB363" s="616"/>
      <c r="UIC363" s="616"/>
      <c r="UID363" s="616"/>
      <c r="UIE363" s="616"/>
      <c r="UIF363" s="616"/>
      <c r="UIG363" s="616"/>
      <c r="UIH363" s="616"/>
      <c r="UII363" s="616"/>
      <c r="UIJ363" s="616"/>
      <c r="UIK363" s="616"/>
      <c r="UIL363" s="616"/>
      <c r="UIM363" s="616"/>
      <c r="UIN363" s="616"/>
      <c r="UIO363" s="616"/>
      <c r="UIP363" s="616"/>
      <c r="UIQ363" s="616"/>
      <c r="UIR363" s="616"/>
      <c r="UIS363" s="616"/>
      <c r="UIT363" s="616"/>
      <c r="UIU363" s="616"/>
      <c r="UIV363" s="616"/>
      <c r="UIW363" s="616"/>
      <c r="UIX363" s="616"/>
      <c r="UIY363" s="616"/>
      <c r="UIZ363" s="616"/>
      <c r="UJA363" s="616"/>
      <c r="UJB363" s="616"/>
      <c r="UJC363" s="616"/>
      <c r="UJD363" s="616"/>
      <c r="UJE363" s="616"/>
      <c r="UJF363" s="616"/>
      <c r="UJG363" s="616"/>
      <c r="UJH363" s="616"/>
      <c r="UJI363" s="616"/>
      <c r="UJJ363" s="616"/>
      <c r="UJK363" s="616"/>
      <c r="UJL363" s="616"/>
      <c r="UJM363" s="616"/>
      <c r="UJN363" s="616"/>
      <c r="UJO363" s="616"/>
      <c r="UJP363" s="616"/>
      <c r="UJQ363" s="616"/>
      <c r="UJR363" s="616"/>
      <c r="UJS363" s="616"/>
      <c r="UJT363" s="616"/>
      <c r="UJU363" s="616"/>
      <c r="UJV363" s="616"/>
      <c r="UJW363" s="616"/>
      <c r="UJX363" s="616"/>
      <c r="UJY363" s="616"/>
      <c r="UJZ363" s="616"/>
      <c r="UKA363" s="616"/>
      <c r="UKB363" s="616"/>
      <c r="UKC363" s="616"/>
      <c r="UKD363" s="616"/>
      <c r="UKE363" s="616"/>
      <c r="UKF363" s="616"/>
      <c r="UKG363" s="616"/>
      <c r="UKH363" s="616"/>
      <c r="UKI363" s="616"/>
      <c r="UKJ363" s="616"/>
      <c r="UKK363" s="616"/>
      <c r="UKL363" s="616"/>
      <c r="UKM363" s="616"/>
      <c r="UKN363" s="616"/>
      <c r="UKO363" s="616"/>
      <c r="UKP363" s="616"/>
      <c r="UKQ363" s="616"/>
      <c r="UKR363" s="616"/>
      <c r="UKS363" s="616"/>
      <c r="UKT363" s="616"/>
      <c r="UKU363" s="616"/>
      <c r="UKV363" s="616"/>
      <c r="UKW363" s="616"/>
      <c r="UKX363" s="616"/>
      <c r="UKY363" s="616"/>
      <c r="UKZ363" s="616"/>
      <c r="ULA363" s="616"/>
      <c r="ULB363" s="616"/>
      <c r="ULC363" s="616"/>
      <c r="ULD363" s="616"/>
      <c r="ULE363" s="616"/>
      <c r="ULF363" s="616"/>
      <c r="ULG363" s="616"/>
      <c r="ULH363" s="616"/>
      <c r="ULI363" s="616"/>
      <c r="ULJ363" s="616"/>
      <c r="ULK363" s="616"/>
      <c r="ULL363" s="616"/>
      <c r="ULM363" s="616"/>
      <c r="ULN363" s="616"/>
      <c r="ULO363" s="616"/>
      <c r="ULP363" s="616"/>
      <c r="ULQ363" s="616"/>
      <c r="ULR363" s="616"/>
      <c r="ULS363" s="616"/>
      <c r="ULT363" s="616"/>
      <c r="ULU363" s="616"/>
      <c r="ULV363" s="616"/>
      <c r="ULW363" s="616"/>
      <c r="ULX363" s="616"/>
      <c r="ULY363" s="616"/>
      <c r="ULZ363" s="616"/>
      <c r="UMA363" s="616"/>
      <c r="UMB363" s="616"/>
      <c r="UMC363" s="616"/>
      <c r="UMD363" s="616"/>
      <c r="UME363" s="616"/>
      <c r="UMF363" s="616"/>
      <c r="UMG363" s="616"/>
      <c r="UMH363" s="616"/>
      <c r="UMI363" s="616"/>
      <c r="UMJ363" s="616"/>
      <c r="UMK363" s="616"/>
      <c r="UML363" s="616"/>
      <c r="UMM363" s="616"/>
      <c r="UMN363" s="616"/>
      <c r="UMO363" s="616"/>
      <c r="UMP363" s="616"/>
      <c r="UMQ363" s="616"/>
      <c r="UMR363" s="616"/>
      <c r="UMS363" s="616"/>
      <c r="UMT363" s="616"/>
      <c r="UMU363" s="616"/>
      <c r="UMV363" s="616"/>
      <c r="UMW363" s="616"/>
      <c r="UMX363" s="616"/>
      <c r="UMY363" s="616"/>
      <c r="UMZ363" s="616"/>
      <c r="UNA363" s="616"/>
      <c r="UNB363" s="616"/>
      <c r="UNC363" s="616"/>
      <c r="UND363" s="616"/>
      <c r="UNE363" s="616"/>
      <c r="UNF363" s="616"/>
      <c r="UNG363" s="616"/>
      <c r="UNH363" s="616"/>
      <c r="UNI363" s="616"/>
      <c r="UNJ363" s="616"/>
      <c r="UNK363" s="616"/>
      <c r="UNL363" s="616"/>
      <c r="UNM363" s="616"/>
      <c r="UNN363" s="616"/>
      <c r="UNO363" s="616"/>
      <c r="UNP363" s="616"/>
      <c r="UNQ363" s="616"/>
      <c r="UNR363" s="616"/>
      <c r="UNS363" s="616"/>
      <c r="UNT363" s="616"/>
      <c r="UNU363" s="616"/>
      <c r="UNV363" s="616"/>
      <c r="UNW363" s="616"/>
      <c r="UNX363" s="616"/>
      <c r="UNY363" s="616"/>
      <c r="UNZ363" s="616"/>
      <c r="UOA363" s="616"/>
      <c r="UOB363" s="616"/>
      <c r="UOC363" s="616"/>
      <c r="UOD363" s="616"/>
      <c r="UOE363" s="616"/>
      <c r="UOF363" s="616"/>
      <c r="UOG363" s="616"/>
      <c r="UOH363" s="616"/>
      <c r="UOI363" s="616"/>
      <c r="UOJ363" s="616"/>
      <c r="UOK363" s="616"/>
      <c r="UOL363" s="616"/>
      <c r="UOM363" s="616"/>
      <c r="UON363" s="616"/>
      <c r="UOO363" s="616"/>
      <c r="UOP363" s="616"/>
      <c r="UOQ363" s="616"/>
      <c r="UOR363" s="616"/>
      <c r="UOS363" s="616"/>
      <c r="UOT363" s="616"/>
      <c r="UOU363" s="616"/>
      <c r="UOV363" s="616"/>
      <c r="UOW363" s="616"/>
      <c r="UOX363" s="616"/>
      <c r="UOY363" s="616"/>
      <c r="UOZ363" s="616"/>
      <c r="UPA363" s="616"/>
      <c r="UPB363" s="616"/>
      <c r="UPC363" s="616"/>
      <c r="UPD363" s="616"/>
      <c r="UPE363" s="616"/>
      <c r="UPF363" s="616"/>
      <c r="UPG363" s="616"/>
      <c r="UPH363" s="616"/>
      <c r="UPI363" s="616"/>
      <c r="UPJ363" s="616"/>
      <c r="UPK363" s="616"/>
      <c r="UPL363" s="616"/>
      <c r="UPM363" s="616"/>
      <c r="UPN363" s="616"/>
      <c r="UPO363" s="616"/>
      <c r="UPP363" s="616"/>
      <c r="UPQ363" s="616"/>
      <c r="UPR363" s="616"/>
      <c r="UPS363" s="616"/>
      <c r="UPT363" s="616"/>
      <c r="UPU363" s="616"/>
      <c r="UPV363" s="616"/>
      <c r="UPW363" s="616"/>
      <c r="UPX363" s="616"/>
      <c r="UPY363" s="616"/>
      <c r="UPZ363" s="616"/>
      <c r="UQA363" s="616"/>
      <c r="UQB363" s="616"/>
      <c r="UQC363" s="616"/>
      <c r="UQD363" s="616"/>
      <c r="UQE363" s="616"/>
      <c r="UQF363" s="616"/>
      <c r="UQG363" s="616"/>
      <c r="UQH363" s="616"/>
      <c r="UQI363" s="616"/>
      <c r="UQJ363" s="616"/>
      <c r="UQK363" s="616"/>
      <c r="UQL363" s="616"/>
      <c r="UQM363" s="616"/>
      <c r="UQN363" s="616"/>
      <c r="UQO363" s="616"/>
      <c r="UQP363" s="616"/>
      <c r="UQQ363" s="616"/>
      <c r="UQR363" s="616"/>
      <c r="UQS363" s="616"/>
      <c r="UQT363" s="616"/>
      <c r="UQU363" s="616"/>
      <c r="UQV363" s="616"/>
      <c r="UQW363" s="616"/>
      <c r="UQX363" s="616"/>
      <c r="UQY363" s="616"/>
      <c r="UQZ363" s="616"/>
      <c r="URA363" s="616"/>
      <c r="URB363" s="616"/>
      <c r="URC363" s="616"/>
      <c r="URD363" s="616"/>
      <c r="URE363" s="616"/>
      <c r="URF363" s="616"/>
      <c r="URG363" s="616"/>
      <c r="URH363" s="616"/>
      <c r="URI363" s="616"/>
      <c r="URJ363" s="616"/>
      <c r="URK363" s="616"/>
      <c r="URL363" s="616"/>
      <c r="URM363" s="616"/>
      <c r="URN363" s="616"/>
      <c r="URO363" s="616"/>
      <c r="URP363" s="616"/>
      <c r="URQ363" s="616"/>
      <c r="URR363" s="616"/>
      <c r="URS363" s="616"/>
      <c r="URT363" s="616"/>
      <c r="URU363" s="616"/>
      <c r="URV363" s="616"/>
      <c r="URW363" s="616"/>
      <c r="URX363" s="616"/>
      <c r="URY363" s="616"/>
      <c r="URZ363" s="616"/>
      <c r="USA363" s="616"/>
      <c r="USB363" s="616"/>
      <c r="USC363" s="616"/>
      <c r="USD363" s="616"/>
      <c r="USE363" s="616"/>
      <c r="USF363" s="616"/>
      <c r="USG363" s="616"/>
      <c r="USH363" s="616"/>
      <c r="USI363" s="616"/>
      <c r="USJ363" s="616"/>
      <c r="USK363" s="616"/>
      <c r="USL363" s="616"/>
      <c r="USM363" s="616"/>
      <c r="USN363" s="616"/>
      <c r="USO363" s="616"/>
      <c r="USP363" s="616"/>
      <c r="USQ363" s="616"/>
      <c r="USR363" s="616"/>
      <c r="USS363" s="616"/>
      <c r="UST363" s="616"/>
      <c r="USU363" s="616"/>
      <c r="USV363" s="616"/>
      <c r="USW363" s="616"/>
      <c r="USX363" s="616"/>
      <c r="USY363" s="616"/>
      <c r="USZ363" s="616"/>
      <c r="UTA363" s="616"/>
      <c r="UTB363" s="616"/>
      <c r="UTC363" s="616"/>
      <c r="UTD363" s="616"/>
      <c r="UTE363" s="616"/>
      <c r="UTF363" s="616"/>
      <c r="UTG363" s="616"/>
      <c r="UTH363" s="616"/>
      <c r="UTI363" s="616"/>
      <c r="UTJ363" s="616"/>
      <c r="UTK363" s="616"/>
      <c r="UTL363" s="616"/>
      <c r="UTM363" s="616"/>
      <c r="UTN363" s="616"/>
      <c r="UTO363" s="616"/>
      <c r="UTP363" s="616"/>
      <c r="UTQ363" s="616"/>
      <c r="UTR363" s="616"/>
      <c r="UTS363" s="616"/>
      <c r="UTT363" s="616"/>
      <c r="UTU363" s="616"/>
      <c r="UTV363" s="616"/>
      <c r="UTW363" s="616"/>
      <c r="UTX363" s="616"/>
      <c r="UTY363" s="616"/>
      <c r="UTZ363" s="616"/>
      <c r="UUA363" s="616"/>
      <c r="UUB363" s="616"/>
      <c r="UUC363" s="616"/>
      <c r="UUD363" s="616"/>
      <c r="UUE363" s="616"/>
      <c r="UUF363" s="616"/>
      <c r="UUG363" s="616"/>
      <c r="UUH363" s="616"/>
      <c r="UUI363" s="616"/>
      <c r="UUJ363" s="616"/>
      <c r="UUK363" s="616"/>
      <c r="UUL363" s="616"/>
      <c r="UUM363" s="616"/>
      <c r="UUN363" s="616"/>
      <c r="UUO363" s="616"/>
      <c r="UUP363" s="616"/>
      <c r="UUQ363" s="616"/>
      <c r="UUR363" s="616"/>
      <c r="UUS363" s="616"/>
      <c r="UUT363" s="616"/>
      <c r="UUU363" s="616"/>
      <c r="UUV363" s="616"/>
      <c r="UUW363" s="616"/>
      <c r="UUX363" s="616"/>
      <c r="UUY363" s="616"/>
      <c r="UUZ363" s="616"/>
      <c r="UVA363" s="616"/>
      <c r="UVB363" s="616"/>
      <c r="UVC363" s="616"/>
      <c r="UVD363" s="616"/>
      <c r="UVE363" s="616"/>
      <c r="UVF363" s="616"/>
      <c r="UVG363" s="616"/>
      <c r="UVH363" s="616"/>
      <c r="UVI363" s="616"/>
      <c r="UVJ363" s="616"/>
      <c r="UVK363" s="616"/>
      <c r="UVL363" s="616"/>
      <c r="UVM363" s="616"/>
      <c r="UVN363" s="616"/>
      <c r="UVO363" s="616"/>
      <c r="UVP363" s="616"/>
      <c r="UVQ363" s="616"/>
      <c r="UVR363" s="616"/>
      <c r="UVS363" s="616"/>
      <c r="UVT363" s="616"/>
      <c r="UVU363" s="616"/>
      <c r="UVV363" s="616"/>
      <c r="UVW363" s="616"/>
      <c r="UVX363" s="616"/>
      <c r="UVY363" s="616"/>
      <c r="UVZ363" s="616"/>
      <c r="UWA363" s="616"/>
      <c r="UWB363" s="616"/>
      <c r="UWC363" s="616"/>
      <c r="UWD363" s="616"/>
      <c r="UWE363" s="616"/>
      <c r="UWF363" s="616"/>
      <c r="UWG363" s="616"/>
      <c r="UWH363" s="616"/>
      <c r="UWI363" s="616"/>
      <c r="UWJ363" s="616"/>
      <c r="UWK363" s="616"/>
      <c r="UWL363" s="616"/>
      <c r="UWM363" s="616"/>
      <c r="UWN363" s="616"/>
      <c r="UWO363" s="616"/>
      <c r="UWP363" s="616"/>
      <c r="UWQ363" s="616"/>
      <c r="UWR363" s="616"/>
      <c r="UWS363" s="616"/>
      <c r="UWT363" s="616"/>
      <c r="UWU363" s="616"/>
      <c r="UWV363" s="616"/>
      <c r="UWW363" s="616"/>
      <c r="UWX363" s="616"/>
      <c r="UWY363" s="616"/>
      <c r="UWZ363" s="616"/>
      <c r="UXA363" s="616"/>
      <c r="UXB363" s="616"/>
      <c r="UXC363" s="616"/>
      <c r="UXD363" s="616"/>
      <c r="UXE363" s="616"/>
      <c r="UXF363" s="616"/>
      <c r="UXG363" s="616"/>
      <c r="UXH363" s="616"/>
      <c r="UXI363" s="616"/>
      <c r="UXJ363" s="616"/>
      <c r="UXK363" s="616"/>
      <c r="UXL363" s="616"/>
      <c r="UXM363" s="616"/>
      <c r="UXN363" s="616"/>
      <c r="UXO363" s="616"/>
      <c r="UXP363" s="616"/>
      <c r="UXQ363" s="616"/>
      <c r="UXR363" s="616"/>
      <c r="UXS363" s="616"/>
      <c r="UXT363" s="616"/>
      <c r="UXU363" s="616"/>
      <c r="UXV363" s="616"/>
      <c r="UXW363" s="616"/>
      <c r="UXX363" s="616"/>
      <c r="UXY363" s="616"/>
      <c r="UXZ363" s="616"/>
      <c r="UYA363" s="616"/>
      <c r="UYB363" s="616"/>
      <c r="UYC363" s="616"/>
      <c r="UYD363" s="616"/>
      <c r="UYE363" s="616"/>
      <c r="UYF363" s="616"/>
      <c r="UYG363" s="616"/>
      <c r="UYH363" s="616"/>
      <c r="UYI363" s="616"/>
      <c r="UYJ363" s="616"/>
      <c r="UYK363" s="616"/>
      <c r="UYL363" s="616"/>
      <c r="UYM363" s="616"/>
      <c r="UYN363" s="616"/>
      <c r="UYO363" s="616"/>
      <c r="UYP363" s="616"/>
      <c r="UYQ363" s="616"/>
      <c r="UYR363" s="616"/>
      <c r="UYS363" s="616"/>
      <c r="UYT363" s="616"/>
      <c r="UYU363" s="616"/>
      <c r="UYV363" s="616"/>
      <c r="UYW363" s="616"/>
      <c r="UYX363" s="616"/>
      <c r="UYY363" s="616"/>
      <c r="UYZ363" s="616"/>
      <c r="UZA363" s="616"/>
      <c r="UZB363" s="616"/>
      <c r="UZC363" s="616"/>
      <c r="UZD363" s="616"/>
      <c r="UZE363" s="616"/>
      <c r="UZF363" s="616"/>
      <c r="UZG363" s="616"/>
      <c r="UZH363" s="616"/>
      <c r="UZI363" s="616"/>
      <c r="UZJ363" s="616"/>
      <c r="UZK363" s="616"/>
      <c r="UZL363" s="616"/>
      <c r="UZM363" s="616"/>
      <c r="UZN363" s="616"/>
      <c r="UZO363" s="616"/>
      <c r="UZP363" s="616"/>
      <c r="UZQ363" s="616"/>
      <c r="UZR363" s="616"/>
      <c r="UZS363" s="616"/>
      <c r="UZT363" s="616"/>
      <c r="UZU363" s="616"/>
      <c r="UZV363" s="616"/>
      <c r="UZW363" s="616"/>
      <c r="UZX363" s="616"/>
      <c r="UZY363" s="616"/>
      <c r="UZZ363" s="616"/>
      <c r="VAA363" s="616"/>
      <c r="VAB363" s="616"/>
      <c r="VAC363" s="616"/>
      <c r="VAD363" s="616"/>
      <c r="VAE363" s="616"/>
      <c r="VAF363" s="616"/>
      <c r="VAG363" s="616"/>
      <c r="VAH363" s="616"/>
      <c r="VAI363" s="616"/>
      <c r="VAJ363" s="616"/>
      <c r="VAK363" s="616"/>
      <c r="VAL363" s="616"/>
      <c r="VAM363" s="616"/>
      <c r="VAN363" s="616"/>
      <c r="VAO363" s="616"/>
      <c r="VAP363" s="616"/>
      <c r="VAQ363" s="616"/>
      <c r="VAR363" s="616"/>
      <c r="VAS363" s="616"/>
      <c r="VAT363" s="616"/>
      <c r="VAU363" s="616"/>
      <c r="VAV363" s="616"/>
      <c r="VAW363" s="616"/>
      <c r="VAX363" s="616"/>
      <c r="VAY363" s="616"/>
      <c r="VAZ363" s="616"/>
      <c r="VBA363" s="616"/>
      <c r="VBB363" s="616"/>
      <c r="VBC363" s="616"/>
      <c r="VBD363" s="616"/>
      <c r="VBE363" s="616"/>
      <c r="VBF363" s="616"/>
      <c r="VBG363" s="616"/>
      <c r="VBH363" s="616"/>
      <c r="VBI363" s="616"/>
      <c r="VBJ363" s="616"/>
      <c r="VBK363" s="616"/>
      <c r="VBL363" s="616"/>
      <c r="VBM363" s="616"/>
      <c r="VBN363" s="616"/>
      <c r="VBO363" s="616"/>
      <c r="VBP363" s="616"/>
      <c r="VBQ363" s="616"/>
      <c r="VBR363" s="616"/>
      <c r="VBS363" s="616"/>
      <c r="VBT363" s="616"/>
      <c r="VBU363" s="616"/>
      <c r="VBV363" s="616"/>
      <c r="VBW363" s="616"/>
      <c r="VBX363" s="616"/>
      <c r="VBY363" s="616"/>
      <c r="VBZ363" s="616"/>
      <c r="VCA363" s="616"/>
      <c r="VCB363" s="616"/>
      <c r="VCC363" s="616"/>
      <c r="VCD363" s="616"/>
      <c r="VCE363" s="616"/>
      <c r="VCF363" s="616"/>
      <c r="VCG363" s="616"/>
      <c r="VCH363" s="616"/>
      <c r="VCI363" s="616"/>
      <c r="VCJ363" s="616"/>
      <c r="VCK363" s="616"/>
      <c r="VCL363" s="616"/>
      <c r="VCM363" s="616"/>
      <c r="VCN363" s="616"/>
      <c r="VCO363" s="616"/>
      <c r="VCP363" s="616"/>
      <c r="VCQ363" s="616"/>
      <c r="VCR363" s="616"/>
      <c r="VCS363" s="616"/>
      <c r="VCT363" s="616"/>
      <c r="VCU363" s="616"/>
      <c r="VCV363" s="616"/>
      <c r="VCW363" s="616"/>
      <c r="VCX363" s="616"/>
      <c r="VCY363" s="616"/>
      <c r="VCZ363" s="616"/>
      <c r="VDA363" s="616"/>
      <c r="VDB363" s="616"/>
      <c r="VDC363" s="616"/>
      <c r="VDD363" s="616"/>
      <c r="VDE363" s="616"/>
      <c r="VDF363" s="616"/>
      <c r="VDG363" s="616"/>
      <c r="VDH363" s="616"/>
      <c r="VDI363" s="616"/>
      <c r="VDJ363" s="616"/>
      <c r="VDK363" s="616"/>
      <c r="VDL363" s="616"/>
      <c r="VDM363" s="616"/>
      <c r="VDN363" s="616"/>
      <c r="VDO363" s="616"/>
      <c r="VDP363" s="616"/>
      <c r="VDQ363" s="616"/>
      <c r="VDR363" s="616"/>
      <c r="VDS363" s="616"/>
      <c r="VDT363" s="616"/>
      <c r="VDU363" s="616"/>
      <c r="VDV363" s="616"/>
      <c r="VDW363" s="616"/>
      <c r="VDX363" s="616"/>
      <c r="VDY363" s="616"/>
      <c r="VDZ363" s="616"/>
      <c r="VEA363" s="616"/>
      <c r="VEB363" s="616"/>
      <c r="VEC363" s="616"/>
      <c r="VED363" s="616"/>
      <c r="VEE363" s="616"/>
      <c r="VEF363" s="616"/>
      <c r="VEG363" s="616"/>
      <c r="VEH363" s="616"/>
      <c r="VEI363" s="616"/>
      <c r="VEJ363" s="616"/>
      <c r="VEK363" s="616"/>
      <c r="VEL363" s="616"/>
      <c r="VEM363" s="616"/>
      <c r="VEN363" s="616"/>
      <c r="VEO363" s="616"/>
      <c r="VEP363" s="616"/>
      <c r="VEQ363" s="616"/>
      <c r="VER363" s="616"/>
      <c r="VES363" s="616"/>
      <c r="VET363" s="616"/>
      <c r="VEU363" s="616"/>
      <c r="VEV363" s="616"/>
      <c r="VEW363" s="616"/>
      <c r="VEX363" s="616"/>
      <c r="VEY363" s="616"/>
      <c r="VEZ363" s="616"/>
      <c r="VFA363" s="616"/>
      <c r="VFB363" s="616"/>
      <c r="VFC363" s="616"/>
      <c r="VFD363" s="616"/>
      <c r="VFE363" s="616"/>
      <c r="VFF363" s="616"/>
      <c r="VFG363" s="616"/>
      <c r="VFH363" s="616"/>
      <c r="VFI363" s="616"/>
      <c r="VFJ363" s="616"/>
      <c r="VFK363" s="616"/>
      <c r="VFL363" s="616"/>
      <c r="VFM363" s="616"/>
      <c r="VFN363" s="616"/>
      <c r="VFO363" s="616"/>
      <c r="VFP363" s="616"/>
      <c r="VFQ363" s="616"/>
      <c r="VFR363" s="616"/>
      <c r="VFS363" s="616"/>
      <c r="VFT363" s="616"/>
      <c r="VFU363" s="616"/>
      <c r="VFV363" s="616"/>
      <c r="VFW363" s="616"/>
      <c r="VFX363" s="616"/>
      <c r="VFY363" s="616"/>
      <c r="VFZ363" s="616"/>
      <c r="VGA363" s="616"/>
      <c r="VGB363" s="616"/>
      <c r="VGC363" s="616"/>
      <c r="VGD363" s="616"/>
      <c r="VGE363" s="616"/>
      <c r="VGF363" s="616"/>
      <c r="VGG363" s="616"/>
      <c r="VGH363" s="616"/>
      <c r="VGI363" s="616"/>
      <c r="VGJ363" s="616"/>
      <c r="VGK363" s="616"/>
      <c r="VGL363" s="616"/>
      <c r="VGM363" s="616"/>
      <c r="VGN363" s="616"/>
      <c r="VGO363" s="616"/>
      <c r="VGP363" s="616"/>
      <c r="VGQ363" s="616"/>
      <c r="VGR363" s="616"/>
      <c r="VGS363" s="616"/>
      <c r="VGT363" s="616"/>
      <c r="VGU363" s="616"/>
      <c r="VGV363" s="616"/>
      <c r="VGW363" s="616"/>
      <c r="VGX363" s="616"/>
      <c r="VGY363" s="616"/>
      <c r="VGZ363" s="616"/>
      <c r="VHA363" s="616"/>
      <c r="VHB363" s="616"/>
      <c r="VHC363" s="616"/>
      <c r="VHD363" s="616"/>
      <c r="VHE363" s="616"/>
      <c r="VHF363" s="616"/>
      <c r="VHG363" s="616"/>
      <c r="VHH363" s="616"/>
      <c r="VHI363" s="616"/>
      <c r="VHJ363" s="616"/>
      <c r="VHK363" s="616"/>
      <c r="VHL363" s="616"/>
      <c r="VHM363" s="616"/>
      <c r="VHN363" s="616"/>
      <c r="VHO363" s="616"/>
      <c r="VHP363" s="616"/>
      <c r="VHQ363" s="616"/>
      <c r="VHR363" s="616"/>
      <c r="VHS363" s="616"/>
      <c r="VHT363" s="616"/>
      <c r="VHU363" s="616"/>
      <c r="VHV363" s="616"/>
      <c r="VHW363" s="616"/>
      <c r="VHX363" s="616"/>
      <c r="VHY363" s="616"/>
      <c r="VHZ363" s="616"/>
      <c r="VIA363" s="616"/>
      <c r="VIB363" s="616"/>
      <c r="VIC363" s="616"/>
      <c r="VID363" s="616"/>
      <c r="VIE363" s="616"/>
      <c r="VIF363" s="616"/>
      <c r="VIG363" s="616"/>
      <c r="VIH363" s="616"/>
      <c r="VII363" s="616"/>
      <c r="VIJ363" s="616"/>
      <c r="VIK363" s="616"/>
      <c r="VIL363" s="616"/>
      <c r="VIM363" s="616"/>
      <c r="VIN363" s="616"/>
      <c r="VIO363" s="616"/>
      <c r="VIP363" s="616"/>
      <c r="VIQ363" s="616"/>
      <c r="VIR363" s="616"/>
      <c r="VIS363" s="616"/>
      <c r="VIT363" s="616"/>
      <c r="VIU363" s="616"/>
      <c r="VIV363" s="616"/>
      <c r="VIW363" s="616"/>
      <c r="VIX363" s="616"/>
      <c r="VIY363" s="616"/>
      <c r="VIZ363" s="616"/>
      <c r="VJA363" s="616"/>
      <c r="VJB363" s="616"/>
      <c r="VJC363" s="616"/>
      <c r="VJD363" s="616"/>
      <c r="VJE363" s="616"/>
      <c r="VJF363" s="616"/>
      <c r="VJG363" s="616"/>
      <c r="VJH363" s="616"/>
      <c r="VJI363" s="616"/>
      <c r="VJJ363" s="616"/>
      <c r="VJK363" s="616"/>
      <c r="VJL363" s="616"/>
      <c r="VJM363" s="616"/>
      <c r="VJN363" s="616"/>
      <c r="VJO363" s="616"/>
      <c r="VJP363" s="616"/>
      <c r="VJQ363" s="616"/>
      <c r="VJR363" s="616"/>
      <c r="VJS363" s="616"/>
      <c r="VJT363" s="616"/>
      <c r="VJU363" s="616"/>
      <c r="VJV363" s="616"/>
      <c r="VJW363" s="616"/>
      <c r="VJX363" s="616"/>
      <c r="VJY363" s="616"/>
      <c r="VJZ363" s="616"/>
      <c r="VKA363" s="616"/>
      <c r="VKB363" s="616"/>
      <c r="VKC363" s="616"/>
      <c r="VKD363" s="616"/>
      <c r="VKE363" s="616"/>
      <c r="VKF363" s="616"/>
      <c r="VKG363" s="616"/>
      <c r="VKH363" s="616"/>
      <c r="VKI363" s="616"/>
      <c r="VKJ363" s="616"/>
      <c r="VKK363" s="616"/>
      <c r="VKL363" s="616"/>
      <c r="VKM363" s="616"/>
      <c r="VKN363" s="616"/>
      <c r="VKO363" s="616"/>
      <c r="VKP363" s="616"/>
      <c r="VKQ363" s="616"/>
      <c r="VKR363" s="616"/>
      <c r="VKS363" s="616"/>
      <c r="VKT363" s="616"/>
      <c r="VKU363" s="616"/>
      <c r="VKV363" s="616"/>
      <c r="VKW363" s="616"/>
      <c r="VKX363" s="616"/>
      <c r="VKY363" s="616"/>
      <c r="VKZ363" s="616"/>
      <c r="VLA363" s="616"/>
      <c r="VLB363" s="616"/>
      <c r="VLC363" s="616"/>
      <c r="VLD363" s="616"/>
      <c r="VLE363" s="616"/>
      <c r="VLF363" s="616"/>
      <c r="VLG363" s="616"/>
      <c r="VLH363" s="616"/>
      <c r="VLI363" s="616"/>
      <c r="VLJ363" s="616"/>
      <c r="VLK363" s="616"/>
      <c r="VLL363" s="616"/>
      <c r="VLM363" s="616"/>
      <c r="VLN363" s="616"/>
      <c r="VLO363" s="616"/>
      <c r="VLP363" s="616"/>
      <c r="VLQ363" s="616"/>
      <c r="VLR363" s="616"/>
      <c r="VLS363" s="616"/>
      <c r="VLT363" s="616"/>
      <c r="VLU363" s="616"/>
      <c r="VLV363" s="616"/>
      <c r="VLW363" s="616"/>
      <c r="VLX363" s="616"/>
      <c r="VLY363" s="616"/>
      <c r="VLZ363" s="616"/>
      <c r="VMA363" s="616"/>
      <c r="VMB363" s="616"/>
      <c r="VMC363" s="616"/>
      <c r="VMD363" s="616"/>
      <c r="VME363" s="616"/>
      <c r="VMF363" s="616"/>
      <c r="VMG363" s="616"/>
      <c r="VMH363" s="616"/>
      <c r="VMI363" s="616"/>
      <c r="VMJ363" s="616"/>
      <c r="VMK363" s="616"/>
      <c r="VML363" s="616"/>
      <c r="VMM363" s="616"/>
      <c r="VMN363" s="616"/>
      <c r="VMO363" s="616"/>
      <c r="VMP363" s="616"/>
      <c r="VMQ363" s="616"/>
      <c r="VMR363" s="616"/>
      <c r="VMS363" s="616"/>
      <c r="VMT363" s="616"/>
      <c r="VMU363" s="616"/>
      <c r="VMV363" s="616"/>
      <c r="VMW363" s="616"/>
      <c r="VMX363" s="616"/>
      <c r="VMY363" s="616"/>
      <c r="VMZ363" s="616"/>
      <c r="VNA363" s="616"/>
      <c r="VNB363" s="616"/>
      <c r="VNC363" s="616"/>
      <c r="VND363" s="616"/>
      <c r="VNE363" s="616"/>
      <c r="VNF363" s="616"/>
      <c r="VNG363" s="616"/>
      <c r="VNH363" s="616"/>
      <c r="VNI363" s="616"/>
      <c r="VNJ363" s="616"/>
      <c r="VNK363" s="616"/>
      <c r="VNL363" s="616"/>
      <c r="VNM363" s="616"/>
      <c r="VNN363" s="616"/>
      <c r="VNO363" s="616"/>
      <c r="VNP363" s="616"/>
      <c r="VNQ363" s="616"/>
      <c r="VNR363" s="616"/>
      <c r="VNS363" s="616"/>
      <c r="VNT363" s="616"/>
      <c r="VNU363" s="616"/>
      <c r="VNV363" s="616"/>
      <c r="VNW363" s="616"/>
      <c r="VNX363" s="616"/>
      <c r="VNY363" s="616"/>
      <c r="VNZ363" s="616"/>
      <c r="VOA363" s="616"/>
      <c r="VOB363" s="616"/>
      <c r="VOC363" s="616"/>
      <c r="VOD363" s="616"/>
      <c r="VOE363" s="616"/>
      <c r="VOF363" s="616"/>
      <c r="VOG363" s="616"/>
      <c r="VOH363" s="616"/>
      <c r="VOI363" s="616"/>
      <c r="VOJ363" s="616"/>
      <c r="VOK363" s="616"/>
      <c r="VOL363" s="616"/>
      <c r="VOM363" s="616"/>
      <c r="VON363" s="616"/>
      <c r="VOO363" s="616"/>
      <c r="VOP363" s="616"/>
      <c r="VOQ363" s="616"/>
      <c r="VOR363" s="616"/>
      <c r="VOS363" s="616"/>
      <c r="VOT363" s="616"/>
      <c r="VOU363" s="616"/>
      <c r="VOV363" s="616"/>
      <c r="VOW363" s="616"/>
      <c r="VOX363" s="616"/>
      <c r="VOY363" s="616"/>
      <c r="VOZ363" s="616"/>
      <c r="VPA363" s="616"/>
      <c r="VPB363" s="616"/>
      <c r="VPC363" s="616"/>
      <c r="VPD363" s="616"/>
      <c r="VPE363" s="616"/>
      <c r="VPF363" s="616"/>
      <c r="VPG363" s="616"/>
      <c r="VPH363" s="616"/>
      <c r="VPI363" s="616"/>
      <c r="VPJ363" s="616"/>
      <c r="VPK363" s="616"/>
      <c r="VPL363" s="616"/>
      <c r="VPM363" s="616"/>
      <c r="VPN363" s="616"/>
      <c r="VPO363" s="616"/>
      <c r="VPP363" s="616"/>
      <c r="VPQ363" s="616"/>
      <c r="VPR363" s="616"/>
      <c r="VPS363" s="616"/>
      <c r="VPT363" s="616"/>
      <c r="VPU363" s="616"/>
      <c r="VPV363" s="616"/>
      <c r="VPW363" s="616"/>
      <c r="VPX363" s="616"/>
      <c r="VPY363" s="616"/>
      <c r="VPZ363" s="616"/>
      <c r="VQA363" s="616"/>
      <c r="VQB363" s="616"/>
      <c r="VQC363" s="616"/>
      <c r="VQD363" s="616"/>
      <c r="VQE363" s="616"/>
      <c r="VQF363" s="616"/>
      <c r="VQG363" s="616"/>
      <c r="VQH363" s="616"/>
      <c r="VQI363" s="616"/>
      <c r="VQJ363" s="616"/>
      <c r="VQK363" s="616"/>
      <c r="VQL363" s="616"/>
      <c r="VQM363" s="616"/>
      <c r="VQN363" s="616"/>
      <c r="VQO363" s="616"/>
      <c r="VQP363" s="616"/>
      <c r="VQQ363" s="616"/>
      <c r="VQR363" s="616"/>
      <c r="VQS363" s="616"/>
      <c r="VQT363" s="616"/>
      <c r="VQU363" s="616"/>
      <c r="VQV363" s="616"/>
      <c r="VQW363" s="616"/>
      <c r="VQX363" s="616"/>
      <c r="VQY363" s="616"/>
      <c r="VQZ363" s="616"/>
      <c r="VRA363" s="616"/>
      <c r="VRB363" s="616"/>
      <c r="VRC363" s="616"/>
      <c r="VRD363" s="616"/>
      <c r="VRE363" s="616"/>
      <c r="VRF363" s="616"/>
      <c r="VRG363" s="616"/>
      <c r="VRH363" s="616"/>
      <c r="VRI363" s="616"/>
      <c r="VRJ363" s="616"/>
      <c r="VRK363" s="616"/>
      <c r="VRL363" s="616"/>
      <c r="VRM363" s="616"/>
      <c r="VRN363" s="616"/>
      <c r="VRO363" s="616"/>
      <c r="VRP363" s="616"/>
      <c r="VRQ363" s="616"/>
      <c r="VRR363" s="616"/>
      <c r="VRS363" s="616"/>
      <c r="VRT363" s="616"/>
      <c r="VRU363" s="616"/>
      <c r="VRV363" s="616"/>
      <c r="VRW363" s="616"/>
      <c r="VRX363" s="616"/>
      <c r="VRY363" s="616"/>
      <c r="VRZ363" s="616"/>
      <c r="VSA363" s="616"/>
      <c r="VSB363" s="616"/>
      <c r="VSC363" s="616"/>
      <c r="VSD363" s="616"/>
      <c r="VSE363" s="616"/>
      <c r="VSF363" s="616"/>
      <c r="VSG363" s="616"/>
      <c r="VSH363" s="616"/>
      <c r="VSI363" s="616"/>
      <c r="VSJ363" s="616"/>
      <c r="VSK363" s="616"/>
      <c r="VSL363" s="616"/>
      <c r="VSM363" s="616"/>
      <c r="VSN363" s="616"/>
      <c r="VSO363" s="616"/>
      <c r="VSP363" s="616"/>
      <c r="VSQ363" s="616"/>
      <c r="VSR363" s="616"/>
      <c r="VSS363" s="616"/>
      <c r="VST363" s="616"/>
      <c r="VSU363" s="616"/>
      <c r="VSV363" s="616"/>
      <c r="VSW363" s="616"/>
      <c r="VSX363" s="616"/>
      <c r="VSY363" s="616"/>
      <c r="VSZ363" s="616"/>
      <c r="VTA363" s="616"/>
      <c r="VTB363" s="616"/>
      <c r="VTC363" s="616"/>
      <c r="VTD363" s="616"/>
      <c r="VTE363" s="616"/>
      <c r="VTF363" s="616"/>
      <c r="VTG363" s="616"/>
      <c r="VTH363" s="616"/>
      <c r="VTI363" s="616"/>
      <c r="VTJ363" s="616"/>
      <c r="VTK363" s="616"/>
      <c r="VTL363" s="616"/>
      <c r="VTM363" s="616"/>
      <c r="VTN363" s="616"/>
      <c r="VTO363" s="616"/>
      <c r="VTP363" s="616"/>
      <c r="VTQ363" s="616"/>
      <c r="VTR363" s="616"/>
      <c r="VTS363" s="616"/>
      <c r="VTT363" s="616"/>
      <c r="VTU363" s="616"/>
      <c r="VTV363" s="616"/>
      <c r="VTW363" s="616"/>
      <c r="VTX363" s="616"/>
      <c r="VTY363" s="616"/>
      <c r="VTZ363" s="616"/>
      <c r="VUA363" s="616"/>
      <c r="VUB363" s="616"/>
      <c r="VUC363" s="616"/>
      <c r="VUD363" s="616"/>
      <c r="VUE363" s="616"/>
      <c r="VUF363" s="616"/>
      <c r="VUG363" s="616"/>
      <c r="VUH363" s="616"/>
      <c r="VUI363" s="616"/>
      <c r="VUJ363" s="616"/>
      <c r="VUK363" s="616"/>
      <c r="VUL363" s="616"/>
      <c r="VUM363" s="616"/>
      <c r="VUN363" s="616"/>
      <c r="VUO363" s="616"/>
      <c r="VUP363" s="616"/>
      <c r="VUQ363" s="616"/>
      <c r="VUR363" s="616"/>
      <c r="VUS363" s="616"/>
      <c r="VUT363" s="616"/>
      <c r="VUU363" s="616"/>
      <c r="VUV363" s="616"/>
      <c r="VUW363" s="616"/>
      <c r="VUX363" s="616"/>
      <c r="VUY363" s="616"/>
      <c r="VUZ363" s="616"/>
      <c r="VVA363" s="616"/>
      <c r="VVB363" s="616"/>
      <c r="VVC363" s="616"/>
      <c r="VVD363" s="616"/>
      <c r="VVE363" s="616"/>
      <c r="VVF363" s="616"/>
      <c r="VVG363" s="616"/>
      <c r="VVH363" s="616"/>
      <c r="VVI363" s="616"/>
      <c r="VVJ363" s="616"/>
      <c r="VVK363" s="616"/>
      <c r="VVL363" s="616"/>
      <c r="VVM363" s="616"/>
      <c r="VVN363" s="616"/>
      <c r="VVO363" s="616"/>
      <c r="VVP363" s="616"/>
      <c r="VVQ363" s="616"/>
      <c r="VVR363" s="616"/>
      <c r="VVS363" s="616"/>
      <c r="VVT363" s="616"/>
      <c r="VVU363" s="616"/>
      <c r="VVV363" s="616"/>
      <c r="VVW363" s="616"/>
      <c r="VVX363" s="616"/>
      <c r="VVY363" s="616"/>
      <c r="VVZ363" s="616"/>
      <c r="VWA363" s="616"/>
      <c r="VWB363" s="616"/>
      <c r="VWC363" s="616"/>
      <c r="VWD363" s="616"/>
      <c r="VWE363" s="616"/>
      <c r="VWF363" s="616"/>
      <c r="VWG363" s="616"/>
      <c r="VWH363" s="616"/>
      <c r="VWI363" s="616"/>
      <c r="VWJ363" s="616"/>
      <c r="VWK363" s="616"/>
      <c r="VWL363" s="616"/>
      <c r="VWM363" s="616"/>
      <c r="VWN363" s="616"/>
      <c r="VWO363" s="616"/>
      <c r="VWP363" s="616"/>
      <c r="VWQ363" s="616"/>
      <c r="VWR363" s="616"/>
      <c r="VWS363" s="616"/>
      <c r="VWT363" s="616"/>
      <c r="VWU363" s="616"/>
      <c r="VWV363" s="616"/>
      <c r="VWW363" s="616"/>
      <c r="VWX363" s="616"/>
      <c r="VWY363" s="616"/>
      <c r="VWZ363" s="616"/>
      <c r="VXA363" s="616"/>
      <c r="VXB363" s="616"/>
      <c r="VXC363" s="616"/>
      <c r="VXD363" s="616"/>
      <c r="VXE363" s="616"/>
      <c r="VXF363" s="616"/>
      <c r="VXG363" s="616"/>
      <c r="VXH363" s="616"/>
      <c r="VXI363" s="616"/>
      <c r="VXJ363" s="616"/>
      <c r="VXK363" s="616"/>
      <c r="VXL363" s="616"/>
      <c r="VXM363" s="616"/>
      <c r="VXN363" s="616"/>
      <c r="VXO363" s="616"/>
      <c r="VXP363" s="616"/>
      <c r="VXQ363" s="616"/>
      <c r="VXR363" s="616"/>
      <c r="VXS363" s="616"/>
      <c r="VXT363" s="616"/>
      <c r="VXU363" s="616"/>
      <c r="VXV363" s="616"/>
      <c r="VXW363" s="616"/>
      <c r="VXX363" s="616"/>
      <c r="VXY363" s="616"/>
      <c r="VXZ363" s="616"/>
      <c r="VYA363" s="616"/>
      <c r="VYB363" s="616"/>
      <c r="VYC363" s="616"/>
      <c r="VYD363" s="616"/>
      <c r="VYE363" s="616"/>
      <c r="VYF363" s="616"/>
      <c r="VYG363" s="616"/>
      <c r="VYH363" s="616"/>
      <c r="VYI363" s="616"/>
      <c r="VYJ363" s="616"/>
      <c r="VYK363" s="616"/>
      <c r="VYL363" s="616"/>
      <c r="VYM363" s="616"/>
      <c r="VYN363" s="616"/>
      <c r="VYO363" s="616"/>
      <c r="VYP363" s="616"/>
      <c r="VYQ363" s="616"/>
      <c r="VYR363" s="616"/>
      <c r="VYS363" s="616"/>
      <c r="VYT363" s="616"/>
      <c r="VYU363" s="616"/>
      <c r="VYV363" s="616"/>
      <c r="VYW363" s="616"/>
      <c r="VYX363" s="616"/>
      <c r="VYY363" s="616"/>
      <c r="VYZ363" s="616"/>
      <c r="VZA363" s="616"/>
      <c r="VZB363" s="616"/>
      <c r="VZC363" s="616"/>
      <c r="VZD363" s="616"/>
      <c r="VZE363" s="616"/>
      <c r="VZF363" s="616"/>
      <c r="VZG363" s="616"/>
      <c r="VZH363" s="616"/>
      <c r="VZI363" s="616"/>
      <c r="VZJ363" s="616"/>
      <c r="VZK363" s="616"/>
      <c r="VZL363" s="616"/>
      <c r="VZM363" s="616"/>
      <c r="VZN363" s="616"/>
      <c r="VZO363" s="616"/>
      <c r="VZP363" s="616"/>
      <c r="VZQ363" s="616"/>
      <c r="VZR363" s="616"/>
      <c r="VZS363" s="616"/>
      <c r="VZT363" s="616"/>
      <c r="VZU363" s="616"/>
      <c r="VZV363" s="616"/>
      <c r="VZW363" s="616"/>
      <c r="VZX363" s="616"/>
      <c r="VZY363" s="616"/>
      <c r="VZZ363" s="616"/>
      <c r="WAA363" s="616"/>
      <c r="WAB363" s="616"/>
      <c r="WAC363" s="616"/>
      <c r="WAD363" s="616"/>
      <c r="WAE363" s="616"/>
      <c r="WAF363" s="616"/>
      <c r="WAG363" s="616"/>
      <c r="WAH363" s="616"/>
      <c r="WAI363" s="616"/>
      <c r="WAJ363" s="616"/>
      <c r="WAK363" s="616"/>
      <c r="WAL363" s="616"/>
      <c r="WAM363" s="616"/>
      <c r="WAN363" s="616"/>
      <c r="WAO363" s="616"/>
      <c r="WAP363" s="616"/>
      <c r="WAQ363" s="616"/>
      <c r="WAR363" s="616"/>
      <c r="WAS363" s="616"/>
      <c r="WAT363" s="616"/>
      <c r="WAU363" s="616"/>
      <c r="WAV363" s="616"/>
      <c r="WAW363" s="616"/>
      <c r="WAX363" s="616"/>
      <c r="WAY363" s="616"/>
      <c r="WAZ363" s="616"/>
      <c r="WBA363" s="616"/>
      <c r="WBB363" s="616"/>
      <c r="WBC363" s="616"/>
      <c r="WBD363" s="616"/>
      <c r="WBE363" s="616"/>
      <c r="WBF363" s="616"/>
      <c r="WBG363" s="616"/>
      <c r="WBH363" s="616"/>
      <c r="WBI363" s="616"/>
      <c r="WBJ363" s="616"/>
      <c r="WBK363" s="616"/>
      <c r="WBL363" s="616"/>
      <c r="WBM363" s="616"/>
      <c r="WBN363" s="616"/>
      <c r="WBO363" s="616"/>
      <c r="WBP363" s="616"/>
      <c r="WBQ363" s="616"/>
      <c r="WBR363" s="616"/>
      <c r="WBS363" s="616"/>
      <c r="WBT363" s="616"/>
      <c r="WBU363" s="616"/>
      <c r="WBV363" s="616"/>
      <c r="WBW363" s="616"/>
      <c r="WBX363" s="616"/>
      <c r="WBY363" s="616"/>
      <c r="WBZ363" s="616"/>
      <c r="WCA363" s="616"/>
      <c r="WCB363" s="616"/>
      <c r="WCC363" s="616"/>
      <c r="WCD363" s="616"/>
      <c r="WCE363" s="616"/>
      <c r="WCF363" s="616"/>
      <c r="WCG363" s="616"/>
      <c r="WCH363" s="616"/>
      <c r="WCI363" s="616"/>
      <c r="WCJ363" s="616"/>
      <c r="WCK363" s="616"/>
      <c r="WCL363" s="616"/>
      <c r="WCM363" s="616"/>
      <c r="WCN363" s="616"/>
      <c r="WCO363" s="616"/>
      <c r="WCP363" s="616"/>
      <c r="WCQ363" s="616"/>
      <c r="WCR363" s="616"/>
      <c r="WCS363" s="616"/>
      <c r="WCT363" s="616"/>
      <c r="WCU363" s="616"/>
      <c r="WCV363" s="616"/>
      <c r="WCW363" s="616"/>
      <c r="WCX363" s="616"/>
      <c r="WCY363" s="616"/>
      <c r="WCZ363" s="616"/>
      <c r="WDA363" s="616"/>
      <c r="WDB363" s="616"/>
      <c r="WDC363" s="616"/>
      <c r="WDD363" s="616"/>
      <c r="WDE363" s="616"/>
      <c r="WDF363" s="616"/>
      <c r="WDG363" s="616"/>
      <c r="WDH363" s="616"/>
      <c r="WDI363" s="616"/>
      <c r="WDJ363" s="616"/>
      <c r="WDK363" s="616"/>
      <c r="WDL363" s="616"/>
      <c r="WDM363" s="616"/>
      <c r="WDN363" s="616"/>
      <c r="WDO363" s="616"/>
      <c r="WDP363" s="616"/>
      <c r="WDQ363" s="616"/>
      <c r="WDR363" s="616"/>
      <c r="WDS363" s="616"/>
      <c r="WDT363" s="616"/>
      <c r="WDU363" s="616"/>
      <c r="WDV363" s="616"/>
      <c r="WDW363" s="616"/>
      <c r="WDX363" s="616"/>
      <c r="WDY363" s="616"/>
      <c r="WDZ363" s="616"/>
      <c r="WEA363" s="616"/>
      <c r="WEB363" s="616"/>
      <c r="WEC363" s="616"/>
      <c r="WED363" s="616"/>
      <c r="WEE363" s="616"/>
      <c r="WEF363" s="616"/>
      <c r="WEG363" s="616"/>
      <c r="WEH363" s="616"/>
      <c r="WEI363" s="616"/>
      <c r="WEJ363" s="616"/>
      <c r="WEK363" s="616"/>
      <c r="WEL363" s="616"/>
      <c r="WEM363" s="616"/>
      <c r="WEN363" s="616"/>
      <c r="WEO363" s="616"/>
      <c r="WEP363" s="616"/>
      <c r="WEQ363" s="616"/>
      <c r="WER363" s="616"/>
      <c r="WES363" s="616"/>
      <c r="WET363" s="616"/>
      <c r="WEU363" s="616"/>
      <c r="WEV363" s="616"/>
      <c r="WEW363" s="616"/>
      <c r="WEX363" s="616"/>
      <c r="WEY363" s="616"/>
      <c r="WEZ363" s="616"/>
      <c r="WFA363" s="616"/>
      <c r="WFB363" s="616"/>
      <c r="WFC363" s="616"/>
      <c r="WFD363" s="616"/>
      <c r="WFE363" s="616"/>
      <c r="WFF363" s="616"/>
      <c r="WFG363" s="616"/>
      <c r="WFH363" s="616"/>
      <c r="WFI363" s="616"/>
      <c r="WFJ363" s="616"/>
      <c r="WFK363" s="616"/>
      <c r="WFL363" s="616"/>
      <c r="WFM363" s="616"/>
      <c r="WFN363" s="616"/>
      <c r="WFO363" s="616"/>
      <c r="WFP363" s="616"/>
      <c r="WFQ363" s="616"/>
      <c r="WFR363" s="616"/>
      <c r="WFS363" s="616"/>
      <c r="WFT363" s="616"/>
      <c r="WFU363" s="616"/>
      <c r="WFV363" s="616"/>
      <c r="WFW363" s="616"/>
      <c r="WFX363" s="616"/>
      <c r="WFY363" s="616"/>
      <c r="WFZ363" s="616"/>
      <c r="WGA363" s="616"/>
      <c r="WGB363" s="616"/>
      <c r="WGC363" s="616"/>
      <c r="WGD363" s="616"/>
      <c r="WGE363" s="616"/>
      <c r="WGF363" s="616"/>
      <c r="WGG363" s="616"/>
      <c r="WGH363" s="616"/>
      <c r="WGI363" s="616"/>
      <c r="WGJ363" s="616"/>
      <c r="WGK363" s="616"/>
      <c r="WGL363" s="616"/>
      <c r="WGM363" s="616"/>
      <c r="WGN363" s="616"/>
      <c r="WGO363" s="616"/>
      <c r="WGP363" s="616"/>
      <c r="WGQ363" s="616"/>
      <c r="WGR363" s="616"/>
      <c r="WGS363" s="616"/>
      <c r="WGT363" s="616"/>
      <c r="WGU363" s="616"/>
      <c r="WGV363" s="616"/>
      <c r="WGW363" s="616"/>
      <c r="WGX363" s="616"/>
      <c r="WGY363" s="616"/>
      <c r="WGZ363" s="616"/>
      <c r="WHA363" s="616"/>
      <c r="WHB363" s="616"/>
      <c r="WHC363" s="616"/>
      <c r="WHD363" s="616"/>
      <c r="WHE363" s="616"/>
      <c r="WHF363" s="616"/>
      <c r="WHG363" s="616"/>
      <c r="WHH363" s="616"/>
      <c r="WHI363" s="616"/>
      <c r="WHJ363" s="616"/>
      <c r="WHK363" s="616"/>
      <c r="WHL363" s="616"/>
      <c r="WHM363" s="616"/>
      <c r="WHN363" s="616"/>
      <c r="WHO363" s="616"/>
      <c r="WHP363" s="616"/>
      <c r="WHQ363" s="616"/>
      <c r="WHR363" s="616"/>
      <c r="WHS363" s="616"/>
      <c r="WHT363" s="616"/>
      <c r="WHU363" s="616"/>
      <c r="WHV363" s="616"/>
      <c r="WHW363" s="616"/>
      <c r="WHX363" s="616"/>
      <c r="WHY363" s="616"/>
      <c r="WHZ363" s="616"/>
      <c r="WIA363" s="616"/>
      <c r="WIB363" s="616"/>
      <c r="WIC363" s="616"/>
      <c r="WID363" s="616"/>
      <c r="WIE363" s="616"/>
      <c r="WIF363" s="616"/>
      <c r="WIG363" s="616"/>
      <c r="WIH363" s="616"/>
      <c r="WII363" s="616"/>
      <c r="WIJ363" s="616"/>
      <c r="WIK363" s="616"/>
      <c r="WIL363" s="616"/>
      <c r="WIM363" s="616"/>
      <c r="WIN363" s="616"/>
      <c r="WIO363" s="616"/>
      <c r="WIP363" s="616"/>
      <c r="WIQ363" s="616"/>
      <c r="WIR363" s="616"/>
      <c r="WIS363" s="616"/>
      <c r="WIT363" s="616"/>
      <c r="WIU363" s="616"/>
      <c r="WIV363" s="616"/>
      <c r="WIW363" s="616"/>
      <c r="WIX363" s="616"/>
      <c r="WIY363" s="616"/>
      <c r="WIZ363" s="616"/>
      <c r="WJA363" s="616"/>
      <c r="WJB363" s="616"/>
      <c r="WJC363" s="616"/>
      <c r="WJD363" s="616"/>
      <c r="WJE363" s="616"/>
      <c r="WJF363" s="616"/>
      <c r="WJG363" s="616"/>
      <c r="WJH363" s="616"/>
      <c r="WJI363" s="616"/>
      <c r="WJJ363" s="616"/>
      <c r="WJK363" s="616"/>
      <c r="WJL363" s="616"/>
      <c r="WJM363" s="616"/>
      <c r="WJN363" s="616"/>
      <c r="WJO363" s="616"/>
      <c r="WJP363" s="616"/>
      <c r="WJQ363" s="616"/>
      <c r="WJR363" s="616"/>
      <c r="WJS363" s="616"/>
      <c r="WJT363" s="616"/>
      <c r="WJU363" s="616"/>
      <c r="WJV363" s="616"/>
      <c r="WJW363" s="616"/>
      <c r="WJX363" s="616"/>
      <c r="WJY363" s="616"/>
      <c r="WJZ363" s="616"/>
      <c r="WKA363" s="616"/>
      <c r="WKB363" s="616"/>
      <c r="WKC363" s="616"/>
      <c r="WKD363" s="616"/>
      <c r="WKE363" s="616"/>
      <c r="WKF363" s="616"/>
      <c r="WKG363" s="616"/>
      <c r="WKH363" s="616"/>
      <c r="WKI363" s="616"/>
      <c r="WKJ363" s="616"/>
      <c r="WKK363" s="616"/>
      <c r="WKL363" s="616"/>
      <c r="WKM363" s="616"/>
      <c r="WKN363" s="616"/>
      <c r="WKO363" s="616"/>
      <c r="WKP363" s="616"/>
      <c r="WKQ363" s="616"/>
      <c r="WKR363" s="616"/>
      <c r="WKS363" s="616"/>
      <c r="WKT363" s="616"/>
      <c r="WKU363" s="616"/>
      <c r="WKV363" s="616"/>
      <c r="WKW363" s="616"/>
      <c r="WKX363" s="616"/>
      <c r="WKY363" s="616"/>
      <c r="WKZ363" s="616"/>
      <c r="WLA363" s="616"/>
      <c r="WLB363" s="616"/>
      <c r="WLC363" s="616"/>
      <c r="WLD363" s="616"/>
      <c r="WLE363" s="616"/>
      <c r="WLF363" s="616"/>
      <c r="WLG363" s="616"/>
      <c r="WLH363" s="616"/>
      <c r="WLI363" s="616"/>
      <c r="WLJ363" s="616"/>
      <c r="WLK363" s="616"/>
      <c r="WLL363" s="616"/>
      <c r="WLM363" s="616"/>
      <c r="WLN363" s="616"/>
      <c r="WLO363" s="616"/>
      <c r="WLP363" s="616"/>
      <c r="WLQ363" s="616"/>
      <c r="WLR363" s="616"/>
      <c r="WLS363" s="616"/>
      <c r="WLT363" s="616"/>
      <c r="WLU363" s="616"/>
      <c r="WLV363" s="616"/>
      <c r="WLW363" s="616"/>
      <c r="WLX363" s="616"/>
      <c r="WLY363" s="616"/>
      <c r="WLZ363" s="616"/>
      <c r="WMA363" s="616"/>
      <c r="WMB363" s="616"/>
      <c r="WMC363" s="616"/>
      <c r="WMD363" s="616"/>
      <c r="WME363" s="616"/>
      <c r="WMF363" s="616"/>
      <c r="WMG363" s="616"/>
      <c r="WMH363" s="616"/>
      <c r="WMI363" s="616"/>
      <c r="WMJ363" s="616"/>
      <c r="WMK363" s="616"/>
      <c r="WML363" s="616"/>
      <c r="WMM363" s="616"/>
      <c r="WMN363" s="616"/>
      <c r="WMO363" s="616"/>
      <c r="WMP363" s="616"/>
      <c r="WMQ363" s="616"/>
      <c r="WMR363" s="616"/>
      <c r="WMS363" s="616"/>
      <c r="WMT363" s="616"/>
      <c r="WMU363" s="616"/>
      <c r="WMV363" s="616"/>
      <c r="WMW363" s="616"/>
      <c r="WMX363" s="616"/>
      <c r="WMY363" s="616"/>
      <c r="WMZ363" s="616"/>
      <c r="WNA363" s="616"/>
      <c r="WNB363" s="616"/>
      <c r="WNC363" s="616"/>
      <c r="WND363" s="616"/>
      <c r="WNE363" s="616"/>
      <c r="WNF363" s="616"/>
      <c r="WNG363" s="616"/>
      <c r="WNH363" s="616"/>
      <c r="WNI363" s="616"/>
      <c r="WNJ363" s="616"/>
      <c r="WNK363" s="616"/>
      <c r="WNL363" s="616"/>
      <c r="WNM363" s="616"/>
      <c r="WNN363" s="616"/>
      <c r="WNO363" s="616"/>
      <c r="WNP363" s="616"/>
      <c r="WNQ363" s="616"/>
      <c r="WNR363" s="616"/>
      <c r="WNS363" s="616"/>
      <c r="WNT363" s="616"/>
      <c r="WNU363" s="616"/>
      <c r="WNV363" s="616"/>
      <c r="WNW363" s="616"/>
      <c r="WNX363" s="616"/>
      <c r="WNY363" s="616"/>
      <c r="WNZ363" s="616"/>
      <c r="WOA363" s="616"/>
      <c r="WOB363" s="616"/>
      <c r="WOC363" s="616"/>
      <c r="WOD363" s="616"/>
      <c r="WOE363" s="616"/>
      <c r="WOF363" s="616"/>
      <c r="WOG363" s="616"/>
      <c r="WOH363" s="616"/>
      <c r="WOI363" s="616"/>
      <c r="WOJ363" s="616"/>
      <c r="WOK363" s="616"/>
      <c r="WOL363" s="616"/>
      <c r="WOM363" s="616"/>
      <c r="WON363" s="616"/>
      <c r="WOO363" s="616"/>
      <c r="WOP363" s="616"/>
      <c r="WOQ363" s="616"/>
      <c r="WOR363" s="616"/>
      <c r="WOS363" s="616"/>
      <c r="WOT363" s="616"/>
      <c r="WOU363" s="616"/>
      <c r="WOV363" s="616"/>
      <c r="WOW363" s="616"/>
      <c r="WOX363" s="616"/>
      <c r="WOY363" s="616"/>
      <c r="WOZ363" s="616"/>
      <c r="WPA363" s="616"/>
      <c r="WPB363" s="616"/>
      <c r="WPC363" s="616"/>
      <c r="WPD363" s="616"/>
      <c r="WPE363" s="616"/>
      <c r="WPF363" s="616"/>
      <c r="WPG363" s="616"/>
      <c r="WPH363" s="616"/>
      <c r="WPI363" s="616"/>
      <c r="WPJ363" s="616"/>
      <c r="WPK363" s="616"/>
      <c r="WPL363" s="616"/>
      <c r="WPM363" s="616"/>
      <c r="WPN363" s="616"/>
      <c r="WPO363" s="616"/>
      <c r="WPP363" s="616"/>
      <c r="WPQ363" s="616"/>
      <c r="WPR363" s="616"/>
      <c r="WPS363" s="616"/>
      <c r="WPT363" s="616"/>
      <c r="WPU363" s="616"/>
      <c r="WPV363" s="616"/>
      <c r="WPW363" s="616"/>
      <c r="WPX363" s="616"/>
      <c r="WPY363" s="616"/>
      <c r="WPZ363" s="616"/>
      <c r="WQA363" s="616"/>
      <c r="WQB363" s="616"/>
      <c r="WQC363" s="616"/>
      <c r="WQD363" s="616"/>
      <c r="WQE363" s="616"/>
      <c r="WQF363" s="616"/>
      <c r="WQG363" s="616"/>
      <c r="WQH363" s="616"/>
      <c r="WQI363" s="616"/>
      <c r="WQJ363" s="616"/>
      <c r="WQK363" s="616"/>
      <c r="WQL363" s="616"/>
      <c r="WQM363" s="616"/>
      <c r="WQN363" s="616"/>
      <c r="WQO363" s="616"/>
      <c r="WQP363" s="616"/>
      <c r="WQQ363" s="616"/>
      <c r="WQR363" s="616"/>
      <c r="WQS363" s="616"/>
      <c r="WQT363" s="616"/>
      <c r="WQU363" s="616"/>
      <c r="WQV363" s="616"/>
      <c r="WQW363" s="616"/>
      <c r="WQX363" s="616"/>
      <c r="WQY363" s="616"/>
      <c r="WQZ363" s="616"/>
      <c r="WRA363" s="616"/>
      <c r="WRB363" s="616"/>
      <c r="WRC363" s="616"/>
      <c r="WRD363" s="616"/>
      <c r="WRE363" s="616"/>
      <c r="WRF363" s="616"/>
      <c r="WRG363" s="616"/>
      <c r="WRH363" s="616"/>
      <c r="WRI363" s="616"/>
      <c r="WRJ363" s="616"/>
      <c r="WRK363" s="616"/>
      <c r="WRL363" s="616"/>
      <c r="WRM363" s="616"/>
      <c r="WRN363" s="616"/>
      <c r="WRO363" s="616"/>
      <c r="WRP363" s="616"/>
      <c r="WRQ363" s="616"/>
      <c r="WRR363" s="616"/>
      <c r="WRS363" s="616"/>
      <c r="WRT363" s="616"/>
      <c r="WRU363" s="616"/>
      <c r="WRV363" s="616"/>
      <c r="WRW363" s="616"/>
      <c r="WRX363" s="616"/>
      <c r="WRY363" s="616"/>
      <c r="WRZ363" s="616"/>
      <c r="WSA363" s="616"/>
      <c r="WSB363" s="616"/>
      <c r="WSC363" s="616"/>
      <c r="WSD363" s="616"/>
      <c r="WSE363" s="616"/>
      <c r="WSF363" s="616"/>
      <c r="WSG363" s="616"/>
      <c r="WSH363" s="616"/>
      <c r="WSI363" s="616"/>
      <c r="WSJ363" s="616"/>
      <c r="WSK363" s="616"/>
      <c r="WSL363" s="616"/>
      <c r="WSM363" s="616"/>
      <c r="WSN363" s="616"/>
      <c r="WSO363" s="616"/>
      <c r="WSP363" s="616"/>
      <c r="WSQ363" s="616"/>
      <c r="WSR363" s="616"/>
      <c r="WSS363" s="616"/>
      <c r="WST363" s="616"/>
      <c r="WSU363" s="616"/>
      <c r="WSV363" s="616"/>
      <c r="WSW363" s="616"/>
      <c r="WSX363" s="616"/>
      <c r="WSY363" s="616"/>
      <c r="WSZ363" s="616"/>
      <c r="WTA363" s="616"/>
      <c r="WTB363" s="616"/>
      <c r="WTC363" s="616"/>
      <c r="WTD363" s="616"/>
      <c r="WTE363" s="616"/>
      <c r="WTF363" s="616"/>
      <c r="WTG363" s="616"/>
      <c r="WTH363" s="616"/>
      <c r="WTI363" s="616"/>
      <c r="WTJ363" s="616"/>
      <c r="WTK363" s="616"/>
      <c r="WTL363" s="616"/>
      <c r="WTM363" s="616"/>
      <c r="WTN363" s="616"/>
      <c r="WTO363" s="616"/>
      <c r="WTP363" s="616"/>
      <c r="WTQ363" s="616"/>
      <c r="WTR363" s="616"/>
      <c r="WTS363" s="616"/>
      <c r="WTT363" s="616"/>
      <c r="WTU363" s="616"/>
      <c r="WTV363" s="616"/>
      <c r="WTW363" s="616"/>
      <c r="WTX363" s="616"/>
      <c r="WTY363" s="616"/>
      <c r="WTZ363" s="616"/>
      <c r="WUA363" s="616"/>
      <c r="WUB363" s="616"/>
      <c r="WUC363" s="616"/>
      <c r="WUD363" s="616"/>
      <c r="WUE363" s="616"/>
      <c r="WUF363" s="616"/>
      <c r="WUG363" s="616"/>
      <c r="WUH363" s="616"/>
      <c r="WUI363" s="616"/>
      <c r="WUJ363" s="616"/>
      <c r="WUK363" s="616"/>
      <c r="WUL363" s="616"/>
      <c r="WUM363" s="616"/>
      <c r="WUN363" s="616"/>
      <c r="WUO363" s="616"/>
      <c r="WUP363" s="616"/>
      <c r="WUQ363" s="616"/>
      <c r="WUR363" s="616"/>
      <c r="WUS363" s="616"/>
      <c r="WUT363" s="616"/>
      <c r="WUU363" s="616"/>
      <c r="WUV363" s="616"/>
      <c r="WUW363" s="616"/>
      <c r="WUX363" s="616"/>
      <c r="WUY363" s="616"/>
      <c r="WUZ363" s="616"/>
      <c r="WVA363" s="616"/>
      <c r="WVB363" s="616"/>
      <c r="WVC363" s="616"/>
      <c r="WVD363" s="616"/>
      <c r="WVE363" s="616"/>
      <c r="WVF363" s="616"/>
      <c r="WVG363" s="616"/>
      <c r="WVH363" s="616"/>
      <c r="WVI363" s="616"/>
      <c r="WVJ363" s="616"/>
      <c r="WVK363" s="616"/>
      <c r="WVL363" s="616"/>
      <c r="WVM363" s="616"/>
      <c r="WVN363" s="616"/>
      <c r="WVO363" s="616"/>
      <c r="WVP363" s="616"/>
      <c r="WVQ363" s="616"/>
      <c r="WVR363" s="616"/>
      <c r="WVS363" s="616"/>
      <c r="WVT363" s="616"/>
      <c r="WVU363" s="616"/>
      <c r="WVV363" s="616"/>
      <c r="WVW363" s="616"/>
      <c r="WVX363" s="616"/>
      <c r="WVY363" s="616"/>
      <c r="WVZ363" s="616"/>
      <c r="WWA363" s="616"/>
      <c r="WWB363" s="616"/>
      <c r="WWC363" s="616"/>
      <c r="WWD363" s="616"/>
      <c r="WWE363" s="616"/>
      <c r="WWF363" s="616"/>
      <c r="WWG363" s="616"/>
      <c r="WWH363" s="616"/>
      <c r="WWI363" s="616"/>
      <c r="WWJ363" s="616"/>
      <c r="WWK363" s="616"/>
      <c r="WWL363" s="616"/>
      <c r="WWM363" s="616"/>
      <c r="WWN363" s="616"/>
      <c r="WWO363" s="616"/>
      <c r="WWP363" s="616"/>
      <c r="WWQ363" s="616"/>
      <c r="WWR363" s="616"/>
      <c r="WWS363" s="616"/>
      <c r="WWT363" s="616"/>
      <c r="WWU363" s="616"/>
      <c r="WWV363" s="616"/>
      <c r="WWW363" s="616"/>
      <c r="WWX363" s="616"/>
      <c r="WWY363" s="616"/>
      <c r="WWZ363" s="616"/>
      <c r="WXA363" s="616"/>
      <c r="WXB363" s="616"/>
      <c r="WXC363" s="616"/>
      <c r="WXD363" s="616"/>
      <c r="WXE363" s="616"/>
      <c r="WXF363" s="616"/>
      <c r="WXG363" s="616"/>
      <c r="WXH363" s="616"/>
      <c r="WXI363" s="616"/>
      <c r="WXJ363" s="616"/>
      <c r="WXK363" s="616"/>
      <c r="WXL363" s="616"/>
      <c r="WXM363" s="616"/>
      <c r="WXN363" s="616"/>
      <c r="WXO363" s="616"/>
      <c r="WXP363" s="616"/>
      <c r="WXQ363" s="616"/>
      <c r="WXR363" s="616"/>
      <c r="WXS363" s="616"/>
      <c r="WXT363" s="616"/>
      <c r="WXU363" s="616"/>
      <c r="WXV363" s="616"/>
      <c r="WXW363" s="616"/>
      <c r="WXX363" s="616"/>
      <c r="WXY363" s="616"/>
      <c r="WXZ363" s="616"/>
      <c r="WYA363" s="616"/>
      <c r="WYB363" s="616"/>
      <c r="WYC363" s="616"/>
      <c r="WYD363" s="616"/>
      <c r="WYE363" s="616"/>
      <c r="WYF363" s="616"/>
      <c r="WYG363" s="616"/>
      <c r="WYH363" s="616"/>
      <c r="WYI363" s="616"/>
      <c r="WYJ363" s="616"/>
      <c r="WYK363" s="616"/>
      <c r="WYL363" s="616"/>
      <c r="WYM363" s="616"/>
      <c r="WYN363" s="616"/>
      <c r="WYO363" s="616"/>
      <c r="WYP363" s="616"/>
      <c r="WYQ363" s="616"/>
      <c r="WYR363" s="616"/>
      <c r="WYS363" s="616"/>
      <c r="WYT363" s="616"/>
      <c r="WYU363" s="616"/>
      <c r="WYV363" s="616"/>
      <c r="WYW363" s="616"/>
      <c r="WYX363" s="616"/>
      <c r="WYY363" s="616"/>
      <c r="WYZ363" s="616"/>
      <c r="WZA363" s="616"/>
      <c r="WZB363" s="616"/>
      <c r="WZC363" s="616"/>
      <c r="WZD363" s="616"/>
      <c r="WZE363" s="616"/>
      <c r="WZF363" s="616"/>
      <c r="WZG363" s="616"/>
      <c r="WZH363" s="616"/>
      <c r="WZI363" s="616"/>
      <c r="WZJ363" s="616"/>
      <c r="WZK363" s="616"/>
      <c r="WZL363" s="616"/>
      <c r="WZM363" s="616"/>
      <c r="WZN363" s="616"/>
      <c r="WZO363" s="616"/>
      <c r="WZP363" s="616"/>
      <c r="WZQ363" s="616"/>
      <c r="WZR363" s="616"/>
      <c r="WZS363" s="616"/>
      <c r="WZT363" s="616"/>
      <c r="WZU363" s="616"/>
      <c r="WZV363" s="616"/>
      <c r="WZW363" s="616"/>
      <c r="WZX363" s="616"/>
      <c r="WZY363" s="616"/>
      <c r="WZZ363" s="616"/>
      <c r="XAA363" s="616"/>
      <c r="XAB363" s="616"/>
      <c r="XAC363" s="616"/>
      <c r="XAD363" s="616"/>
      <c r="XAE363" s="616"/>
      <c r="XAF363" s="616"/>
      <c r="XAG363" s="616"/>
      <c r="XAH363" s="616"/>
      <c r="XAI363" s="616"/>
      <c r="XAJ363" s="616"/>
      <c r="XAK363" s="616"/>
      <c r="XAL363" s="616"/>
      <c r="XAM363" s="616"/>
      <c r="XAN363" s="616"/>
      <c r="XAO363" s="616"/>
      <c r="XAP363" s="616"/>
      <c r="XAQ363" s="616"/>
      <c r="XAR363" s="616"/>
      <c r="XAS363" s="616"/>
      <c r="XAT363" s="616"/>
      <c r="XAU363" s="616"/>
      <c r="XAV363" s="616"/>
      <c r="XAW363" s="616"/>
      <c r="XAX363" s="616"/>
      <c r="XAY363" s="616"/>
      <c r="XAZ363" s="616"/>
      <c r="XBA363" s="616"/>
      <c r="XBB363" s="616"/>
      <c r="XBC363" s="616"/>
      <c r="XBD363" s="616"/>
      <c r="XBE363" s="616"/>
      <c r="XBF363" s="616"/>
      <c r="XBG363" s="616"/>
      <c r="XBH363" s="616"/>
      <c r="XBI363" s="616"/>
      <c r="XBJ363" s="616"/>
      <c r="XBK363" s="616"/>
      <c r="XBL363" s="616"/>
      <c r="XBM363" s="616"/>
      <c r="XBN363" s="616"/>
      <c r="XBO363" s="616"/>
      <c r="XBP363" s="616"/>
      <c r="XBQ363" s="616"/>
      <c r="XBR363" s="616"/>
      <c r="XBS363" s="616"/>
      <c r="XBT363" s="616"/>
      <c r="XBU363" s="616"/>
      <c r="XBV363" s="616"/>
      <c r="XBW363" s="616"/>
      <c r="XBX363" s="616"/>
      <c r="XBY363" s="616"/>
      <c r="XBZ363" s="616"/>
      <c r="XCA363" s="616"/>
      <c r="XCB363" s="616"/>
      <c r="XCC363" s="616"/>
      <c r="XCD363" s="616"/>
      <c r="XCE363" s="616"/>
      <c r="XCF363" s="616"/>
      <c r="XCG363" s="616"/>
      <c r="XCH363" s="616"/>
      <c r="XCI363" s="616"/>
      <c r="XCJ363" s="616"/>
      <c r="XCK363" s="616"/>
      <c r="XCL363" s="616"/>
      <c r="XCM363" s="616"/>
      <c r="XCN363" s="616"/>
      <c r="XCO363" s="616"/>
      <c r="XCP363" s="616"/>
      <c r="XCQ363" s="616"/>
      <c r="XCR363" s="616"/>
      <c r="XCS363" s="616"/>
      <c r="XCT363" s="616"/>
      <c r="XCU363" s="616"/>
      <c r="XCV363" s="616"/>
      <c r="XCW363" s="616"/>
      <c r="XCX363" s="616"/>
      <c r="XCY363" s="616"/>
      <c r="XCZ363" s="616"/>
      <c r="XDA363" s="616"/>
      <c r="XDB363" s="616"/>
      <c r="XDC363" s="616"/>
      <c r="XDD363" s="616"/>
      <c r="XDE363" s="616"/>
      <c r="XDF363" s="616"/>
      <c r="XDG363" s="616"/>
      <c r="XDH363" s="616"/>
      <c r="XDI363" s="616"/>
      <c r="XDJ363" s="616"/>
      <c r="XDK363" s="616"/>
      <c r="XDL363" s="616"/>
      <c r="XDM363" s="616"/>
      <c r="XDN363" s="616"/>
      <c r="XDO363" s="616"/>
      <c r="XDP363" s="616"/>
      <c r="XDQ363" s="616"/>
      <c r="XDR363" s="616"/>
      <c r="XDS363" s="616"/>
      <c r="XDT363" s="616"/>
      <c r="XDU363" s="616"/>
      <c r="XDV363" s="616"/>
      <c r="XDW363" s="616"/>
      <c r="XDX363" s="616"/>
      <c r="XDY363" s="616"/>
      <c r="XDZ363" s="616"/>
      <c r="XEA363" s="616"/>
      <c r="XEB363" s="616"/>
      <c r="XEC363" s="616"/>
      <c r="XED363" s="616"/>
      <c r="XEE363" s="616"/>
      <c r="XEF363" s="616"/>
      <c r="XEG363" s="616"/>
      <c r="XEH363" s="616"/>
      <c r="XEI363" s="616"/>
      <c r="XEJ363" s="616"/>
      <c r="XEK363" s="616"/>
      <c r="XEL363" s="616"/>
      <c r="XEM363" s="616"/>
      <c r="XEN363" s="616"/>
      <c r="XEO363" s="616"/>
      <c r="XEP363" s="616"/>
      <c r="XEQ363" s="616"/>
      <c r="XER363" s="616"/>
      <c r="XES363" s="616"/>
      <c r="XET363" s="616"/>
      <c r="XEU363" s="616"/>
      <c r="XEV363" s="616"/>
      <c r="XEW363" s="616"/>
      <c r="XEX363" s="616"/>
      <c r="XEY363" s="616"/>
      <c r="XEZ363" s="616"/>
      <c r="XFA363" s="616"/>
      <c r="XFB363" s="616"/>
      <c r="XFC363" s="616"/>
    </row>
    <row r="364" spans="1:16383" s="400" customFormat="1" ht="40" x14ac:dyDescent="0.25">
      <c r="A364" s="398" t="s">
        <v>1000</v>
      </c>
      <c r="B364" s="399" t="s">
        <v>2971</v>
      </c>
      <c r="C364" s="583" t="s">
        <v>535</v>
      </c>
      <c r="D364" s="619"/>
      <c r="E364" s="583" t="s">
        <v>536</v>
      </c>
      <c r="F364" s="620"/>
      <c r="G364" s="620" t="s">
        <v>1331</v>
      </c>
      <c r="H364" s="620"/>
      <c r="I364" s="620"/>
      <c r="J364" s="369" t="s">
        <v>1332</v>
      </c>
      <c r="K364" s="369" t="s">
        <v>211</v>
      </c>
      <c r="L364" s="443" t="s">
        <v>1890</v>
      </c>
      <c r="M364" s="369" t="s">
        <v>2165</v>
      </c>
      <c r="N364" s="859" t="s">
        <v>1626</v>
      </c>
      <c r="O364" s="859" t="str">
        <f t="shared" ref="O364:O377" si="27">IF(OR($A364&lt;&gt;"C",Q364=""),"",HYPERLINK(Q364,"Data"))</f>
        <v>Data</v>
      </c>
      <c r="P364" s="766" t="s">
        <v>1227</v>
      </c>
      <c r="Q364" s="766" t="s">
        <v>2273</v>
      </c>
      <c r="R364" s="368"/>
      <c r="S364" s="369"/>
      <c r="T364" s="407" t="s">
        <v>1331</v>
      </c>
      <c r="U364" s="407"/>
      <c r="V364" s="407" t="s">
        <v>1331</v>
      </c>
      <c r="W364" s="407" t="s">
        <v>1331</v>
      </c>
      <c r="X364" s="407" t="s">
        <v>1331</v>
      </c>
      <c r="Y364" s="407" t="s">
        <v>1331</v>
      </c>
      <c r="Z364" s="407" t="s">
        <v>1331</v>
      </c>
      <c r="AA364" s="407"/>
      <c r="AB364" s="407"/>
      <c r="AC364" s="407"/>
      <c r="AD364" s="407"/>
      <c r="AE364" s="407"/>
      <c r="AF364" s="407"/>
      <c r="AG364" s="407"/>
      <c r="AH364" s="407"/>
      <c r="AI364" s="407"/>
      <c r="AJ364" s="407"/>
      <c r="AK364" s="407"/>
      <c r="AL364" s="407"/>
      <c r="AM364" s="407"/>
      <c r="AN364" s="407"/>
      <c r="AO364" s="407"/>
      <c r="AP364" s="407"/>
      <c r="AQ364" s="369"/>
      <c r="AR364" s="369" t="s">
        <v>293</v>
      </c>
      <c r="AS364" s="369" t="s">
        <v>250</v>
      </c>
      <c r="AT364" s="369"/>
      <c r="AU364" s="403">
        <v>1</v>
      </c>
      <c r="AV364" s="403"/>
      <c r="AW364" s="403"/>
      <c r="AX364" s="369" t="s">
        <v>2272</v>
      </c>
      <c r="AY364" s="403"/>
      <c r="AZ364" s="884">
        <v>127</v>
      </c>
      <c r="BA364" s="884">
        <v>0</v>
      </c>
      <c r="BB364" s="403"/>
      <c r="BC364" s="403">
        <v>0</v>
      </c>
      <c r="BD364" s="403">
        <v>11</v>
      </c>
      <c r="BE364" s="403">
        <v>363</v>
      </c>
      <c r="BF364" s="403">
        <v>11363</v>
      </c>
      <c r="BG364" s="403">
        <v>43</v>
      </c>
      <c r="BH364" s="403"/>
      <c r="BI364" s="403"/>
      <c r="BJ364" s="403"/>
      <c r="BK364" s="403"/>
      <c r="BL364" s="403"/>
      <c r="BM364" s="403"/>
      <c r="BN364" s="403"/>
      <c r="BO364" s="403"/>
      <c r="BP364" s="403"/>
      <c r="BQ364" s="403"/>
    </row>
    <row r="365" spans="1:16383" s="417" customFormat="1" ht="25" x14ac:dyDescent="0.25">
      <c r="A365" s="415" t="s">
        <v>46</v>
      </c>
      <c r="B365" s="462" t="s">
        <v>2972</v>
      </c>
      <c r="C365" s="635" t="s">
        <v>535</v>
      </c>
      <c r="D365" s="636" t="s">
        <v>920</v>
      </c>
      <c r="E365" s="637" t="s">
        <v>536</v>
      </c>
      <c r="F365" s="638"/>
      <c r="G365" s="639" t="s">
        <v>1331</v>
      </c>
      <c r="H365" s="639"/>
      <c r="I365" s="639"/>
      <c r="J365" s="418" t="s">
        <v>979</v>
      </c>
      <c r="K365" s="419" t="s">
        <v>211</v>
      </c>
      <c r="L365" s="418"/>
      <c r="M365" s="419"/>
      <c r="N365" s="418" t="str">
        <f t="shared" ref="N365:N382" si="28">IF(OR($A365&lt;&gt;"C",P365=""),"",HYPERLINK(P365,"Collection"))</f>
        <v/>
      </c>
      <c r="O365" s="418" t="str">
        <f t="shared" si="27"/>
        <v/>
      </c>
      <c r="P365" s="418"/>
      <c r="Q365" s="863"/>
      <c r="R365" s="420">
        <v>0</v>
      </c>
      <c r="S365" s="641"/>
      <c r="T365" s="421"/>
      <c r="U365" s="421"/>
      <c r="V365" s="421"/>
      <c r="W365" s="421"/>
      <c r="X365" s="421"/>
      <c r="Y365" s="421"/>
      <c r="Z365" s="421"/>
      <c r="AA365" s="421"/>
      <c r="AB365" s="421"/>
      <c r="AC365" s="421"/>
      <c r="AD365" s="421"/>
      <c r="AE365" s="421"/>
      <c r="AF365" s="421"/>
      <c r="AG365" s="421"/>
      <c r="AH365" s="421"/>
      <c r="AI365" s="421"/>
      <c r="AJ365" s="421"/>
      <c r="AK365" s="421"/>
      <c r="AL365" s="421"/>
      <c r="AM365" s="421"/>
      <c r="AN365" s="421"/>
      <c r="AO365" s="421"/>
      <c r="AP365" s="421"/>
      <c r="AQ365" s="419"/>
      <c r="AR365" s="419"/>
      <c r="AS365" s="418"/>
      <c r="AT365" s="418"/>
      <c r="AU365" s="418" t="s">
        <v>1657</v>
      </c>
      <c r="AV365" s="418"/>
      <c r="AW365" s="418">
        <v>0</v>
      </c>
      <c r="AX365" s="419"/>
      <c r="AY365" s="418"/>
      <c r="AZ365" s="887">
        <v>127</v>
      </c>
      <c r="BA365" s="887">
        <v>4</v>
      </c>
      <c r="BB365" s="418"/>
      <c r="BC365" s="418">
        <v>1</v>
      </c>
      <c r="BD365" s="418">
        <v>11</v>
      </c>
      <c r="BE365" s="418">
        <v>364</v>
      </c>
      <c r="BF365" s="418">
        <v>1011364</v>
      </c>
      <c r="BG365" s="418">
        <v>278</v>
      </c>
      <c r="BH365" s="418"/>
      <c r="BI365" s="418"/>
      <c r="BJ365" s="418"/>
      <c r="BK365" s="418"/>
      <c r="BL365" s="418"/>
      <c r="BM365" s="418"/>
      <c r="BN365" s="418"/>
      <c r="BO365" s="418"/>
      <c r="BP365" s="418"/>
      <c r="BQ365" s="418"/>
    </row>
    <row r="366" spans="1:16383" s="400" customFormat="1" ht="60.75" customHeight="1" x14ac:dyDescent="0.25">
      <c r="A366" s="398" t="s">
        <v>1000</v>
      </c>
      <c r="B366" s="399" t="s">
        <v>2973</v>
      </c>
      <c r="C366" s="583" t="s">
        <v>1228</v>
      </c>
      <c r="D366" s="619"/>
      <c r="E366" s="583" t="s">
        <v>536</v>
      </c>
      <c r="F366" s="620"/>
      <c r="G366" s="620"/>
      <c r="H366" s="620"/>
      <c r="I366" s="620"/>
      <c r="J366" s="369" t="s">
        <v>979</v>
      </c>
      <c r="K366" s="369" t="s">
        <v>211</v>
      </c>
      <c r="L366" s="443" t="s">
        <v>1891</v>
      </c>
      <c r="M366" s="369" t="s">
        <v>2331</v>
      </c>
      <c r="N366" s="830" t="str">
        <f t="shared" si="28"/>
        <v/>
      </c>
      <c r="O366" s="830" t="str">
        <f t="shared" si="27"/>
        <v>Data</v>
      </c>
      <c r="P366" s="369"/>
      <c r="Q366" s="766" t="s">
        <v>2081</v>
      </c>
      <c r="R366" s="368"/>
      <c r="S366" s="369"/>
      <c r="T366" s="407" t="s">
        <v>1331</v>
      </c>
      <c r="U366" s="407"/>
      <c r="V366" s="407" t="s">
        <v>1331</v>
      </c>
      <c r="W366" s="407" t="s">
        <v>1331</v>
      </c>
      <c r="X366" s="407"/>
      <c r="Y366" s="407"/>
      <c r="Z366" s="407"/>
      <c r="AA366" s="407"/>
      <c r="AB366" s="407"/>
      <c r="AC366" s="407"/>
      <c r="AD366" s="407"/>
      <c r="AE366" s="407"/>
      <c r="AF366" s="407" t="s">
        <v>1331</v>
      </c>
      <c r="AG366" s="407"/>
      <c r="AH366" s="407"/>
      <c r="AI366" s="407"/>
      <c r="AJ366" s="407"/>
      <c r="AK366" s="407"/>
      <c r="AL366" s="407"/>
      <c r="AM366" s="407"/>
      <c r="AN366" s="407"/>
      <c r="AO366" s="407"/>
      <c r="AP366" s="407"/>
      <c r="AQ366" s="369"/>
      <c r="AR366" s="369" t="s">
        <v>834</v>
      </c>
      <c r="AS366" s="369" t="s">
        <v>250</v>
      </c>
      <c r="AT366" s="369"/>
      <c r="AU366" s="403">
        <v>1</v>
      </c>
      <c r="AV366" s="403"/>
      <c r="AW366" s="403"/>
      <c r="AX366" s="369" t="s">
        <v>2272</v>
      </c>
      <c r="AY366" s="403"/>
      <c r="AZ366" s="884">
        <v>129</v>
      </c>
      <c r="BA366" s="884">
        <v>0</v>
      </c>
      <c r="BB366" s="403"/>
      <c r="BC366" s="403">
        <v>0</v>
      </c>
      <c r="BD366" s="403">
        <v>11</v>
      </c>
      <c r="BE366" s="403">
        <v>365</v>
      </c>
      <c r="BF366" s="403">
        <v>11365</v>
      </c>
      <c r="BG366" s="403">
        <v>44</v>
      </c>
      <c r="BH366" s="403"/>
      <c r="BI366" s="403"/>
      <c r="BJ366" s="403"/>
      <c r="BK366" s="403"/>
      <c r="BL366" s="403"/>
      <c r="BM366" s="403"/>
      <c r="BN366" s="403"/>
      <c r="BO366" s="403"/>
      <c r="BP366" s="403"/>
      <c r="BQ366" s="403"/>
    </row>
    <row r="367" spans="1:16383" s="417" customFormat="1" ht="25" x14ac:dyDescent="0.25">
      <c r="A367" s="415" t="s">
        <v>46</v>
      </c>
      <c r="B367" s="462" t="s">
        <v>2974</v>
      </c>
      <c r="C367" s="690" t="s">
        <v>1228</v>
      </c>
      <c r="D367" s="636" t="s">
        <v>1037</v>
      </c>
      <c r="E367" s="637" t="s">
        <v>536</v>
      </c>
      <c r="F367" s="638"/>
      <c r="G367" s="639"/>
      <c r="H367" s="639"/>
      <c r="I367" s="639"/>
      <c r="J367" s="419" t="s">
        <v>979</v>
      </c>
      <c r="K367" s="419" t="s">
        <v>211</v>
      </c>
      <c r="L367" s="418"/>
      <c r="M367" s="419"/>
      <c r="N367" s="418" t="str">
        <f t="shared" si="28"/>
        <v/>
      </c>
      <c r="O367" s="418" t="str">
        <f t="shared" si="27"/>
        <v/>
      </c>
      <c r="P367" s="418"/>
      <c r="Q367" s="418"/>
      <c r="R367" s="420">
        <v>0</v>
      </c>
      <c r="S367" s="641"/>
      <c r="T367" s="421"/>
      <c r="U367" s="421"/>
      <c r="V367" s="421"/>
      <c r="W367" s="421"/>
      <c r="X367" s="421"/>
      <c r="Y367" s="421"/>
      <c r="Z367" s="421"/>
      <c r="AA367" s="421"/>
      <c r="AB367" s="421"/>
      <c r="AC367" s="421"/>
      <c r="AD367" s="421"/>
      <c r="AE367" s="421"/>
      <c r="AF367" s="421"/>
      <c r="AG367" s="421"/>
      <c r="AH367" s="421"/>
      <c r="AI367" s="421"/>
      <c r="AJ367" s="421"/>
      <c r="AK367" s="421"/>
      <c r="AL367" s="421"/>
      <c r="AM367" s="421"/>
      <c r="AN367" s="421"/>
      <c r="AO367" s="421"/>
      <c r="AP367" s="421"/>
      <c r="AQ367" s="419"/>
      <c r="AR367" s="419"/>
      <c r="AS367" s="418"/>
      <c r="AT367" s="418"/>
      <c r="AU367" s="418" t="s">
        <v>1657</v>
      </c>
      <c r="AV367" s="418"/>
      <c r="AW367" s="418">
        <v>0</v>
      </c>
      <c r="AX367" s="419"/>
      <c r="AY367" s="418"/>
      <c r="AZ367" s="887">
        <v>129</v>
      </c>
      <c r="BA367" s="887">
        <v>1</v>
      </c>
      <c r="BB367" s="418"/>
      <c r="BC367" s="418">
        <v>1</v>
      </c>
      <c r="BD367" s="418">
        <v>11</v>
      </c>
      <c r="BE367" s="418">
        <v>366</v>
      </c>
      <c r="BF367" s="418">
        <v>1011366</v>
      </c>
      <c r="BG367" s="418">
        <v>279</v>
      </c>
      <c r="BH367" s="418"/>
      <c r="BI367" s="418"/>
      <c r="BJ367" s="418"/>
      <c r="BK367" s="418"/>
      <c r="BL367" s="418"/>
      <c r="BM367" s="418"/>
      <c r="BN367" s="418"/>
      <c r="BO367" s="418"/>
      <c r="BP367" s="418"/>
      <c r="BQ367" s="418"/>
    </row>
    <row r="368" spans="1:16383" s="400" customFormat="1" ht="22.5" customHeight="1" x14ac:dyDescent="0.25">
      <c r="A368" s="398" t="s">
        <v>1000</v>
      </c>
      <c r="B368" s="399" t="s">
        <v>2975</v>
      </c>
      <c r="C368" s="583" t="s">
        <v>1291</v>
      </c>
      <c r="D368" s="619"/>
      <c r="E368" s="583" t="s">
        <v>536</v>
      </c>
      <c r="F368" s="620"/>
      <c r="G368" s="620"/>
      <c r="H368" s="620"/>
      <c r="I368" s="620"/>
      <c r="J368" s="369" t="s">
        <v>979</v>
      </c>
      <c r="K368" s="369" t="s">
        <v>211</v>
      </c>
      <c r="L368" s="369" t="s">
        <v>1291</v>
      </c>
      <c r="M368" s="369" t="s">
        <v>1605</v>
      </c>
      <c r="N368" s="830" t="str">
        <f t="shared" si="28"/>
        <v/>
      </c>
      <c r="O368" s="830" t="str">
        <f t="shared" si="27"/>
        <v/>
      </c>
      <c r="P368" s="369"/>
      <c r="Q368" s="369"/>
      <c r="R368" s="368"/>
      <c r="S368" s="369"/>
      <c r="T368" s="407" t="s">
        <v>1331</v>
      </c>
      <c r="U368" s="407"/>
      <c r="V368" s="407" t="s">
        <v>1331</v>
      </c>
      <c r="W368" s="407" t="s">
        <v>1331</v>
      </c>
      <c r="X368" s="407"/>
      <c r="Y368" s="407"/>
      <c r="Z368" s="407"/>
      <c r="AA368" s="407"/>
      <c r="AB368" s="407"/>
      <c r="AC368" s="407"/>
      <c r="AD368" s="407"/>
      <c r="AE368" s="407"/>
      <c r="AF368" s="407" t="s">
        <v>1331</v>
      </c>
      <c r="AG368" s="407"/>
      <c r="AH368" s="407"/>
      <c r="AI368" s="407"/>
      <c r="AJ368" s="407"/>
      <c r="AK368" s="407"/>
      <c r="AL368" s="407"/>
      <c r="AM368" s="407"/>
      <c r="AN368" s="407"/>
      <c r="AO368" s="407"/>
      <c r="AP368" s="407"/>
      <c r="AQ368" s="369"/>
      <c r="AR368" s="369" t="s">
        <v>834</v>
      </c>
      <c r="AS368" s="369" t="s">
        <v>250</v>
      </c>
      <c r="AT368" s="369"/>
      <c r="AU368" s="403">
        <v>1</v>
      </c>
      <c r="AV368" s="403"/>
      <c r="AW368" s="403"/>
      <c r="AX368" s="369" t="s">
        <v>2272</v>
      </c>
      <c r="AY368" s="403"/>
      <c r="AZ368" s="884">
        <v>251</v>
      </c>
      <c r="BA368" s="884">
        <v>0</v>
      </c>
      <c r="BB368" s="403"/>
      <c r="BC368" s="403">
        <v>0</v>
      </c>
      <c r="BD368" s="403">
        <v>11</v>
      </c>
      <c r="BE368" s="403">
        <v>367</v>
      </c>
      <c r="BF368" s="403">
        <v>11367</v>
      </c>
      <c r="BG368" s="403">
        <v>45</v>
      </c>
      <c r="BH368" s="403"/>
      <c r="BI368" s="403"/>
      <c r="BJ368" s="403"/>
      <c r="BK368" s="403"/>
      <c r="BL368" s="403"/>
      <c r="BM368" s="403"/>
      <c r="BN368" s="403"/>
      <c r="BO368" s="403"/>
      <c r="BP368" s="403"/>
      <c r="BQ368" s="403"/>
    </row>
    <row r="369" spans="1:69" s="417" customFormat="1" ht="25" x14ac:dyDescent="0.25">
      <c r="A369" s="415" t="s">
        <v>46</v>
      </c>
      <c r="B369" s="462" t="s">
        <v>2976</v>
      </c>
      <c r="C369" s="635" t="s">
        <v>1291</v>
      </c>
      <c r="D369" s="636" t="s">
        <v>934</v>
      </c>
      <c r="E369" s="637" t="s">
        <v>536</v>
      </c>
      <c r="F369" s="638"/>
      <c r="G369" s="639"/>
      <c r="H369" s="639"/>
      <c r="I369" s="639"/>
      <c r="J369" s="418" t="s">
        <v>979</v>
      </c>
      <c r="K369" s="419" t="s">
        <v>211</v>
      </c>
      <c r="L369" s="418"/>
      <c r="M369" s="419"/>
      <c r="N369" s="418" t="str">
        <f t="shared" si="28"/>
        <v/>
      </c>
      <c r="O369" s="418" t="str">
        <f t="shared" si="27"/>
        <v/>
      </c>
      <c r="P369" s="418"/>
      <c r="Q369" s="418"/>
      <c r="R369" s="420">
        <v>0</v>
      </c>
      <c r="S369" s="641"/>
      <c r="T369" s="421"/>
      <c r="U369" s="421"/>
      <c r="V369" s="421"/>
      <c r="W369" s="421"/>
      <c r="X369" s="421"/>
      <c r="Y369" s="421"/>
      <c r="Z369" s="421"/>
      <c r="AA369" s="421"/>
      <c r="AB369" s="421"/>
      <c r="AC369" s="421"/>
      <c r="AD369" s="421"/>
      <c r="AE369" s="421"/>
      <c r="AF369" s="421"/>
      <c r="AG369" s="421"/>
      <c r="AH369" s="421"/>
      <c r="AI369" s="421"/>
      <c r="AJ369" s="421"/>
      <c r="AK369" s="421"/>
      <c r="AL369" s="421"/>
      <c r="AM369" s="421"/>
      <c r="AN369" s="421"/>
      <c r="AO369" s="421"/>
      <c r="AP369" s="421"/>
      <c r="AQ369" s="419"/>
      <c r="AR369" s="419"/>
      <c r="AS369" s="418"/>
      <c r="AT369" s="418"/>
      <c r="AU369" s="418" t="s">
        <v>1657</v>
      </c>
      <c r="AV369" s="418"/>
      <c r="AW369" s="418">
        <v>0</v>
      </c>
      <c r="AX369" s="419"/>
      <c r="AY369" s="418"/>
      <c r="AZ369" s="887">
        <v>251</v>
      </c>
      <c r="BA369" s="887">
        <v>1</v>
      </c>
      <c r="BB369" s="418"/>
      <c r="BC369" s="418">
        <v>1</v>
      </c>
      <c r="BD369" s="418">
        <v>11</v>
      </c>
      <c r="BE369" s="418">
        <v>368</v>
      </c>
      <c r="BF369" s="418">
        <v>1011368</v>
      </c>
      <c r="BG369" s="418">
        <v>280</v>
      </c>
      <c r="BH369" s="418"/>
      <c r="BI369" s="418"/>
      <c r="BJ369" s="418"/>
      <c r="BK369" s="418"/>
      <c r="BL369" s="418"/>
      <c r="BM369" s="418"/>
      <c r="BN369" s="418"/>
      <c r="BO369" s="418"/>
      <c r="BP369" s="418"/>
      <c r="BQ369" s="418"/>
    </row>
    <row r="370" spans="1:69" s="400" customFormat="1" ht="40" x14ac:dyDescent="0.25">
      <c r="A370" s="398" t="s">
        <v>1000</v>
      </c>
      <c r="B370" s="399" t="s">
        <v>2977</v>
      </c>
      <c r="C370" s="583" t="s">
        <v>1815</v>
      </c>
      <c r="D370" s="619"/>
      <c r="E370" s="583" t="s">
        <v>536</v>
      </c>
      <c r="F370" s="620"/>
      <c r="G370" s="620" t="s">
        <v>118</v>
      </c>
      <c r="H370" s="620"/>
      <c r="I370" s="620"/>
      <c r="J370" s="369" t="s">
        <v>1332</v>
      </c>
      <c r="K370" s="369" t="s">
        <v>211</v>
      </c>
      <c r="L370" s="369" t="s">
        <v>1772</v>
      </c>
      <c r="M370" s="369" t="s">
        <v>1773</v>
      </c>
      <c r="N370" s="830" t="str">
        <f t="shared" si="28"/>
        <v>Collection</v>
      </c>
      <c r="O370" s="830" t="str">
        <f t="shared" si="27"/>
        <v>Data</v>
      </c>
      <c r="P370" s="428" t="s">
        <v>2274</v>
      </c>
      <c r="Q370" s="428" t="s">
        <v>2274</v>
      </c>
      <c r="R370" s="368"/>
      <c r="S370" s="369" t="s">
        <v>1271</v>
      </c>
      <c r="T370" s="407" t="s">
        <v>1331</v>
      </c>
      <c r="U370" s="407"/>
      <c r="V370" s="407" t="s">
        <v>1331</v>
      </c>
      <c r="W370" s="407" t="s">
        <v>1331</v>
      </c>
      <c r="X370" s="407" t="s">
        <v>1331</v>
      </c>
      <c r="Y370" s="407" t="s">
        <v>1331</v>
      </c>
      <c r="Z370" s="407"/>
      <c r="AA370" s="407"/>
      <c r="AB370" s="407"/>
      <c r="AC370" s="407"/>
      <c r="AD370" s="407"/>
      <c r="AE370" s="407"/>
      <c r="AF370" s="407"/>
      <c r="AG370" s="407"/>
      <c r="AH370" s="407" t="s">
        <v>1331</v>
      </c>
      <c r="AI370" s="407"/>
      <c r="AJ370" s="407"/>
      <c r="AK370" s="407"/>
      <c r="AL370" s="407"/>
      <c r="AM370" s="407"/>
      <c r="AN370" s="407"/>
      <c r="AO370" s="407"/>
      <c r="AP370" s="407"/>
      <c r="AQ370" s="369"/>
      <c r="AR370" s="369" t="s">
        <v>835</v>
      </c>
      <c r="AS370" s="369" t="s">
        <v>250</v>
      </c>
      <c r="AT370" s="369"/>
      <c r="AU370" s="403">
        <v>4</v>
      </c>
      <c r="AV370" s="403"/>
      <c r="AW370" s="403"/>
      <c r="AX370" s="369" t="s">
        <v>2272</v>
      </c>
      <c r="AY370" s="403"/>
      <c r="AZ370" s="884">
        <v>130</v>
      </c>
      <c r="BA370" s="884">
        <v>0</v>
      </c>
      <c r="BB370" s="403"/>
      <c r="BC370" s="403">
        <v>0</v>
      </c>
      <c r="BD370" s="403">
        <v>11</v>
      </c>
      <c r="BE370" s="403">
        <v>369</v>
      </c>
      <c r="BF370" s="403">
        <v>11369</v>
      </c>
      <c r="BG370" s="403">
        <v>46</v>
      </c>
      <c r="BH370" s="403"/>
      <c r="BI370" s="403"/>
      <c r="BJ370" s="403"/>
      <c r="BK370" s="403"/>
      <c r="BL370" s="403"/>
      <c r="BM370" s="403"/>
      <c r="BN370" s="403"/>
      <c r="BO370" s="403"/>
      <c r="BP370" s="403"/>
      <c r="BQ370" s="403"/>
    </row>
    <row r="371" spans="1:69" s="363" customFormat="1" ht="25" x14ac:dyDescent="0.25">
      <c r="A371" s="410" t="s">
        <v>46</v>
      </c>
      <c r="B371" s="411" t="s">
        <v>2978</v>
      </c>
      <c r="C371" s="621" t="s">
        <v>1815</v>
      </c>
      <c r="D371" s="609" t="s">
        <v>61</v>
      </c>
      <c r="E371" s="622" t="s">
        <v>536</v>
      </c>
      <c r="F371" s="623"/>
      <c r="G371" s="624" t="s">
        <v>118</v>
      </c>
      <c r="H371" s="624"/>
      <c r="I371" s="624"/>
      <c r="J371" s="412" t="s">
        <v>1332</v>
      </c>
      <c r="K371" s="364" t="s">
        <v>211</v>
      </c>
      <c r="L371" s="412"/>
      <c r="M371" s="364"/>
      <c r="N371" s="412" t="str">
        <f t="shared" si="28"/>
        <v/>
      </c>
      <c r="O371" s="412" t="str">
        <f t="shared" si="27"/>
        <v/>
      </c>
      <c r="P371" s="412"/>
      <c r="Q371" s="412"/>
      <c r="R371" s="362">
        <v>0</v>
      </c>
      <c r="S371" s="627"/>
      <c r="T371" s="413"/>
      <c r="U371" s="413"/>
      <c r="V371" s="413"/>
      <c r="W371" s="413"/>
      <c r="X371" s="413"/>
      <c r="Y371" s="413"/>
      <c r="Z371" s="413"/>
      <c r="AA371" s="413"/>
      <c r="AB371" s="413"/>
      <c r="AC371" s="413"/>
      <c r="AD371" s="413"/>
      <c r="AE371" s="413"/>
      <c r="AF371" s="413"/>
      <c r="AG371" s="413"/>
      <c r="AH371" s="413"/>
      <c r="AI371" s="413"/>
      <c r="AJ371" s="413"/>
      <c r="AK371" s="413"/>
      <c r="AL371" s="413"/>
      <c r="AM371" s="413"/>
      <c r="AN371" s="413"/>
      <c r="AO371" s="413"/>
      <c r="AP371" s="413"/>
      <c r="AQ371" s="364"/>
      <c r="AR371" s="364"/>
      <c r="AS371" s="412"/>
      <c r="AT371" s="412"/>
      <c r="AU371" s="412" t="s">
        <v>1657</v>
      </c>
      <c r="AV371" s="412"/>
      <c r="AW371" s="412">
        <v>0</v>
      </c>
      <c r="AX371" s="364"/>
      <c r="AY371" s="412"/>
      <c r="AZ371" s="885">
        <v>130</v>
      </c>
      <c r="BA371" s="885">
        <v>1</v>
      </c>
      <c r="BB371" s="412"/>
      <c r="BC371" s="412">
        <v>1</v>
      </c>
      <c r="BD371" s="412">
        <v>11</v>
      </c>
      <c r="BE371" s="412">
        <v>370</v>
      </c>
      <c r="BF371" s="412">
        <v>1011370</v>
      </c>
      <c r="BG371" s="412">
        <v>281</v>
      </c>
      <c r="BH371" s="412"/>
      <c r="BI371" s="412"/>
      <c r="BJ371" s="412"/>
      <c r="BK371" s="412"/>
      <c r="BL371" s="412"/>
      <c r="BM371" s="412"/>
      <c r="BN371" s="412"/>
      <c r="BO371" s="412"/>
      <c r="BP371" s="412"/>
      <c r="BQ371" s="412"/>
    </row>
    <row r="372" spans="1:69" s="363" customFormat="1" ht="25" x14ac:dyDescent="0.25">
      <c r="A372" s="410" t="s">
        <v>46</v>
      </c>
      <c r="B372" s="411" t="s">
        <v>2979</v>
      </c>
      <c r="C372" s="621" t="s">
        <v>1815</v>
      </c>
      <c r="D372" s="609" t="s">
        <v>62</v>
      </c>
      <c r="E372" s="622" t="s">
        <v>536</v>
      </c>
      <c r="F372" s="623"/>
      <c r="G372" s="624" t="s">
        <v>118</v>
      </c>
      <c r="H372" s="624"/>
      <c r="I372" s="624"/>
      <c r="J372" s="412" t="s">
        <v>1332</v>
      </c>
      <c r="K372" s="364" t="s">
        <v>211</v>
      </c>
      <c r="L372" s="412"/>
      <c r="M372" s="364"/>
      <c r="N372" s="412" t="str">
        <f t="shared" si="28"/>
        <v/>
      </c>
      <c r="O372" s="412" t="str">
        <f t="shared" si="27"/>
        <v/>
      </c>
      <c r="P372" s="412"/>
      <c r="Q372" s="412"/>
      <c r="R372" s="362">
        <v>0</v>
      </c>
      <c r="S372" s="627"/>
      <c r="T372" s="413"/>
      <c r="U372" s="413"/>
      <c r="V372" s="413"/>
      <c r="W372" s="413"/>
      <c r="X372" s="413"/>
      <c r="Y372" s="413"/>
      <c r="Z372" s="413"/>
      <c r="AA372" s="413"/>
      <c r="AB372" s="413"/>
      <c r="AC372" s="413"/>
      <c r="AD372" s="413"/>
      <c r="AE372" s="413"/>
      <c r="AF372" s="413"/>
      <c r="AG372" s="413"/>
      <c r="AH372" s="413"/>
      <c r="AI372" s="413"/>
      <c r="AJ372" s="413"/>
      <c r="AK372" s="413"/>
      <c r="AL372" s="413"/>
      <c r="AM372" s="413"/>
      <c r="AN372" s="413"/>
      <c r="AO372" s="413"/>
      <c r="AP372" s="413"/>
      <c r="AQ372" s="364"/>
      <c r="AR372" s="364"/>
      <c r="AS372" s="412"/>
      <c r="AT372" s="412"/>
      <c r="AU372" s="412" t="s">
        <v>1657</v>
      </c>
      <c r="AV372" s="412"/>
      <c r="AW372" s="412">
        <v>0</v>
      </c>
      <c r="AX372" s="364"/>
      <c r="AY372" s="412"/>
      <c r="AZ372" s="885">
        <v>130</v>
      </c>
      <c r="BA372" s="885">
        <v>2</v>
      </c>
      <c r="BB372" s="412"/>
      <c r="BC372" s="412">
        <v>1</v>
      </c>
      <c r="BD372" s="412">
        <v>11</v>
      </c>
      <c r="BE372" s="412">
        <v>371</v>
      </c>
      <c r="BF372" s="412">
        <v>1011371</v>
      </c>
      <c r="BG372" s="412">
        <v>282</v>
      </c>
      <c r="BH372" s="412"/>
      <c r="BI372" s="412"/>
      <c r="BJ372" s="412"/>
      <c r="BK372" s="412"/>
      <c r="BL372" s="412"/>
      <c r="BM372" s="412"/>
      <c r="BN372" s="412"/>
      <c r="BO372" s="412"/>
      <c r="BP372" s="412"/>
      <c r="BQ372" s="412"/>
    </row>
    <row r="373" spans="1:69" s="363" customFormat="1" ht="20" x14ac:dyDescent="0.25">
      <c r="A373" s="410" t="s">
        <v>46</v>
      </c>
      <c r="B373" s="411" t="s">
        <v>2980</v>
      </c>
      <c r="C373" s="621" t="s">
        <v>1815</v>
      </c>
      <c r="D373" s="609" t="s">
        <v>63</v>
      </c>
      <c r="E373" s="622" t="s">
        <v>536</v>
      </c>
      <c r="F373" s="623"/>
      <c r="G373" s="624" t="s">
        <v>1331</v>
      </c>
      <c r="H373" s="624"/>
      <c r="I373" s="624"/>
      <c r="J373" s="412" t="s">
        <v>1332</v>
      </c>
      <c r="K373" s="364" t="s">
        <v>211</v>
      </c>
      <c r="L373" s="412"/>
      <c r="M373" s="364"/>
      <c r="N373" s="412" t="str">
        <f t="shared" si="28"/>
        <v/>
      </c>
      <c r="O373" s="412" t="str">
        <f t="shared" si="27"/>
        <v/>
      </c>
      <c r="P373" s="412"/>
      <c r="Q373" s="412"/>
      <c r="R373" s="362">
        <v>0</v>
      </c>
      <c r="S373" s="627"/>
      <c r="T373" s="413"/>
      <c r="U373" s="413"/>
      <c r="V373" s="413"/>
      <c r="W373" s="413"/>
      <c r="X373" s="413"/>
      <c r="Y373" s="413"/>
      <c r="Z373" s="413"/>
      <c r="AA373" s="413"/>
      <c r="AB373" s="413"/>
      <c r="AC373" s="413"/>
      <c r="AD373" s="413"/>
      <c r="AE373" s="413"/>
      <c r="AF373" s="413"/>
      <c r="AG373" s="413"/>
      <c r="AH373" s="413"/>
      <c r="AI373" s="413"/>
      <c r="AJ373" s="413"/>
      <c r="AK373" s="413"/>
      <c r="AL373" s="413"/>
      <c r="AM373" s="413"/>
      <c r="AN373" s="413"/>
      <c r="AO373" s="413"/>
      <c r="AP373" s="413"/>
      <c r="AQ373" s="364"/>
      <c r="AR373" s="364"/>
      <c r="AS373" s="412"/>
      <c r="AT373" s="412"/>
      <c r="AU373" s="412" t="s">
        <v>1657</v>
      </c>
      <c r="AV373" s="412"/>
      <c r="AW373" s="412">
        <v>0</v>
      </c>
      <c r="AX373" s="364"/>
      <c r="AY373" s="412"/>
      <c r="AZ373" s="885">
        <v>130</v>
      </c>
      <c r="BA373" s="885">
        <v>3</v>
      </c>
      <c r="BB373" s="412"/>
      <c r="BC373" s="412">
        <v>1</v>
      </c>
      <c r="BD373" s="412">
        <v>11</v>
      </c>
      <c r="BE373" s="412">
        <v>372</v>
      </c>
      <c r="BF373" s="412">
        <v>1011372</v>
      </c>
      <c r="BG373" s="412">
        <v>283</v>
      </c>
      <c r="BH373" s="412"/>
      <c r="BI373" s="412"/>
      <c r="BJ373" s="412"/>
      <c r="BK373" s="412"/>
      <c r="BL373" s="412"/>
      <c r="BM373" s="412"/>
      <c r="BN373" s="412"/>
      <c r="BO373" s="412"/>
      <c r="BP373" s="412"/>
      <c r="BQ373" s="412"/>
    </row>
    <row r="374" spans="1:69" s="417" customFormat="1" ht="20" x14ac:dyDescent="0.25">
      <c r="A374" s="415" t="s">
        <v>46</v>
      </c>
      <c r="B374" s="416" t="s">
        <v>2981</v>
      </c>
      <c r="C374" s="635" t="s">
        <v>1815</v>
      </c>
      <c r="D374" s="636" t="s">
        <v>935</v>
      </c>
      <c r="E374" s="637" t="s">
        <v>536</v>
      </c>
      <c r="F374" s="638"/>
      <c r="G374" s="639" t="s">
        <v>1331</v>
      </c>
      <c r="H374" s="639"/>
      <c r="I374" s="639"/>
      <c r="J374" s="418" t="s">
        <v>1332</v>
      </c>
      <c r="K374" s="419" t="s">
        <v>211</v>
      </c>
      <c r="L374" s="418"/>
      <c r="M374" s="419"/>
      <c r="N374" s="418" t="str">
        <f t="shared" si="28"/>
        <v/>
      </c>
      <c r="O374" s="418" t="str">
        <f t="shared" si="27"/>
        <v/>
      </c>
      <c r="P374" s="418"/>
      <c r="Q374" s="418"/>
      <c r="R374" s="420">
        <v>0</v>
      </c>
      <c r="S374" s="641"/>
      <c r="T374" s="421"/>
      <c r="U374" s="421"/>
      <c r="V374" s="421"/>
      <c r="W374" s="421"/>
      <c r="X374" s="421"/>
      <c r="Y374" s="421"/>
      <c r="Z374" s="421"/>
      <c r="AA374" s="421"/>
      <c r="AB374" s="421"/>
      <c r="AC374" s="421"/>
      <c r="AD374" s="421"/>
      <c r="AE374" s="421"/>
      <c r="AF374" s="421"/>
      <c r="AG374" s="421"/>
      <c r="AH374" s="421"/>
      <c r="AI374" s="421"/>
      <c r="AJ374" s="421"/>
      <c r="AK374" s="421"/>
      <c r="AL374" s="421"/>
      <c r="AM374" s="421"/>
      <c r="AN374" s="421"/>
      <c r="AO374" s="421"/>
      <c r="AP374" s="421"/>
      <c r="AQ374" s="419"/>
      <c r="AR374" s="419"/>
      <c r="AS374" s="418"/>
      <c r="AT374" s="418"/>
      <c r="AU374" s="418" t="s">
        <v>1657</v>
      </c>
      <c r="AV374" s="418"/>
      <c r="AW374" s="418">
        <v>0</v>
      </c>
      <c r="AX374" s="419"/>
      <c r="AY374" s="418"/>
      <c r="AZ374" s="887">
        <v>130</v>
      </c>
      <c r="BA374" s="887">
        <v>4</v>
      </c>
      <c r="BB374" s="418"/>
      <c r="BC374" s="418">
        <v>1</v>
      </c>
      <c r="BD374" s="418">
        <v>11</v>
      </c>
      <c r="BE374" s="418">
        <v>373</v>
      </c>
      <c r="BF374" s="418">
        <v>1011373</v>
      </c>
      <c r="BG374" s="418">
        <v>284</v>
      </c>
      <c r="BH374" s="418"/>
      <c r="BI374" s="418"/>
      <c r="BJ374" s="418"/>
      <c r="BK374" s="418"/>
      <c r="BL374" s="418"/>
      <c r="BM374" s="418"/>
      <c r="BN374" s="418"/>
      <c r="BO374" s="418"/>
      <c r="BP374" s="418"/>
      <c r="BQ374" s="418"/>
    </row>
    <row r="375" spans="1:69" s="400" customFormat="1" ht="40" x14ac:dyDescent="0.25">
      <c r="A375" s="398" t="s">
        <v>1000</v>
      </c>
      <c r="B375" s="399" t="s">
        <v>2982</v>
      </c>
      <c r="C375" s="583" t="s">
        <v>31</v>
      </c>
      <c r="D375" s="619"/>
      <c r="E375" s="583" t="s">
        <v>536</v>
      </c>
      <c r="F375" s="620"/>
      <c r="G375" s="620" t="s">
        <v>1331</v>
      </c>
      <c r="H375" s="620"/>
      <c r="I375" s="620"/>
      <c r="J375" s="369" t="s">
        <v>1332</v>
      </c>
      <c r="K375" s="369" t="s">
        <v>211</v>
      </c>
      <c r="L375" s="369" t="s">
        <v>32</v>
      </c>
      <c r="M375" s="369"/>
      <c r="N375" s="830" t="str">
        <f t="shared" si="28"/>
        <v>Collection</v>
      </c>
      <c r="O375" s="830" t="str">
        <f t="shared" si="27"/>
        <v>Data</v>
      </c>
      <c r="P375" s="766" t="s">
        <v>2478</v>
      </c>
      <c r="Q375" s="766" t="s">
        <v>2478</v>
      </c>
      <c r="R375" s="368"/>
      <c r="S375" s="369"/>
      <c r="T375" s="407" t="s">
        <v>1331</v>
      </c>
      <c r="U375" s="407"/>
      <c r="V375" s="407" t="s">
        <v>1331</v>
      </c>
      <c r="W375" s="407" t="s">
        <v>1331</v>
      </c>
      <c r="X375" s="407" t="s">
        <v>1331</v>
      </c>
      <c r="Y375" s="407" t="s">
        <v>1331</v>
      </c>
      <c r="Z375" s="407" t="s">
        <v>1331</v>
      </c>
      <c r="AA375" s="407"/>
      <c r="AB375" s="407"/>
      <c r="AC375" s="407"/>
      <c r="AD375" s="407"/>
      <c r="AE375" s="407"/>
      <c r="AF375" s="407"/>
      <c r="AG375" s="407"/>
      <c r="AH375" s="407" t="s">
        <v>1331</v>
      </c>
      <c r="AI375" s="407"/>
      <c r="AJ375" s="407"/>
      <c r="AK375" s="407"/>
      <c r="AL375" s="407"/>
      <c r="AM375" s="407"/>
      <c r="AN375" s="407"/>
      <c r="AO375" s="407"/>
      <c r="AP375" s="407"/>
      <c r="AQ375" s="369"/>
      <c r="AR375" s="369" t="s">
        <v>837</v>
      </c>
      <c r="AS375" s="369" t="s">
        <v>250</v>
      </c>
      <c r="AT375" s="369"/>
      <c r="AU375" s="403">
        <v>1</v>
      </c>
      <c r="AV375" s="403"/>
      <c r="AW375" s="403"/>
      <c r="AX375" s="369" t="s">
        <v>2272</v>
      </c>
      <c r="AY375" s="403"/>
      <c r="AZ375" s="884">
        <v>132</v>
      </c>
      <c r="BA375" s="884">
        <v>0</v>
      </c>
      <c r="BB375" s="403"/>
      <c r="BC375" s="403">
        <v>0</v>
      </c>
      <c r="BD375" s="403">
        <v>11</v>
      </c>
      <c r="BE375" s="403">
        <v>374</v>
      </c>
      <c r="BF375" s="403">
        <v>11374</v>
      </c>
      <c r="BG375" s="403">
        <v>47</v>
      </c>
      <c r="BH375" s="403"/>
      <c r="BI375" s="403"/>
      <c r="BJ375" s="403"/>
      <c r="BK375" s="403"/>
      <c r="BL375" s="403"/>
      <c r="BM375" s="403"/>
      <c r="BN375" s="403"/>
      <c r="BO375" s="403"/>
      <c r="BP375" s="403"/>
      <c r="BQ375" s="403"/>
    </row>
    <row r="376" spans="1:69" s="417" customFormat="1" ht="20" x14ac:dyDescent="0.25">
      <c r="A376" s="415" t="s">
        <v>46</v>
      </c>
      <c r="B376" s="462" t="s">
        <v>2983</v>
      </c>
      <c r="C376" s="635" t="s">
        <v>31</v>
      </c>
      <c r="D376" s="636" t="s">
        <v>724</v>
      </c>
      <c r="E376" s="637" t="s">
        <v>536</v>
      </c>
      <c r="F376" s="638"/>
      <c r="G376" s="639" t="s">
        <v>1331</v>
      </c>
      <c r="H376" s="639"/>
      <c r="I376" s="639"/>
      <c r="J376" s="418" t="s">
        <v>1332</v>
      </c>
      <c r="K376" s="419" t="s">
        <v>211</v>
      </c>
      <c r="L376" s="418"/>
      <c r="M376" s="419"/>
      <c r="N376" s="418" t="str">
        <f t="shared" si="28"/>
        <v/>
      </c>
      <c r="O376" s="418" t="str">
        <f t="shared" si="27"/>
        <v/>
      </c>
      <c r="P376" s="418"/>
      <c r="Q376" s="418"/>
      <c r="R376" s="420">
        <v>0</v>
      </c>
      <c r="S376" s="641"/>
      <c r="T376" s="421"/>
      <c r="U376" s="421"/>
      <c r="V376" s="421"/>
      <c r="W376" s="421"/>
      <c r="X376" s="421"/>
      <c r="Y376" s="421"/>
      <c r="Z376" s="421"/>
      <c r="AA376" s="421"/>
      <c r="AB376" s="421"/>
      <c r="AC376" s="421"/>
      <c r="AD376" s="421"/>
      <c r="AE376" s="421"/>
      <c r="AF376" s="421"/>
      <c r="AG376" s="421"/>
      <c r="AH376" s="421"/>
      <c r="AI376" s="421"/>
      <c r="AJ376" s="421"/>
      <c r="AK376" s="421"/>
      <c r="AL376" s="421"/>
      <c r="AM376" s="421"/>
      <c r="AN376" s="421"/>
      <c r="AO376" s="421"/>
      <c r="AP376" s="421"/>
      <c r="AQ376" s="419"/>
      <c r="AR376" s="419"/>
      <c r="AS376" s="418"/>
      <c r="AT376" s="418"/>
      <c r="AU376" s="418" t="s">
        <v>1657</v>
      </c>
      <c r="AV376" s="418"/>
      <c r="AW376" s="418">
        <v>0</v>
      </c>
      <c r="AX376" s="419"/>
      <c r="AY376" s="418"/>
      <c r="AZ376" s="887">
        <v>132</v>
      </c>
      <c r="BA376" s="887">
        <v>1</v>
      </c>
      <c r="BB376" s="418"/>
      <c r="BC376" s="418">
        <v>1</v>
      </c>
      <c r="BD376" s="418">
        <v>11</v>
      </c>
      <c r="BE376" s="418">
        <v>375</v>
      </c>
      <c r="BF376" s="418">
        <v>1011375</v>
      </c>
      <c r="BG376" s="418">
        <v>285</v>
      </c>
      <c r="BH376" s="418"/>
      <c r="BI376" s="418"/>
      <c r="BJ376" s="418"/>
      <c r="BK376" s="418"/>
      <c r="BL376" s="418"/>
      <c r="BM376" s="418"/>
      <c r="BN376" s="418"/>
      <c r="BO376" s="418"/>
      <c r="BP376" s="418"/>
      <c r="BQ376" s="418"/>
    </row>
    <row r="377" spans="1:69" s="400" customFormat="1" ht="40" x14ac:dyDescent="0.25">
      <c r="A377" s="398" t="s">
        <v>1000</v>
      </c>
      <c r="B377" s="399" t="s">
        <v>2984</v>
      </c>
      <c r="C377" s="444" t="s">
        <v>348</v>
      </c>
      <c r="D377" s="619"/>
      <c r="E377" s="583" t="s">
        <v>2378</v>
      </c>
      <c r="F377" s="654"/>
      <c r="G377" s="655" t="s">
        <v>1331</v>
      </c>
      <c r="H377" s="655"/>
      <c r="I377" s="655"/>
      <c r="J377" s="369" t="s">
        <v>1332</v>
      </c>
      <c r="K377" s="369" t="s">
        <v>211</v>
      </c>
      <c r="L377" s="369" t="s">
        <v>1229</v>
      </c>
      <c r="M377" s="369" t="s">
        <v>2524</v>
      </c>
      <c r="N377" s="830" t="str">
        <f t="shared" si="28"/>
        <v>Collection</v>
      </c>
      <c r="O377" s="830" t="str">
        <f t="shared" si="27"/>
        <v>Data</v>
      </c>
      <c r="P377" s="858" t="s">
        <v>2522</v>
      </c>
      <c r="Q377" s="858" t="s">
        <v>2523</v>
      </c>
      <c r="R377" s="620"/>
      <c r="S377" s="583"/>
      <c r="T377" s="403" t="s">
        <v>1331</v>
      </c>
      <c r="U377" s="403"/>
      <c r="V377" s="403" t="s">
        <v>1331</v>
      </c>
      <c r="W377" s="403" t="s">
        <v>1331</v>
      </c>
      <c r="X377" s="403" t="s">
        <v>1331</v>
      </c>
      <c r="Y377" s="403" t="s">
        <v>1331</v>
      </c>
      <c r="Z377" s="403" t="s">
        <v>1331</v>
      </c>
      <c r="AA377" s="583"/>
      <c r="AB377" s="583"/>
      <c r="AC377" s="583"/>
      <c r="AD377" s="583"/>
      <c r="AE377" s="583"/>
      <c r="AF377" s="583"/>
      <c r="AG377" s="583"/>
      <c r="AH377" s="583"/>
      <c r="AI377" s="583"/>
      <c r="AJ377" s="583"/>
      <c r="AK377" s="583"/>
      <c r="AL377" s="583"/>
      <c r="AM377" s="583"/>
      <c r="AN377" s="583"/>
      <c r="AO377" s="583"/>
      <c r="AP377" s="583"/>
      <c r="AQ377" s="369"/>
      <c r="AR377" s="369" t="s">
        <v>960</v>
      </c>
      <c r="AS377" s="369" t="s">
        <v>1230</v>
      </c>
      <c r="AT377" s="403"/>
      <c r="AU377" s="403">
        <v>1</v>
      </c>
      <c r="AV377" s="403"/>
      <c r="AW377" s="403"/>
      <c r="AX377" s="369" t="s">
        <v>2298</v>
      </c>
      <c r="AY377" s="403"/>
      <c r="AZ377" s="884">
        <v>253</v>
      </c>
      <c r="BA377" s="403">
        <v>0</v>
      </c>
      <c r="BB377" s="403"/>
      <c r="BC377" s="403">
        <v>0</v>
      </c>
      <c r="BD377" s="403">
        <v>13</v>
      </c>
      <c r="BE377" s="403">
        <v>376</v>
      </c>
      <c r="BF377" s="403">
        <v>13376</v>
      </c>
      <c r="BG377" s="403">
        <v>49</v>
      </c>
      <c r="BH377" s="403"/>
      <c r="BI377" s="403"/>
      <c r="BJ377" s="403"/>
      <c r="BK377" s="403"/>
      <c r="BL377" s="403"/>
      <c r="BM377" s="403"/>
      <c r="BN377" s="403"/>
      <c r="BO377" s="403"/>
      <c r="BP377" s="403"/>
      <c r="BQ377" s="403"/>
    </row>
    <row r="378" spans="1:69" s="417" customFormat="1" ht="62.5" x14ac:dyDescent="0.25">
      <c r="A378" s="415" t="s">
        <v>46</v>
      </c>
      <c r="B378" s="462" t="s">
        <v>2985</v>
      </c>
      <c r="C378" s="635" t="s">
        <v>348</v>
      </c>
      <c r="D378" s="636" t="s">
        <v>1231</v>
      </c>
      <c r="E378" s="637" t="s">
        <v>2378</v>
      </c>
      <c r="F378" s="638"/>
      <c r="G378" s="639"/>
      <c r="H378" s="639"/>
      <c r="I378" s="639"/>
      <c r="J378" s="419"/>
      <c r="K378" s="419"/>
      <c r="L378" s="823"/>
      <c r="M378" s="419"/>
      <c r="N378" s="418" t="str">
        <f t="shared" si="28"/>
        <v/>
      </c>
      <c r="O378" s="418"/>
      <c r="P378" s="418"/>
      <c r="Q378" s="864"/>
      <c r="R378" s="362">
        <v>0</v>
      </c>
      <c r="S378" s="641"/>
      <c r="T378" s="641"/>
      <c r="U378" s="641"/>
      <c r="V378" s="641"/>
      <c r="W378" s="641"/>
      <c r="X378" s="641"/>
      <c r="Y378" s="641"/>
      <c r="Z378" s="641"/>
      <c r="AA378" s="641"/>
      <c r="AB378" s="641"/>
      <c r="AC378" s="641"/>
      <c r="AD378" s="641"/>
      <c r="AE378" s="641"/>
      <c r="AF378" s="641"/>
      <c r="AG378" s="641"/>
      <c r="AH378" s="641"/>
      <c r="AI378" s="641"/>
      <c r="AJ378" s="641"/>
      <c r="AK378" s="641"/>
      <c r="AL378" s="641"/>
      <c r="AM378" s="641"/>
      <c r="AN378" s="641"/>
      <c r="AO378" s="641"/>
      <c r="AP378" s="641"/>
      <c r="AQ378" s="419"/>
      <c r="AR378" s="419"/>
      <c r="AS378" s="418"/>
      <c r="AT378" s="418"/>
      <c r="AU378" s="418"/>
      <c r="AV378" s="418"/>
      <c r="AW378" s="418"/>
      <c r="AX378" s="419"/>
      <c r="AY378" s="418"/>
      <c r="AZ378" s="887">
        <v>253</v>
      </c>
      <c r="BA378" s="887">
        <v>1</v>
      </c>
      <c r="BB378" s="418"/>
      <c r="BC378" s="418">
        <v>1</v>
      </c>
      <c r="BD378" s="418">
        <v>13</v>
      </c>
      <c r="BE378" s="418">
        <v>377</v>
      </c>
      <c r="BF378" s="418">
        <v>1013377</v>
      </c>
      <c r="BG378" s="418">
        <v>287</v>
      </c>
      <c r="BH378" s="418"/>
      <c r="BI378" s="418"/>
      <c r="BJ378" s="418"/>
      <c r="BK378" s="418"/>
      <c r="BL378" s="418"/>
      <c r="BM378" s="418"/>
      <c r="BN378" s="418"/>
      <c r="BO378" s="418"/>
      <c r="BP378" s="418"/>
      <c r="BQ378" s="418"/>
    </row>
    <row r="379" spans="1:69" s="400" customFormat="1" ht="103.5" customHeight="1" x14ac:dyDescent="0.25">
      <c r="A379" s="398" t="s">
        <v>1000</v>
      </c>
      <c r="B379" s="399" t="s">
        <v>2986</v>
      </c>
      <c r="C379" s="619" t="s">
        <v>649</v>
      </c>
      <c r="D379" s="653"/>
      <c r="E379" s="583" t="s">
        <v>2378</v>
      </c>
      <c r="F379" s="654"/>
      <c r="G379" s="655" t="s">
        <v>118</v>
      </c>
      <c r="H379" s="655"/>
      <c r="I379" s="655"/>
      <c r="J379" s="369" t="s">
        <v>1783</v>
      </c>
      <c r="K379" s="369" t="s">
        <v>211</v>
      </c>
      <c r="L379" s="369" t="s">
        <v>919</v>
      </c>
      <c r="M379" s="369" t="s">
        <v>2530</v>
      </c>
      <c r="N379" s="403" t="str">
        <f t="shared" si="28"/>
        <v>Collection</v>
      </c>
      <c r="O379" s="403" t="str">
        <f>IF(OR($A379&lt;&gt;"C",Q379=""),"",HYPERLINK(Q379,"Data"))</f>
        <v>Data</v>
      </c>
      <c r="P379" s="865" t="s">
        <v>2518</v>
      </c>
      <c r="Q379" s="866" t="s">
        <v>2519</v>
      </c>
      <c r="R379" s="620"/>
      <c r="S379" s="583"/>
      <c r="T379" s="403" t="s">
        <v>1331</v>
      </c>
      <c r="U379" s="403"/>
      <c r="V379" s="403" t="s">
        <v>1331</v>
      </c>
      <c r="W379" s="403" t="s">
        <v>1331</v>
      </c>
      <c r="X379" s="403" t="s">
        <v>1331</v>
      </c>
      <c r="Y379" s="403" t="s">
        <v>1331</v>
      </c>
      <c r="Z379" s="403" t="s">
        <v>1331</v>
      </c>
      <c r="AA379" s="583"/>
      <c r="AB379" s="583"/>
      <c r="AC379" s="583"/>
      <c r="AD379" s="583"/>
      <c r="AE379" s="583"/>
      <c r="AF379" s="583"/>
      <c r="AG379" s="583"/>
      <c r="AH379" s="583"/>
      <c r="AI379" s="583"/>
      <c r="AJ379" s="583"/>
      <c r="AK379" s="583"/>
      <c r="AL379" s="583"/>
      <c r="AM379" s="583"/>
      <c r="AN379" s="583"/>
      <c r="AO379" s="583"/>
      <c r="AP379" s="583"/>
      <c r="AQ379" s="369"/>
      <c r="AR379" s="808" t="s">
        <v>2520</v>
      </c>
      <c r="AS379" s="403"/>
      <c r="AT379" s="403"/>
      <c r="AU379" s="403">
        <v>2</v>
      </c>
      <c r="AV379" s="403"/>
      <c r="AW379" s="403"/>
      <c r="AX379" s="369" t="s">
        <v>2299</v>
      </c>
      <c r="AY379" s="403"/>
      <c r="AZ379" s="884">
        <v>254</v>
      </c>
      <c r="BA379" s="403">
        <v>0</v>
      </c>
      <c r="BB379" s="403"/>
      <c r="BC379" s="403">
        <v>0</v>
      </c>
      <c r="BD379" s="403">
        <v>13</v>
      </c>
      <c r="BE379" s="403">
        <v>378</v>
      </c>
      <c r="BF379" s="403">
        <v>13378</v>
      </c>
      <c r="BG379" s="403">
        <v>50</v>
      </c>
      <c r="BH379" s="403"/>
      <c r="BI379" s="403"/>
      <c r="BJ379" s="403"/>
      <c r="BK379" s="403"/>
      <c r="BL379" s="403"/>
      <c r="BM379" s="403"/>
      <c r="BN379" s="403"/>
      <c r="BO379" s="403"/>
      <c r="BP379" s="403"/>
      <c r="BQ379" s="403"/>
    </row>
    <row r="380" spans="1:69" s="363" customFormat="1" ht="45" customHeight="1" x14ac:dyDescent="0.25">
      <c r="A380" s="410" t="s">
        <v>46</v>
      </c>
      <c r="B380" s="454" t="s">
        <v>2987</v>
      </c>
      <c r="C380" s="621" t="s">
        <v>649</v>
      </c>
      <c r="D380" s="621" t="s">
        <v>1232</v>
      </c>
      <c r="E380" s="622" t="s">
        <v>2378</v>
      </c>
      <c r="F380" s="623"/>
      <c r="G380" s="625"/>
      <c r="H380" s="625"/>
      <c r="I380" s="624"/>
      <c r="J380" s="364"/>
      <c r="K380" s="364"/>
      <c r="L380" s="364"/>
      <c r="M380" s="824"/>
      <c r="N380" s="412" t="str">
        <f t="shared" si="28"/>
        <v/>
      </c>
      <c r="O380" s="412" t="str">
        <f>IF(OR($A380&lt;&gt;"C",Q380=""),"",HYPERLINK(Q380,"Data"))</f>
        <v/>
      </c>
      <c r="P380" s="412"/>
      <c r="Q380" s="412"/>
      <c r="R380" s="362">
        <v>0</v>
      </c>
      <c r="S380" s="627"/>
      <c r="T380" s="627"/>
      <c r="U380" s="627"/>
      <c r="V380" s="627"/>
      <c r="W380" s="627"/>
      <c r="X380" s="627"/>
      <c r="Y380" s="627"/>
      <c r="Z380" s="627"/>
      <c r="AA380" s="627"/>
      <c r="AB380" s="627"/>
      <c r="AC380" s="627"/>
      <c r="AD380" s="627"/>
      <c r="AE380" s="627"/>
      <c r="AF380" s="627"/>
      <c r="AG380" s="627"/>
      <c r="AH380" s="627"/>
      <c r="AI380" s="627"/>
      <c r="AJ380" s="627"/>
      <c r="AK380" s="627"/>
      <c r="AL380" s="627"/>
      <c r="AM380" s="627"/>
      <c r="AN380" s="627"/>
      <c r="AO380" s="627"/>
      <c r="AP380" s="627"/>
      <c r="AQ380" s="412"/>
      <c r="AR380" s="364"/>
      <c r="AS380" s="412" t="s">
        <v>1230</v>
      </c>
      <c r="AT380" s="412"/>
      <c r="AU380" s="412"/>
      <c r="AV380" s="412"/>
      <c r="AW380" s="412">
        <v>0</v>
      </c>
      <c r="AX380" s="364"/>
      <c r="AY380" s="412"/>
      <c r="AZ380" s="412">
        <v>254</v>
      </c>
      <c r="BA380" s="885">
        <v>1</v>
      </c>
      <c r="BB380" s="412"/>
      <c r="BC380" s="412">
        <v>1</v>
      </c>
      <c r="BD380" s="412">
        <v>13</v>
      </c>
      <c r="BE380" s="412">
        <v>379</v>
      </c>
      <c r="BF380" s="412">
        <v>1013379</v>
      </c>
      <c r="BG380" s="412">
        <v>288</v>
      </c>
      <c r="BH380" s="412"/>
      <c r="BI380" s="412"/>
      <c r="BJ380" s="412"/>
      <c r="BK380" s="412"/>
      <c r="BL380" s="412"/>
      <c r="BM380" s="412"/>
      <c r="BN380" s="412"/>
      <c r="BO380" s="412"/>
      <c r="BP380" s="412"/>
      <c r="BQ380" s="412"/>
    </row>
    <row r="381" spans="1:69" s="417" customFormat="1" ht="50" x14ac:dyDescent="0.25">
      <c r="A381" s="415" t="s">
        <v>46</v>
      </c>
      <c r="B381" s="462" t="s">
        <v>2988</v>
      </c>
      <c r="C381" s="635" t="s">
        <v>649</v>
      </c>
      <c r="D381" s="635" t="s">
        <v>1233</v>
      </c>
      <c r="E381" s="637" t="s">
        <v>2378</v>
      </c>
      <c r="F381" s="638"/>
      <c r="G381" s="649"/>
      <c r="H381" s="649"/>
      <c r="I381" s="639"/>
      <c r="J381" s="419"/>
      <c r="K381" s="419"/>
      <c r="L381" s="419"/>
      <c r="M381" s="419"/>
      <c r="N381" s="418" t="str">
        <f t="shared" si="28"/>
        <v/>
      </c>
      <c r="O381" s="418"/>
      <c r="P381" s="418"/>
      <c r="Q381" s="418"/>
      <c r="R381" s="362">
        <v>0</v>
      </c>
      <c r="S381" s="641"/>
      <c r="T381" s="641"/>
      <c r="U381" s="641"/>
      <c r="V381" s="641"/>
      <c r="W381" s="641"/>
      <c r="X381" s="641"/>
      <c r="Y381" s="641"/>
      <c r="Z381" s="641"/>
      <c r="AA381" s="641"/>
      <c r="AB381" s="641"/>
      <c r="AC381" s="641"/>
      <c r="AD381" s="641"/>
      <c r="AE381" s="641"/>
      <c r="AF381" s="641"/>
      <c r="AG381" s="641"/>
      <c r="AH381" s="641"/>
      <c r="AI381" s="641"/>
      <c r="AJ381" s="641"/>
      <c r="AK381" s="641"/>
      <c r="AL381" s="641"/>
      <c r="AM381" s="641"/>
      <c r="AN381" s="641"/>
      <c r="AO381" s="641"/>
      <c r="AP381" s="641"/>
      <c r="AQ381" s="418"/>
      <c r="AR381" s="419"/>
      <c r="AS381" s="418"/>
      <c r="AT381" s="418"/>
      <c r="AU381" s="418"/>
      <c r="AV381" s="418"/>
      <c r="AW381" s="418">
        <v>0</v>
      </c>
      <c r="AX381" s="419"/>
      <c r="AY381" s="418"/>
      <c r="AZ381" s="418">
        <v>254</v>
      </c>
      <c r="BA381" s="887">
        <v>2</v>
      </c>
      <c r="BB381" s="418"/>
      <c r="BC381" s="418">
        <v>1</v>
      </c>
      <c r="BD381" s="418">
        <v>13</v>
      </c>
      <c r="BE381" s="418">
        <v>380</v>
      </c>
      <c r="BF381" s="418">
        <v>1013380</v>
      </c>
      <c r="BG381" s="418">
        <v>289</v>
      </c>
      <c r="BH381" s="418"/>
      <c r="BI381" s="418"/>
      <c r="BJ381" s="418"/>
      <c r="BK381" s="418"/>
      <c r="BL381" s="418"/>
      <c r="BM381" s="418"/>
      <c r="BN381" s="418"/>
      <c r="BO381" s="418"/>
      <c r="BP381" s="418"/>
      <c r="BQ381" s="418"/>
    </row>
    <row r="382" spans="1:69" s="376" customFormat="1" ht="30" x14ac:dyDescent="0.25">
      <c r="A382" s="382" t="s">
        <v>1000</v>
      </c>
      <c r="B382" s="383" t="s">
        <v>2989</v>
      </c>
      <c r="C382" s="647" t="s">
        <v>2003</v>
      </c>
      <c r="D382" s="647"/>
      <c r="E382" s="648" t="s">
        <v>2378</v>
      </c>
      <c r="F382" s="650"/>
      <c r="G382" s="650"/>
      <c r="H382" s="650"/>
      <c r="I382" s="650"/>
      <c r="J382" s="374" t="s">
        <v>1332</v>
      </c>
      <c r="K382" s="374" t="s">
        <v>2004</v>
      </c>
      <c r="L382" s="375" t="s">
        <v>2003</v>
      </c>
      <c r="M382" s="374" t="s">
        <v>2254</v>
      </c>
      <c r="N382" s="830" t="str">
        <f t="shared" si="28"/>
        <v/>
      </c>
      <c r="O382" s="830" t="str">
        <f>IF(OR($A382&lt;&gt;"C",Q382=""),"",HYPERLINK(Q382,"Data"))</f>
        <v>Data</v>
      </c>
      <c r="P382" s="374"/>
      <c r="Q382" s="867" t="s">
        <v>2521</v>
      </c>
      <c r="R382" s="650"/>
      <c r="S382" s="648"/>
      <c r="T382" s="375" t="s">
        <v>1331</v>
      </c>
      <c r="U382" s="375" t="s">
        <v>1331</v>
      </c>
      <c r="V382" s="375" t="s">
        <v>1331</v>
      </c>
      <c r="W382" s="375" t="s">
        <v>1331</v>
      </c>
      <c r="X382" s="375" t="s">
        <v>1331</v>
      </c>
      <c r="Y382" s="375" t="s">
        <v>1331</v>
      </c>
      <c r="Z382" s="375" t="s">
        <v>1331</v>
      </c>
      <c r="AA382" s="648"/>
      <c r="AB382" s="648"/>
      <c r="AC382" s="648"/>
      <c r="AD382" s="648"/>
      <c r="AE382" s="648"/>
      <c r="AF382" s="648"/>
      <c r="AG382" s="648"/>
      <c r="AH382" s="648"/>
      <c r="AI382" s="648"/>
      <c r="AJ382" s="648"/>
      <c r="AK382" s="648"/>
      <c r="AL382" s="648"/>
      <c r="AM382" s="648"/>
      <c r="AN382" s="648"/>
      <c r="AO382" s="648"/>
      <c r="AP382" s="648"/>
      <c r="AQ382" s="374"/>
      <c r="AR382" s="374" t="s">
        <v>210</v>
      </c>
      <c r="AS382" s="375"/>
      <c r="AT382" s="375"/>
      <c r="AU382" s="403">
        <v>1</v>
      </c>
      <c r="AV382" s="375"/>
      <c r="AW382" s="375"/>
      <c r="AX382" s="374" t="s">
        <v>2299</v>
      </c>
      <c r="AY382" s="375"/>
      <c r="AZ382" s="375">
        <v>262</v>
      </c>
      <c r="BA382" s="375">
        <v>0</v>
      </c>
      <c r="BB382" s="375"/>
      <c r="BC382" s="375">
        <v>0</v>
      </c>
      <c r="BD382" s="375">
        <v>13</v>
      </c>
      <c r="BE382" s="375">
        <v>381</v>
      </c>
      <c r="BF382" s="375">
        <v>13381</v>
      </c>
      <c r="BG382" s="375">
        <v>51</v>
      </c>
      <c r="BH382" s="375"/>
      <c r="BI382" s="375"/>
      <c r="BJ382" s="375"/>
      <c r="BK382" s="375"/>
      <c r="BL382" s="375"/>
      <c r="BM382" s="375"/>
      <c r="BN382" s="375"/>
      <c r="BO382" s="375"/>
      <c r="BP382" s="375"/>
      <c r="BQ382" s="375"/>
    </row>
    <row r="383" spans="1:69" s="376" customFormat="1" x14ac:dyDescent="0.25">
      <c r="A383" s="382" t="s">
        <v>46</v>
      </c>
      <c r="B383" s="472" t="s">
        <v>2990</v>
      </c>
      <c r="C383" s="642" t="s">
        <v>2003</v>
      </c>
      <c r="D383" s="718" t="s">
        <v>2003</v>
      </c>
      <c r="E383" s="644" t="s">
        <v>2378</v>
      </c>
      <c r="F383" s="644"/>
      <c r="G383" s="644"/>
      <c r="H383" s="644"/>
      <c r="I383" s="644"/>
      <c r="J383" s="374" t="s">
        <v>1332</v>
      </c>
      <c r="K383" s="374" t="s">
        <v>2004</v>
      </c>
      <c r="L383" s="375" t="s">
        <v>2003</v>
      </c>
      <c r="M383" s="374" t="s">
        <v>2005</v>
      </c>
      <c r="N383" s="375"/>
      <c r="O383" s="375"/>
      <c r="P383" s="374"/>
      <c r="Q383" s="374"/>
      <c r="R383" s="362">
        <v>0</v>
      </c>
      <c r="S383" s="648"/>
      <c r="T383" s="648"/>
      <c r="U383" s="648"/>
      <c r="V383" s="648"/>
      <c r="W383" s="648"/>
      <c r="X383" s="648"/>
      <c r="Y383" s="648"/>
      <c r="Z383" s="648"/>
      <c r="AA383" s="648"/>
      <c r="AB383" s="648"/>
      <c r="AC383" s="648"/>
      <c r="AD383" s="648"/>
      <c r="AE383" s="648"/>
      <c r="AF383" s="648"/>
      <c r="AG383" s="648"/>
      <c r="AH383" s="648"/>
      <c r="AI383" s="648"/>
      <c r="AJ383" s="648"/>
      <c r="AK383" s="648"/>
      <c r="AL383" s="648"/>
      <c r="AM383" s="648"/>
      <c r="AN383" s="648"/>
      <c r="AO383" s="648"/>
      <c r="AP383" s="648"/>
      <c r="AQ383" s="374"/>
      <c r="AR383" s="374"/>
      <c r="AS383" s="375"/>
      <c r="AT383" s="375"/>
      <c r="AU383" s="375"/>
      <c r="AV383" s="375"/>
      <c r="AW383" s="375">
        <v>0</v>
      </c>
      <c r="AX383" s="374"/>
      <c r="AY383" s="375"/>
      <c r="AZ383" s="375">
        <v>262</v>
      </c>
      <c r="BA383" s="375">
        <v>1</v>
      </c>
      <c r="BB383" s="375"/>
      <c r="BC383" s="375">
        <v>1</v>
      </c>
      <c r="BD383" s="375">
        <v>13</v>
      </c>
      <c r="BE383" s="375">
        <v>382</v>
      </c>
      <c r="BF383" s="375">
        <v>1013382</v>
      </c>
      <c r="BG383" s="375">
        <v>290</v>
      </c>
      <c r="BH383" s="375"/>
      <c r="BI383" s="375"/>
      <c r="BJ383" s="375"/>
      <c r="BK383" s="375"/>
      <c r="BL383" s="375"/>
      <c r="BM383" s="375"/>
      <c r="BN383" s="375"/>
      <c r="BO383" s="375"/>
      <c r="BP383" s="375"/>
      <c r="BQ383" s="375"/>
    </row>
    <row r="384" spans="1:69" s="400" customFormat="1" ht="40" x14ac:dyDescent="0.25">
      <c r="A384" s="398" t="s">
        <v>1000</v>
      </c>
      <c r="B384" s="399" t="s">
        <v>2991</v>
      </c>
      <c r="C384" s="583" t="s">
        <v>2327</v>
      </c>
      <c r="D384" s="619"/>
      <c r="E384" s="583" t="s">
        <v>2517</v>
      </c>
      <c r="F384" s="620"/>
      <c r="G384" s="620"/>
      <c r="H384" s="620"/>
      <c r="I384" s="620"/>
      <c r="J384" s="369" t="s">
        <v>1332</v>
      </c>
      <c r="K384" s="369" t="s">
        <v>211</v>
      </c>
      <c r="L384" s="369" t="s">
        <v>2252</v>
      </c>
      <c r="M384" s="369"/>
      <c r="N384" s="830" t="str">
        <f t="shared" ref="N384:N401" si="29">IF(OR($A384&lt;&gt;"C",P384=""),"",HYPERLINK(P384,"Collection"))</f>
        <v>Collection</v>
      </c>
      <c r="O384" s="830" t="str">
        <f t="shared" ref="O384:O401" si="30">IF(OR($A384&lt;&gt;"C",Q384=""),"",HYPERLINK(Q384,"Data"))</f>
        <v>Data</v>
      </c>
      <c r="P384" s="831" t="s">
        <v>2253</v>
      </c>
      <c r="Q384" s="428" t="s">
        <v>2388</v>
      </c>
      <c r="R384" s="368" t="s">
        <v>1331</v>
      </c>
      <c r="S384" s="369"/>
      <c r="T384" s="407" t="s">
        <v>1331</v>
      </c>
      <c r="U384" s="407"/>
      <c r="V384" s="407" t="s">
        <v>1331</v>
      </c>
      <c r="W384" s="407" t="s">
        <v>1331</v>
      </c>
      <c r="X384" s="407" t="s">
        <v>1331</v>
      </c>
      <c r="Y384" s="407" t="s">
        <v>1331</v>
      </c>
      <c r="Z384" s="407" t="s">
        <v>1331</v>
      </c>
      <c r="AA384" s="407"/>
      <c r="AB384" s="407"/>
      <c r="AC384" s="407"/>
      <c r="AD384" s="407"/>
      <c r="AE384" s="407"/>
      <c r="AF384" s="407"/>
      <c r="AG384" s="407"/>
      <c r="AH384" s="407"/>
      <c r="AI384" s="407"/>
      <c r="AJ384" s="407"/>
      <c r="AK384" s="407"/>
      <c r="AL384" s="407"/>
      <c r="AM384" s="407"/>
      <c r="AN384" s="407"/>
      <c r="AO384" s="407"/>
      <c r="AP384" s="407"/>
      <c r="AQ384" s="369"/>
      <c r="AR384" s="369" t="s">
        <v>293</v>
      </c>
      <c r="AS384" s="369" t="s">
        <v>956</v>
      </c>
      <c r="AT384" s="369"/>
      <c r="AU384" s="403">
        <v>2</v>
      </c>
      <c r="AV384" s="403"/>
      <c r="AW384" s="403"/>
      <c r="AX384" s="369" t="s">
        <v>2297</v>
      </c>
      <c r="AY384" s="403"/>
      <c r="AZ384" s="884">
        <v>135</v>
      </c>
      <c r="BA384" s="884">
        <v>0</v>
      </c>
      <c r="BB384" s="403"/>
      <c r="BC384" s="403">
        <v>0</v>
      </c>
      <c r="BD384" s="403">
        <v>39</v>
      </c>
      <c r="BE384" s="403">
        <v>383</v>
      </c>
      <c r="BF384" s="403">
        <v>39383</v>
      </c>
      <c r="BG384" s="403">
        <v>113</v>
      </c>
      <c r="BH384" s="403"/>
      <c r="BI384" s="403"/>
      <c r="BJ384" s="403"/>
      <c r="BK384" s="403"/>
      <c r="BL384" s="403"/>
      <c r="BM384" s="403"/>
      <c r="BN384" s="403"/>
      <c r="BO384" s="403"/>
      <c r="BP384" s="403"/>
      <c r="BQ384" s="403"/>
    </row>
    <row r="385" spans="1:69" s="363" customFormat="1" ht="62.5" x14ac:dyDescent="0.25">
      <c r="A385" s="410" t="s">
        <v>46</v>
      </c>
      <c r="B385" s="454" t="s">
        <v>2992</v>
      </c>
      <c r="C385" s="621" t="s">
        <v>2327</v>
      </c>
      <c r="D385" s="609" t="s">
        <v>873</v>
      </c>
      <c r="E385" s="622" t="s">
        <v>2517</v>
      </c>
      <c r="F385" s="623"/>
      <c r="G385" s="624"/>
      <c r="H385" s="625"/>
      <c r="I385" s="624"/>
      <c r="J385" s="412" t="s">
        <v>1332</v>
      </c>
      <c r="K385" s="364" t="s">
        <v>211</v>
      </c>
      <c r="L385" s="412"/>
      <c r="M385" s="364"/>
      <c r="N385" s="412" t="str">
        <f t="shared" si="29"/>
        <v/>
      </c>
      <c r="O385" s="412" t="str">
        <f t="shared" si="30"/>
        <v/>
      </c>
      <c r="P385" s="412"/>
      <c r="Q385" s="412"/>
      <c r="R385" s="362" t="s">
        <v>1331</v>
      </c>
      <c r="S385" s="627"/>
      <c r="T385" s="413"/>
      <c r="U385" s="413"/>
      <c r="V385" s="413"/>
      <c r="W385" s="413"/>
      <c r="X385" s="413"/>
      <c r="Y385" s="413"/>
      <c r="Z385" s="413"/>
      <c r="AA385" s="413"/>
      <c r="AB385" s="413"/>
      <c r="AC385" s="413"/>
      <c r="AD385" s="413"/>
      <c r="AE385" s="413"/>
      <c r="AF385" s="413"/>
      <c r="AG385" s="413"/>
      <c r="AH385" s="413"/>
      <c r="AI385" s="413"/>
      <c r="AJ385" s="413"/>
      <c r="AK385" s="413"/>
      <c r="AL385" s="413"/>
      <c r="AM385" s="413"/>
      <c r="AN385" s="413"/>
      <c r="AO385" s="413"/>
      <c r="AP385" s="413"/>
      <c r="AQ385" s="364"/>
      <c r="AR385" s="369"/>
      <c r="AS385" s="412"/>
      <c r="AT385" s="412"/>
      <c r="AU385" s="412" t="s">
        <v>1657</v>
      </c>
      <c r="AV385" s="412"/>
      <c r="AW385" s="412">
        <v>0</v>
      </c>
      <c r="AX385" s="364"/>
      <c r="AY385" s="412"/>
      <c r="AZ385" s="885">
        <v>135</v>
      </c>
      <c r="BA385" s="885">
        <v>1</v>
      </c>
      <c r="BB385" s="412"/>
      <c r="BC385" s="412">
        <v>1</v>
      </c>
      <c r="BD385" s="412">
        <v>39</v>
      </c>
      <c r="BE385" s="412">
        <v>384</v>
      </c>
      <c r="BF385" s="412">
        <v>1039384</v>
      </c>
      <c r="BG385" s="412">
        <v>441</v>
      </c>
      <c r="BH385" s="412"/>
      <c r="BI385" s="412"/>
      <c r="BJ385" s="412"/>
      <c r="BK385" s="412"/>
      <c r="BL385" s="412"/>
      <c r="BM385" s="412"/>
      <c r="BN385" s="412"/>
      <c r="BO385" s="412"/>
      <c r="BP385" s="412"/>
      <c r="BQ385" s="412"/>
    </row>
    <row r="386" spans="1:69" s="417" customFormat="1" ht="20" x14ac:dyDescent="0.25">
      <c r="A386" s="415" t="s">
        <v>46</v>
      </c>
      <c r="B386" s="462" t="s">
        <v>2993</v>
      </c>
      <c r="C386" s="635" t="s">
        <v>2327</v>
      </c>
      <c r="D386" s="636" t="s">
        <v>874</v>
      </c>
      <c r="E386" s="637" t="s">
        <v>2517</v>
      </c>
      <c r="F386" s="638"/>
      <c r="G386" s="639"/>
      <c r="H386" s="649"/>
      <c r="I386" s="639"/>
      <c r="J386" s="418" t="s">
        <v>1332</v>
      </c>
      <c r="K386" s="419" t="s">
        <v>211</v>
      </c>
      <c r="L386" s="418"/>
      <c r="M386" s="419"/>
      <c r="N386" s="418" t="str">
        <f t="shared" si="29"/>
        <v/>
      </c>
      <c r="O386" s="418" t="str">
        <f t="shared" si="30"/>
        <v/>
      </c>
      <c r="P386" s="418"/>
      <c r="Q386" s="418"/>
      <c r="R386" s="420" t="s">
        <v>1331</v>
      </c>
      <c r="S386" s="641"/>
      <c r="T386" s="421"/>
      <c r="U386" s="421"/>
      <c r="V386" s="421"/>
      <c r="W386" s="421"/>
      <c r="X386" s="421"/>
      <c r="Y386" s="421"/>
      <c r="Z386" s="421"/>
      <c r="AA386" s="421"/>
      <c r="AB386" s="421"/>
      <c r="AC386" s="421"/>
      <c r="AD386" s="421"/>
      <c r="AE386" s="421"/>
      <c r="AF386" s="421"/>
      <c r="AG386" s="421"/>
      <c r="AH386" s="421"/>
      <c r="AI386" s="421"/>
      <c r="AJ386" s="421"/>
      <c r="AK386" s="421"/>
      <c r="AL386" s="421"/>
      <c r="AM386" s="421"/>
      <c r="AN386" s="421"/>
      <c r="AO386" s="421"/>
      <c r="AP386" s="421"/>
      <c r="AQ386" s="419"/>
      <c r="AR386" s="419"/>
      <c r="AS386" s="418"/>
      <c r="AT386" s="418"/>
      <c r="AU386" s="418" t="s">
        <v>1657</v>
      </c>
      <c r="AV386" s="418"/>
      <c r="AW386" s="418">
        <v>0</v>
      </c>
      <c r="AX386" s="419"/>
      <c r="AY386" s="418"/>
      <c r="AZ386" s="887">
        <v>135</v>
      </c>
      <c r="BA386" s="887">
        <v>2</v>
      </c>
      <c r="BB386" s="418"/>
      <c r="BC386" s="418">
        <v>1</v>
      </c>
      <c r="BD386" s="418">
        <v>39</v>
      </c>
      <c r="BE386" s="418">
        <v>385</v>
      </c>
      <c r="BF386" s="418">
        <v>1039385</v>
      </c>
      <c r="BG386" s="418">
        <v>442</v>
      </c>
      <c r="BH386" s="418"/>
      <c r="BI386" s="418"/>
      <c r="BJ386" s="418"/>
      <c r="BK386" s="418"/>
      <c r="BL386" s="418"/>
      <c r="BM386" s="418"/>
      <c r="BN386" s="418"/>
      <c r="BO386" s="418"/>
      <c r="BP386" s="418"/>
      <c r="BQ386" s="418"/>
    </row>
    <row r="387" spans="1:69" s="400" customFormat="1" ht="30" x14ac:dyDescent="0.25">
      <c r="A387" s="398" t="s">
        <v>1000</v>
      </c>
      <c r="B387" s="399" t="s">
        <v>2994</v>
      </c>
      <c r="C387" s="583" t="s">
        <v>1009</v>
      </c>
      <c r="D387" s="619"/>
      <c r="E387" s="583" t="s">
        <v>2517</v>
      </c>
      <c r="F387" s="620"/>
      <c r="G387" s="620" t="s">
        <v>1331</v>
      </c>
      <c r="H387" s="620"/>
      <c r="I387" s="620"/>
      <c r="J387" s="369" t="s">
        <v>1574</v>
      </c>
      <c r="K387" s="369" t="s">
        <v>211</v>
      </c>
      <c r="L387" s="369" t="s">
        <v>973</v>
      </c>
      <c r="M387" s="369"/>
      <c r="N387" s="830" t="str">
        <f t="shared" si="29"/>
        <v>Collection</v>
      </c>
      <c r="O387" s="830" t="str">
        <f t="shared" si="30"/>
        <v>Data</v>
      </c>
      <c r="P387" s="868" t="s">
        <v>2508</v>
      </c>
      <c r="Q387" s="831" t="s">
        <v>2509</v>
      </c>
      <c r="R387" s="368" t="s">
        <v>1331</v>
      </c>
      <c r="S387" s="369"/>
      <c r="T387" s="407" t="s">
        <v>1331</v>
      </c>
      <c r="U387" s="407"/>
      <c r="V387" s="407" t="s">
        <v>1331</v>
      </c>
      <c r="W387" s="407" t="s">
        <v>1331</v>
      </c>
      <c r="X387" s="407" t="s">
        <v>1331</v>
      </c>
      <c r="Y387" s="407" t="s">
        <v>1331</v>
      </c>
      <c r="Z387" s="407" t="s">
        <v>1331</v>
      </c>
      <c r="AA387" s="407"/>
      <c r="AB387" s="407"/>
      <c r="AC387" s="407"/>
      <c r="AD387" s="407"/>
      <c r="AE387" s="407"/>
      <c r="AF387" s="407"/>
      <c r="AG387" s="407"/>
      <c r="AH387" s="407"/>
      <c r="AI387" s="407"/>
      <c r="AJ387" s="407"/>
      <c r="AK387" s="407"/>
      <c r="AL387" s="407"/>
      <c r="AM387" s="407"/>
      <c r="AN387" s="407"/>
      <c r="AO387" s="407"/>
      <c r="AP387" s="407"/>
      <c r="AQ387" s="369"/>
      <c r="AR387" s="369" t="s">
        <v>293</v>
      </c>
      <c r="AS387" s="369" t="s">
        <v>956</v>
      </c>
      <c r="AT387" s="369"/>
      <c r="AU387" s="403">
        <v>1</v>
      </c>
      <c r="AV387" s="403"/>
      <c r="AW387" s="403"/>
      <c r="AX387" s="369" t="s">
        <v>2297</v>
      </c>
      <c r="AY387" s="403"/>
      <c r="AZ387" s="884">
        <v>138</v>
      </c>
      <c r="BA387" s="884">
        <v>0</v>
      </c>
      <c r="BB387" s="403"/>
      <c r="BC387" s="403">
        <v>0</v>
      </c>
      <c r="BD387" s="403">
        <v>39</v>
      </c>
      <c r="BE387" s="403">
        <v>386</v>
      </c>
      <c r="BF387" s="403">
        <v>39386</v>
      </c>
      <c r="BG387" s="403">
        <v>114</v>
      </c>
      <c r="BH387" s="403"/>
      <c r="BI387" s="403"/>
      <c r="BJ387" s="403"/>
      <c r="BK387" s="403"/>
      <c r="BL387" s="403"/>
      <c r="BM387" s="403"/>
      <c r="BN387" s="403"/>
      <c r="BO387" s="403"/>
      <c r="BP387" s="403"/>
      <c r="BQ387" s="403"/>
    </row>
    <row r="388" spans="1:69" s="417" customFormat="1" ht="37.5" x14ac:dyDescent="0.25">
      <c r="A388" s="415" t="s">
        <v>46</v>
      </c>
      <c r="B388" s="462" t="s">
        <v>2995</v>
      </c>
      <c r="C388" s="635" t="s">
        <v>1009</v>
      </c>
      <c r="D388" s="636" t="s">
        <v>974</v>
      </c>
      <c r="E388" s="637" t="s">
        <v>2517</v>
      </c>
      <c r="F388" s="638"/>
      <c r="G388" s="639" t="s">
        <v>1331</v>
      </c>
      <c r="H388" s="639"/>
      <c r="I388" s="639"/>
      <c r="J388" s="418" t="s">
        <v>1574</v>
      </c>
      <c r="K388" s="419" t="s">
        <v>211</v>
      </c>
      <c r="L388" s="418"/>
      <c r="M388" s="419"/>
      <c r="N388" s="418" t="str">
        <f t="shared" si="29"/>
        <v/>
      </c>
      <c r="O388" s="418" t="str">
        <f t="shared" si="30"/>
        <v/>
      </c>
      <c r="P388" s="418"/>
      <c r="Q388" s="418"/>
      <c r="R388" s="420" t="s">
        <v>1331</v>
      </c>
      <c r="S388" s="641"/>
      <c r="T388" s="421"/>
      <c r="U388" s="421"/>
      <c r="V388" s="421"/>
      <c r="W388" s="421"/>
      <c r="X388" s="421"/>
      <c r="Y388" s="421"/>
      <c r="Z388" s="421"/>
      <c r="AA388" s="421"/>
      <c r="AB388" s="421"/>
      <c r="AC388" s="421"/>
      <c r="AD388" s="421"/>
      <c r="AE388" s="421"/>
      <c r="AF388" s="421"/>
      <c r="AG388" s="421"/>
      <c r="AH388" s="421"/>
      <c r="AI388" s="421"/>
      <c r="AJ388" s="421"/>
      <c r="AK388" s="421"/>
      <c r="AL388" s="421"/>
      <c r="AM388" s="421"/>
      <c r="AN388" s="421"/>
      <c r="AO388" s="421"/>
      <c r="AP388" s="421"/>
      <c r="AQ388" s="419"/>
      <c r="AR388" s="419"/>
      <c r="AS388" s="418"/>
      <c r="AT388" s="418"/>
      <c r="AU388" s="418" t="s">
        <v>1657</v>
      </c>
      <c r="AV388" s="418"/>
      <c r="AW388" s="418">
        <v>0</v>
      </c>
      <c r="AX388" s="419"/>
      <c r="AY388" s="418"/>
      <c r="AZ388" s="887">
        <v>138</v>
      </c>
      <c r="BA388" s="887">
        <v>1</v>
      </c>
      <c r="BB388" s="418"/>
      <c r="BC388" s="418">
        <v>1</v>
      </c>
      <c r="BD388" s="418">
        <v>39</v>
      </c>
      <c r="BE388" s="418">
        <v>387</v>
      </c>
      <c r="BF388" s="418">
        <v>1039387</v>
      </c>
      <c r="BG388" s="418">
        <v>443</v>
      </c>
      <c r="BH388" s="418"/>
      <c r="BI388" s="418"/>
      <c r="BJ388" s="418"/>
      <c r="BK388" s="418"/>
      <c r="BL388" s="418"/>
      <c r="BM388" s="418"/>
      <c r="BN388" s="418"/>
      <c r="BO388" s="418"/>
      <c r="BP388" s="418"/>
      <c r="BQ388" s="418"/>
    </row>
    <row r="389" spans="1:69" s="376" customFormat="1" ht="40" x14ac:dyDescent="0.25">
      <c r="A389" s="382" t="s">
        <v>1000</v>
      </c>
      <c r="B389" s="383" t="s">
        <v>2996</v>
      </c>
      <c r="C389" s="648" t="s">
        <v>1008</v>
      </c>
      <c r="D389" s="647"/>
      <c r="E389" s="648" t="s">
        <v>2517</v>
      </c>
      <c r="F389" s="650"/>
      <c r="G389" s="650"/>
      <c r="H389" s="650"/>
      <c r="I389" s="650"/>
      <c r="J389" s="374" t="s">
        <v>1332</v>
      </c>
      <c r="K389" s="374" t="s">
        <v>211</v>
      </c>
      <c r="L389" s="374" t="s">
        <v>472</v>
      </c>
      <c r="M389" s="374" t="s">
        <v>1993</v>
      </c>
      <c r="N389" s="830" t="str">
        <f t="shared" si="29"/>
        <v>Collection</v>
      </c>
      <c r="O389" s="830" t="str">
        <f t="shared" si="30"/>
        <v>Data</v>
      </c>
      <c r="P389" s="734" t="s">
        <v>2508</v>
      </c>
      <c r="Q389" s="734" t="s">
        <v>2510</v>
      </c>
      <c r="R389" s="368" t="s">
        <v>1331</v>
      </c>
      <c r="S389" s="374"/>
      <c r="T389" s="384" t="s">
        <v>1331</v>
      </c>
      <c r="U389" s="384"/>
      <c r="V389" s="384" t="s">
        <v>1331</v>
      </c>
      <c r="W389" s="384" t="s">
        <v>1331</v>
      </c>
      <c r="X389" s="384" t="s">
        <v>1331</v>
      </c>
      <c r="Y389" s="384" t="s">
        <v>1331</v>
      </c>
      <c r="Z389" s="384" t="s">
        <v>1331</v>
      </c>
      <c r="AA389" s="384"/>
      <c r="AB389" s="384"/>
      <c r="AC389" s="384"/>
      <c r="AD389" s="384"/>
      <c r="AE389" s="384"/>
      <c r="AF389" s="384"/>
      <c r="AG389" s="384"/>
      <c r="AH389" s="384"/>
      <c r="AI389" s="384"/>
      <c r="AJ389" s="384"/>
      <c r="AK389" s="384"/>
      <c r="AL389" s="384"/>
      <c r="AM389" s="384"/>
      <c r="AN389" s="384"/>
      <c r="AO389" s="384"/>
      <c r="AP389" s="384"/>
      <c r="AQ389" s="374"/>
      <c r="AR389" s="374" t="s">
        <v>293</v>
      </c>
      <c r="AS389" s="374" t="s">
        <v>250</v>
      </c>
      <c r="AT389" s="374"/>
      <c r="AU389" s="403">
        <v>1</v>
      </c>
      <c r="AV389" s="375"/>
      <c r="AW389" s="375"/>
      <c r="AX389" s="369" t="s">
        <v>2297</v>
      </c>
      <c r="AY389" s="375"/>
      <c r="AZ389" s="888">
        <v>139</v>
      </c>
      <c r="BA389" s="888">
        <v>0</v>
      </c>
      <c r="BB389" s="375"/>
      <c r="BC389" s="375">
        <v>0</v>
      </c>
      <c r="BD389" s="375">
        <v>39</v>
      </c>
      <c r="BE389" s="375">
        <v>388</v>
      </c>
      <c r="BF389" s="375">
        <v>39388</v>
      </c>
      <c r="BG389" s="375">
        <v>115</v>
      </c>
      <c r="BH389" s="375"/>
      <c r="BI389" s="375"/>
      <c r="BJ389" s="375"/>
      <c r="BK389" s="375"/>
      <c r="BL389" s="375"/>
      <c r="BM389" s="375"/>
      <c r="BN389" s="375"/>
      <c r="BO389" s="375"/>
      <c r="BP389" s="375"/>
      <c r="BQ389" s="375"/>
    </row>
    <row r="390" spans="1:69" s="376" customFormat="1" ht="37.5" x14ac:dyDescent="0.25">
      <c r="A390" s="382" t="s">
        <v>46</v>
      </c>
      <c r="B390" s="468" t="s">
        <v>2997</v>
      </c>
      <c r="C390" s="642" t="s">
        <v>1008</v>
      </c>
      <c r="D390" s="643" t="s">
        <v>2246</v>
      </c>
      <c r="E390" s="644" t="s">
        <v>2517</v>
      </c>
      <c r="F390" s="645"/>
      <c r="G390" s="646"/>
      <c r="H390" s="646"/>
      <c r="I390" s="646"/>
      <c r="J390" s="375" t="s">
        <v>1332</v>
      </c>
      <c r="K390" s="374" t="s">
        <v>211</v>
      </c>
      <c r="L390" s="375"/>
      <c r="M390" s="374"/>
      <c r="N390" s="375" t="str">
        <f t="shared" si="29"/>
        <v/>
      </c>
      <c r="O390" s="375" t="str">
        <f t="shared" si="30"/>
        <v/>
      </c>
      <c r="P390" s="375"/>
      <c r="Q390" s="375"/>
      <c r="R390" s="373" t="s">
        <v>1331</v>
      </c>
      <c r="S390" s="648"/>
      <c r="T390" s="384"/>
      <c r="U390" s="384"/>
      <c r="V390" s="384"/>
      <c r="W390" s="384"/>
      <c r="X390" s="384"/>
      <c r="Y390" s="384"/>
      <c r="Z390" s="384"/>
      <c r="AA390" s="384"/>
      <c r="AB390" s="384"/>
      <c r="AC390" s="384"/>
      <c r="AD390" s="384"/>
      <c r="AE390" s="384"/>
      <c r="AF390" s="384"/>
      <c r="AG390" s="384"/>
      <c r="AH390" s="384"/>
      <c r="AI390" s="384"/>
      <c r="AJ390" s="384"/>
      <c r="AK390" s="384"/>
      <c r="AL390" s="384"/>
      <c r="AM390" s="384"/>
      <c r="AN390" s="384"/>
      <c r="AO390" s="384"/>
      <c r="AP390" s="384"/>
      <c r="AQ390" s="374"/>
      <c r="AR390" s="374"/>
      <c r="AS390" s="375"/>
      <c r="AT390" s="375"/>
      <c r="AU390" s="375" t="s">
        <v>1657</v>
      </c>
      <c r="AV390" s="375"/>
      <c r="AW390" s="375">
        <v>0</v>
      </c>
      <c r="AX390" s="374"/>
      <c r="AY390" s="375"/>
      <c r="AZ390" s="888">
        <v>139</v>
      </c>
      <c r="BA390" s="888">
        <v>1</v>
      </c>
      <c r="BB390" s="375"/>
      <c r="BC390" s="375">
        <v>1</v>
      </c>
      <c r="BD390" s="375">
        <v>39</v>
      </c>
      <c r="BE390" s="375">
        <v>389</v>
      </c>
      <c r="BF390" s="375">
        <v>1039389</v>
      </c>
      <c r="BG390" s="375">
        <v>444</v>
      </c>
      <c r="BH390" s="375"/>
      <c r="BI390" s="375"/>
      <c r="BJ390" s="375"/>
      <c r="BK390" s="375"/>
      <c r="BL390" s="375"/>
      <c r="BM390" s="375"/>
      <c r="BN390" s="375"/>
      <c r="BO390" s="375"/>
      <c r="BP390" s="375"/>
      <c r="BQ390" s="375"/>
    </row>
    <row r="391" spans="1:69" s="400" customFormat="1" ht="40" x14ac:dyDescent="0.25">
      <c r="A391" s="398" t="s">
        <v>1000</v>
      </c>
      <c r="B391" s="399" t="s">
        <v>2998</v>
      </c>
      <c r="C391" s="583" t="s">
        <v>2329</v>
      </c>
      <c r="D391" s="619"/>
      <c r="E391" s="583" t="s">
        <v>2517</v>
      </c>
      <c r="F391" s="620"/>
      <c r="G391" s="620"/>
      <c r="H391" s="620"/>
      <c r="I391" s="620"/>
      <c r="J391" s="369" t="s">
        <v>1574</v>
      </c>
      <c r="K391" s="369" t="s">
        <v>211</v>
      </c>
      <c r="L391" s="369" t="s">
        <v>475</v>
      </c>
      <c r="M391" s="369"/>
      <c r="N391" s="830" t="str">
        <f t="shared" si="29"/>
        <v>Collection</v>
      </c>
      <c r="O391" s="830" t="str">
        <f t="shared" si="30"/>
        <v>Data</v>
      </c>
      <c r="P391" s="428" t="s">
        <v>2253</v>
      </c>
      <c r="Q391" s="428" t="s">
        <v>2389</v>
      </c>
      <c r="R391" s="368" t="s">
        <v>1331</v>
      </c>
      <c r="S391" s="369"/>
      <c r="T391" s="407" t="s">
        <v>1331</v>
      </c>
      <c r="U391" s="407"/>
      <c r="V391" s="407" t="s">
        <v>1331</v>
      </c>
      <c r="W391" s="407" t="s">
        <v>1331</v>
      </c>
      <c r="X391" s="407" t="s">
        <v>1331</v>
      </c>
      <c r="Y391" s="407" t="s">
        <v>1331</v>
      </c>
      <c r="Z391" s="407" t="s">
        <v>1331</v>
      </c>
      <c r="AA391" s="407"/>
      <c r="AB391" s="407"/>
      <c r="AC391" s="407"/>
      <c r="AD391" s="407"/>
      <c r="AE391" s="407"/>
      <c r="AF391" s="407"/>
      <c r="AG391" s="407"/>
      <c r="AH391" s="407"/>
      <c r="AI391" s="407"/>
      <c r="AJ391" s="407"/>
      <c r="AK391" s="407"/>
      <c r="AL391" s="407"/>
      <c r="AM391" s="407"/>
      <c r="AN391" s="407"/>
      <c r="AO391" s="407"/>
      <c r="AP391" s="407"/>
      <c r="AQ391" s="369"/>
      <c r="AR391" s="369" t="s">
        <v>293</v>
      </c>
      <c r="AS391" s="369" t="s">
        <v>956</v>
      </c>
      <c r="AT391" s="369"/>
      <c r="AU391" s="403">
        <v>2</v>
      </c>
      <c r="AV391" s="403"/>
      <c r="AW391" s="403"/>
      <c r="AX391" s="369" t="s">
        <v>2297</v>
      </c>
      <c r="AY391" s="403"/>
      <c r="AZ391" s="884">
        <v>140</v>
      </c>
      <c r="BA391" s="884">
        <v>0</v>
      </c>
      <c r="BB391" s="403"/>
      <c r="BC391" s="403">
        <v>0</v>
      </c>
      <c r="BD391" s="403">
        <v>39</v>
      </c>
      <c r="BE391" s="403">
        <v>390</v>
      </c>
      <c r="BF391" s="403">
        <v>39390</v>
      </c>
      <c r="BG391" s="403">
        <v>116</v>
      </c>
      <c r="BH391" s="403"/>
      <c r="BI391" s="403"/>
      <c r="BJ391" s="403"/>
      <c r="BK391" s="403"/>
      <c r="BL391" s="403"/>
      <c r="BM391" s="403"/>
      <c r="BN391" s="403"/>
      <c r="BO391" s="403"/>
      <c r="BP391" s="403"/>
      <c r="BQ391" s="403"/>
    </row>
    <row r="392" spans="1:69" s="363" customFormat="1" ht="20" x14ac:dyDescent="0.25">
      <c r="A392" s="410" t="s">
        <v>46</v>
      </c>
      <c r="B392" s="454" t="s">
        <v>2999</v>
      </c>
      <c r="C392" s="621" t="s">
        <v>2329</v>
      </c>
      <c r="D392" s="609" t="s">
        <v>2245</v>
      </c>
      <c r="E392" s="622" t="s">
        <v>2517</v>
      </c>
      <c r="F392" s="623"/>
      <c r="G392" s="624"/>
      <c r="H392" s="624"/>
      <c r="I392" s="624"/>
      <c r="J392" s="412" t="s">
        <v>1574</v>
      </c>
      <c r="K392" s="364" t="s">
        <v>211</v>
      </c>
      <c r="L392" s="412"/>
      <c r="M392" s="364"/>
      <c r="N392" s="412" t="str">
        <f t="shared" si="29"/>
        <v/>
      </c>
      <c r="O392" s="412" t="str">
        <f t="shared" si="30"/>
        <v/>
      </c>
      <c r="P392" s="412"/>
      <c r="Q392" s="412"/>
      <c r="R392" s="362" t="s">
        <v>1331</v>
      </c>
      <c r="S392" s="627"/>
      <c r="T392" s="413"/>
      <c r="U392" s="413"/>
      <c r="V392" s="413"/>
      <c r="W392" s="413"/>
      <c r="X392" s="413"/>
      <c r="Y392" s="413"/>
      <c r="Z392" s="413"/>
      <c r="AA392" s="413"/>
      <c r="AB392" s="413"/>
      <c r="AC392" s="413"/>
      <c r="AD392" s="413"/>
      <c r="AE392" s="413"/>
      <c r="AF392" s="413"/>
      <c r="AG392" s="413"/>
      <c r="AH392" s="413"/>
      <c r="AI392" s="413"/>
      <c r="AJ392" s="413"/>
      <c r="AK392" s="413"/>
      <c r="AL392" s="413"/>
      <c r="AM392" s="413"/>
      <c r="AN392" s="413"/>
      <c r="AO392" s="413"/>
      <c r="AP392" s="413"/>
      <c r="AQ392" s="364"/>
      <c r="AR392" s="364"/>
      <c r="AS392" s="412"/>
      <c r="AT392" s="412"/>
      <c r="AU392" s="412" t="s">
        <v>1657</v>
      </c>
      <c r="AV392" s="412"/>
      <c r="AW392" s="412">
        <v>0</v>
      </c>
      <c r="AX392" s="364"/>
      <c r="AY392" s="412"/>
      <c r="AZ392" s="885">
        <v>140</v>
      </c>
      <c r="BA392" s="885">
        <v>1</v>
      </c>
      <c r="BB392" s="412"/>
      <c r="BC392" s="412">
        <v>1</v>
      </c>
      <c r="BD392" s="412">
        <v>39</v>
      </c>
      <c r="BE392" s="412">
        <v>391</v>
      </c>
      <c r="BF392" s="412">
        <v>1039391</v>
      </c>
      <c r="BG392" s="412">
        <v>445</v>
      </c>
      <c r="BH392" s="412"/>
      <c r="BI392" s="412"/>
      <c r="BJ392" s="412"/>
      <c r="BK392" s="412"/>
      <c r="BL392" s="412"/>
      <c r="BM392" s="412"/>
      <c r="BN392" s="412"/>
      <c r="BO392" s="412"/>
      <c r="BP392" s="412"/>
      <c r="BQ392" s="412"/>
    </row>
    <row r="393" spans="1:69" s="417" customFormat="1" ht="20" x14ac:dyDescent="0.25">
      <c r="A393" s="415" t="s">
        <v>46</v>
      </c>
      <c r="B393" s="462" t="s">
        <v>3000</v>
      </c>
      <c r="C393" s="635" t="s">
        <v>2329</v>
      </c>
      <c r="D393" s="636" t="s">
        <v>874</v>
      </c>
      <c r="E393" s="637" t="s">
        <v>2517</v>
      </c>
      <c r="F393" s="638"/>
      <c r="G393" s="639"/>
      <c r="H393" s="639"/>
      <c r="I393" s="639"/>
      <c r="J393" s="418" t="s">
        <v>1574</v>
      </c>
      <c r="K393" s="419" t="s">
        <v>211</v>
      </c>
      <c r="L393" s="418"/>
      <c r="M393" s="419"/>
      <c r="N393" s="418" t="str">
        <f t="shared" si="29"/>
        <v/>
      </c>
      <c r="O393" s="418" t="str">
        <f t="shared" si="30"/>
        <v/>
      </c>
      <c r="P393" s="418"/>
      <c r="Q393" s="418"/>
      <c r="R393" s="420" t="s">
        <v>1331</v>
      </c>
      <c r="S393" s="641"/>
      <c r="T393" s="421"/>
      <c r="U393" s="421"/>
      <c r="V393" s="421"/>
      <c r="W393" s="421"/>
      <c r="X393" s="421"/>
      <c r="Y393" s="421"/>
      <c r="Z393" s="421"/>
      <c r="AA393" s="421"/>
      <c r="AB393" s="421"/>
      <c r="AC393" s="421"/>
      <c r="AD393" s="421"/>
      <c r="AE393" s="421"/>
      <c r="AF393" s="421"/>
      <c r="AG393" s="421"/>
      <c r="AH393" s="421"/>
      <c r="AI393" s="421"/>
      <c r="AJ393" s="421"/>
      <c r="AK393" s="421"/>
      <c r="AL393" s="421"/>
      <c r="AM393" s="421"/>
      <c r="AN393" s="421"/>
      <c r="AO393" s="421"/>
      <c r="AP393" s="421"/>
      <c r="AQ393" s="419"/>
      <c r="AR393" s="419"/>
      <c r="AS393" s="418"/>
      <c r="AT393" s="418"/>
      <c r="AU393" s="418" t="s">
        <v>1657</v>
      </c>
      <c r="AV393" s="418"/>
      <c r="AW393" s="418">
        <v>0</v>
      </c>
      <c r="AX393" s="419"/>
      <c r="AY393" s="418"/>
      <c r="AZ393" s="887">
        <v>140</v>
      </c>
      <c r="BA393" s="887">
        <v>2</v>
      </c>
      <c r="BB393" s="418"/>
      <c r="BC393" s="418">
        <v>1</v>
      </c>
      <c r="BD393" s="418">
        <v>39</v>
      </c>
      <c r="BE393" s="418">
        <v>392</v>
      </c>
      <c r="BF393" s="418">
        <v>1039392</v>
      </c>
      <c r="BG393" s="418">
        <v>446</v>
      </c>
      <c r="BH393" s="418"/>
      <c r="BI393" s="418"/>
      <c r="BJ393" s="418"/>
      <c r="BK393" s="418"/>
      <c r="BL393" s="418"/>
      <c r="BM393" s="418"/>
      <c r="BN393" s="418"/>
      <c r="BO393" s="418"/>
      <c r="BP393" s="418"/>
      <c r="BQ393" s="418"/>
    </row>
    <row r="394" spans="1:69" s="400" customFormat="1" ht="50" x14ac:dyDescent="0.25">
      <c r="A394" s="398" t="s">
        <v>1000</v>
      </c>
      <c r="B394" s="399" t="s">
        <v>3001</v>
      </c>
      <c r="C394" s="583" t="s">
        <v>2319</v>
      </c>
      <c r="D394" s="619"/>
      <c r="E394" s="583" t="s">
        <v>3144</v>
      </c>
      <c r="F394" s="620"/>
      <c r="G394" s="620" t="s">
        <v>1331</v>
      </c>
      <c r="H394" s="620"/>
      <c r="I394" s="620"/>
      <c r="J394" s="369" t="s">
        <v>1332</v>
      </c>
      <c r="K394" s="369" t="s">
        <v>211</v>
      </c>
      <c r="L394" s="369" t="s">
        <v>1614</v>
      </c>
      <c r="M394" s="369" t="s">
        <v>2320</v>
      </c>
      <c r="N394" s="830" t="str">
        <f t="shared" si="29"/>
        <v>Collection</v>
      </c>
      <c r="O394" s="830" t="str">
        <f t="shared" si="30"/>
        <v/>
      </c>
      <c r="P394" s="428" t="s">
        <v>2321</v>
      </c>
      <c r="Q394" s="428"/>
      <c r="R394" s="368"/>
      <c r="S394" s="369"/>
      <c r="T394" s="407" t="s">
        <v>1331</v>
      </c>
      <c r="U394" s="407" t="s">
        <v>1331</v>
      </c>
      <c r="V394" s="407" t="s">
        <v>1331</v>
      </c>
      <c r="W394" s="407" t="s">
        <v>1331</v>
      </c>
      <c r="X394" s="407" t="s">
        <v>1331</v>
      </c>
      <c r="Y394" s="407" t="s">
        <v>1331</v>
      </c>
      <c r="Z394" s="407" t="s">
        <v>1331</v>
      </c>
      <c r="AA394" s="407"/>
      <c r="AB394" s="407"/>
      <c r="AC394" s="407"/>
      <c r="AD394" s="407"/>
      <c r="AE394" s="407"/>
      <c r="AF394" s="407"/>
      <c r="AG394" s="407"/>
      <c r="AH394" s="407"/>
      <c r="AI394" s="407"/>
      <c r="AJ394" s="407"/>
      <c r="AK394" s="407"/>
      <c r="AL394" s="407"/>
      <c r="AM394" s="407"/>
      <c r="AN394" s="407"/>
      <c r="AO394" s="407"/>
      <c r="AP394" s="407"/>
      <c r="AQ394" s="369"/>
      <c r="AR394" s="369" t="s">
        <v>293</v>
      </c>
      <c r="AS394" s="369" t="s">
        <v>956</v>
      </c>
      <c r="AT394" s="369"/>
      <c r="AU394" s="403">
        <v>1</v>
      </c>
      <c r="AV394" s="403"/>
      <c r="AW394" s="403"/>
      <c r="AX394" s="369" t="s">
        <v>2323</v>
      </c>
      <c r="AY394" s="403"/>
      <c r="AZ394" s="884">
        <v>142</v>
      </c>
      <c r="BA394" s="884">
        <v>0</v>
      </c>
      <c r="BB394" s="403"/>
      <c r="BC394" s="403">
        <v>0</v>
      </c>
      <c r="BD394" s="403">
        <v>52</v>
      </c>
      <c r="BE394" s="403">
        <v>393</v>
      </c>
      <c r="BF394" s="418">
        <v>52393</v>
      </c>
      <c r="BG394" s="418">
        <v>138</v>
      </c>
      <c r="BH394" s="403"/>
      <c r="BI394" s="403"/>
      <c r="BJ394" s="403"/>
      <c r="BK394" s="403"/>
      <c r="BL394" s="403"/>
      <c r="BM394" s="403"/>
      <c r="BN394" s="403"/>
      <c r="BO394" s="403"/>
      <c r="BP394" s="403"/>
      <c r="BQ394" s="403"/>
    </row>
    <row r="395" spans="1:69" s="417" customFormat="1" ht="20" x14ac:dyDescent="0.25">
      <c r="A395" s="415" t="s">
        <v>46</v>
      </c>
      <c r="B395" s="462" t="s">
        <v>3001</v>
      </c>
      <c r="C395" s="635" t="s">
        <v>2319</v>
      </c>
      <c r="D395" s="636" t="s">
        <v>246</v>
      </c>
      <c r="E395" s="637" t="s">
        <v>2392</v>
      </c>
      <c r="F395" s="638"/>
      <c r="G395" s="624" t="s">
        <v>1331</v>
      </c>
      <c r="H395" s="639"/>
      <c r="I395" s="639"/>
      <c r="J395" s="418" t="s">
        <v>1332</v>
      </c>
      <c r="K395" s="419" t="s">
        <v>211</v>
      </c>
      <c r="L395" s="418"/>
      <c r="M395" s="419"/>
      <c r="N395" s="418" t="str">
        <f t="shared" si="29"/>
        <v/>
      </c>
      <c r="O395" s="418" t="str">
        <f t="shared" si="30"/>
        <v/>
      </c>
      <c r="P395" s="418"/>
      <c r="Q395" s="418"/>
      <c r="R395" s="420"/>
      <c r="S395" s="641"/>
      <c r="T395" s="421"/>
      <c r="U395" s="421"/>
      <c r="V395" s="421"/>
      <c r="W395" s="421"/>
      <c r="X395" s="421"/>
      <c r="Y395" s="421"/>
      <c r="Z395" s="421"/>
      <c r="AA395" s="421"/>
      <c r="AB395" s="421"/>
      <c r="AC395" s="421"/>
      <c r="AD395" s="421"/>
      <c r="AE395" s="421"/>
      <c r="AF395" s="421"/>
      <c r="AG395" s="421"/>
      <c r="AH395" s="421"/>
      <c r="AI395" s="421"/>
      <c r="AJ395" s="421"/>
      <c r="AK395" s="421"/>
      <c r="AL395" s="421"/>
      <c r="AM395" s="421"/>
      <c r="AN395" s="421"/>
      <c r="AO395" s="421"/>
      <c r="AP395" s="421"/>
      <c r="AQ395" s="419"/>
      <c r="AR395" s="419"/>
      <c r="AS395" s="418"/>
      <c r="AT395" s="418"/>
      <c r="AU395" s="418" t="s">
        <v>1657</v>
      </c>
      <c r="AV395" s="418"/>
      <c r="AW395" s="418">
        <v>0</v>
      </c>
      <c r="AX395" s="419"/>
      <c r="AY395" s="418"/>
      <c r="AZ395" s="884">
        <v>142</v>
      </c>
      <c r="BA395" s="884">
        <v>0</v>
      </c>
      <c r="BB395" s="403"/>
      <c r="BC395" s="403">
        <v>1</v>
      </c>
      <c r="BD395" s="403">
        <v>52</v>
      </c>
      <c r="BE395" s="403">
        <v>394</v>
      </c>
      <c r="BF395" s="418">
        <v>1052394</v>
      </c>
      <c r="BG395" s="418">
        <v>552</v>
      </c>
      <c r="BH395" s="418"/>
      <c r="BI395" s="418"/>
      <c r="BJ395" s="418"/>
      <c r="BK395" s="418"/>
      <c r="BL395" s="418"/>
      <c r="BM395" s="418"/>
      <c r="BN395" s="418"/>
      <c r="BO395" s="418"/>
      <c r="BP395" s="418"/>
      <c r="BQ395" s="418"/>
    </row>
    <row r="396" spans="1:69" s="400" customFormat="1" ht="30" x14ac:dyDescent="0.25">
      <c r="A396" s="398" t="s">
        <v>1000</v>
      </c>
      <c r="B396" s="399" t="s">
        <v>3002</v>
      </c>
      <c r="C396" s="583" t="s">
        <v>1551</v>
      </c>
      <c r="D396" s="619"/>
      <c r="E396" s="583" t="s">
        <v>2517</v>
      </c>
      <c r="F396" s="620"/>
      <c r="G396" s="620" t="s">
        <v>1331</v>
      </c>
      <c r="H396" s="620"/>
      <c r="I396" s="620"/>
      <c r="J396" s="369" t="s">
        <v>972</v>
      </c>
      <c r="K396" s="369" t="s">
        <v>211</v>
      </c>
      <c r="L396" s="369" t="s">
        <v>971</v>
      </c>
      <c r="M396" s="369" t="s">
        <v>2101</v>
      </c>
      <c r="N396" s="830" t="str">
        <f t="shared" si="29"/>
        <v>Collection</v>
      </c>
      <c r="O396" s="830" t="str">
        <f t="shared" si="30"/>
        <v>Data</v>
      </c>
      <c r="P396" s="428" t="s">
        <v>2508</v>
      </c>
      <c r="Q396" s="428" t="s">
        <v>2511</v>
      </c>
      <c r="R396" s="368" t="s">
        <v>1331</v>
      </c>
      <c r="S396" s="369"/>
      <c r="T396" s="407" t="s">
        <v>1331</v>
      </c>
      <c r="U396" s="407"/>
      <c r="V396" s="407" t="s">
        <v>1331</v>
      </c>
      <c r="W396" s="407" t="s">
        <v>1331</v>
      </c>
      <c r="X396" s="407" t="s">
        <v>1331</v>
      </c>
      <c r="Y396" s="407" t="s">
        <v>1331</v>
      </c>
      <c r="Z396" s="407" t="s">
        <v>1331</v>
      </c>
      <c r="AA396" s="407"/>
      <c r="AB396" s="407"/>
      <c r="AC396" s="407"/>
      <c r="AD396" s="407"/>
      <c r="AE396" s="407"/>
      <c r="AF396" s="407"/>
      <c r="AG396" s="407"/>
      <c r="AH396" s="407"/>
      <c r="AI396" s="407"/>
      <c r="AJ396" s="407"/>
      <c r="AK396" s="407"/>
      <c r="AL396" s="407"/>
      <c r="AM396" s="407"/>
      <c r="AN396" s="407"/>
      <c r="AO396" s="407"/>
      <c r="AP396" s="407"/>
      <c r="AQ396" s="369"/>
      <c r="AR396" s="369" t="s">
        <v>293</v>
      </c>
      <c r="AS396" s="369" t="s">
        <v>250</v>
      </c>
      <c r="AT396" s="369"/>
      <c r="AU396" s="403">
        <v>3</v>
      </c>
      <c r="AV396" s="403"/>
      <c r="AW396" s="403"/>
      <c r="AX396" s="369" t="s">
        <v>2297</v>
      </c>
      <c r="AY396" s="403"/>
      <c r="AZ396" s="884">
        <v>144</v>
      </c>
      <c r="BA396" s="884">
        <v>0</v>
      </c>
      <c r="BB396" s="403"/>
      <c r="BC396" s="403">
        <v>0</v>
      </c>
      <c r="BD396" s="403">
        <v>39</v>
      </c>
      <c r="BE396" s="403">
        <v>395</v>
      </c>
      <c r="BF396" s="403">
        <v>39395</v>
      </c>
      <c r="BG396" s="403">
        <v>117</v>
      </c>
      <c r="BH396" s="403"/>
      <c r="BI396" s="403"/>
      <c r="BJ396" s="403"/>
      <c r="BK396" s="403"/>
      <c r="BL396" s="403"/>
      <c r="BM396" s="403"/>
      <c r="BN396" s="403"/>
      <c r="BO396" s="403"/>
      <c r="BP396" s="403"/>
      <c r="BQ396" s="403"/>
    </row>
    <row r="397" spans="1:69" s="363" customFormat="1" ht="50" x14ac:dyDescent="0.25">
      <c r="A397" s="410" t="s">
        <v>46</v>
      </c>
      <c r="B397" s="454" t="s">
        <v>3003</v>
      </c>
      <c r="C397" s="621" t="s">
        <v>1551</v>
      </c>
      <c r="D397" s="609" t="s">
        <v>1194</v>
      </c>
      <c r="E397" s="622" t="s">
        <v>2517</v>
      </c>
      <c r="F397" s="623"/>
      <c r="G397" s="624" t="s">
        <v>1331</v>
      </c>
      <c r="H397" s="624"/>
      <c r="I397" s="624"/>
      <c r="J397" s="412" t="s">
        <v>972</v>
      </c>
      <c r="K397" s="364" t="s">
        <v>211</v>
      </c>
      <c r="L397" s="412"/>
      <c r="M397" s="364"/>
      <c r="N397" s="412" t="str">
        <f t="shared" si="29"/>
        <v/>
      </c>
      <c r="O397" s="412" t="str">
        <f t="shared" si="30"/>
        <v/>
      </c>
      <c r="P397" s="412"/>
      <c r="Q397" s="412"/>
      <c r="R397" s="362" t="s">
        <v>1331</v>
      </c>
      <c r="S397" s="627"/>
      <c r="T397" s="413"/>
      <c r="U397" s="413"/>
      <c r="V397" s="413"/>
      <c r="W397" s="413"/>
      <c r="X397" s="413"/>
      <c r="Y397" s="413"/>
      <c r="Z397" s="413"/>
      <c r="AA397" s="413"/>
      <c r="AB397" s="413"/>
      <c r="AC397" s="413"/>
      <c r="AD397" s="413"/>
      <c r="AE397" s="413"/>
      <c r="AF397" s="413"/>
      <c r="AG397" s="413"/>
      <c r="AH397" s="413"/>
      <c r="AI397" s="413"/>
      <c r="AJ397" s="413"/>
      <c r="AK397" s="413"/>
      <c r="AL397" s="413"/>
      <c r="AM397" s="413"/>
      <c r="AN397" s="413"/>
      <c r="AO397" s="413"/>
      <c r="AP397" s="413"/>
      <c r="AQ397" s="364"/>
      <c r="AR397" s="364"/>
      <c r="AS397" s="412"/>
      <c r="AT397" s="412"/>
      <c r="AU397" s="412" t="s">
        <v>1657</v>
      </c>
      <c r="AV397" s="412"/>
      <c r="AW397" s="412">
        <v>0</v>
      </c>
      <c r="AX397" s="364"/>
      <c r="AY397" s="412"/>
      <c r="AZ397" s="885">
        <v>144</v>
      </c>
      <c r="BA397" s="885">
        <v>1</v>
      </c>
      <c r="BB397" s="412"/>
      <c r="BC397" s="412">
        <v>1</v>
      </c>
      <c r="BD397" s="412">
        <v>39</v>
      </c>
      <c r="BE397" s="412">
        <v>396</v>
      </c>
      <c r="BF397" s="412">
        <v>1039396</v>
      </c>
      <c r="BG397" s="412">
        <v>447</v>
      </c>
      <c r="BH397" s="412"/>
      <c r="BI397" s="412"/>
      <c r="BJ397" s="412"/>
      <c r="BK397" s="412"/>
      <c r="BL397" s="412"/>
      <c r="BM397" s="412"/>
      <c r="BN397" s="412"/>
      <c r="BO397" s="412"/>
      <c r="BP397" s="412"/>
      <c r="BQ397" s="412"/>
    </row>
    <row r="398" spans="1:69" s="363" customFormat="1" ht="37.5" x14ac:dyDescent="0.25">
      <c r="A398" s="410" t="s">
        <v>46</v>
      </c>
      <c r="B398" s="454" t="s">
        <v>3004</v>
      </c>
      <c r="C398" s="621" t="s">
        <v>1551</v>
      </c>
      <c r="D398" s="609" t="s">
        <v>247</v>
      </c>
      <c r="E398" s="622" t="s">
        <v>2517</v>
      </c>
      <c r="F398" s="623"/>
      <c r="G398" s="624" t="s">
        <v>1331</v>
      </c>
      <c r="H398" s="624"/>
      <c r="I398" s="624"/>
      <c r="J398" s="412" t="s">
        <v>972</v>
      </c>
      <c r="K398" s="364" t="s">
        <v>211</v>
      </c>
      <c r="L398" s="412"/>
      <c r="M398" s="364"/>
      <c r="N398" s="412" t="str">
        <f t="shared" si="29"/>
        <v/>
      </c>
      <c r="O398" s="412" t="str">
        <f t="shared" si="30"/>
        <v/>
      </c>
      <c r="P398" s="412"/>
      <c r="Q398" s="412"/>
      <c r="R398" s="362" t="s">
        <v>1331</v>
      </c>
      <c r="S398" s="627"/>
      <c r="T398" s="413"/>
      <c r="U398" s="413"/>
      <c r="V398" s="413"/>
      <c r="W398" s="413"/>
      <c r="X398" s="413"/>
      <c r="Y398" s="413"/>
      <c r="Z398" s="413"/>
      <c r="AA398" s="413"/>
      <c r="AB398" s="413"/>
      <c r="AC398" s="413"/>
      <c r="AD398" s="413"/>
      <c r="AE398" s="413"/>
      <c r="AF398" s="413"/>
      <c r="AG398" s="413"/>
      <c r="AH398" s="413"/>
      <c r="AI398" s="413"/>
      <c r="AJ398" s="413"/>
      <c r="AK398" s="413"/>
      <c r="AL398" s="413"/>
      <c r="AM398" s="413"/>
      <c r="AN398" s="413"/>
      <c r="AO398" s="413"/>
      <c r="AP398" s="413"/>
      <c r="AQ398" s="364"/>
      <c r="AR398" s="364"/>
      <c r="AS398" s="412"/>
      <c r="AT398" s="412"/>
      <c r="AU398" s="412" t="s">
        <v>1657</v>
      </c>
      <c r="AV398" s="412"/>
      <c r="AW398" s="412">
        <v>0</v>
      </c>
      <c r="AX398" s="364"/>
      <c r="AY398" s="412"/>
      <c r="AZ398" s="885">
        <v>144</v>
      </c>
      <c r="BA398" s="885">
        <v>2</v>
      </c>
      <c r="BB398" s="412"/>
      <c r="BC398" s="412">
        <v>1</v>
      </c>
      <c r="BD398" s="412">
        <v>39</v>
      </c>
      <c r="BE398" s="412">
        <v>397</v>
      </c>
      <c r="BF398" s="412">
        <v>1039397</v>
      </c>
      <c r="BG398" s="412">
        <v>448</v>
      </c>
      <c r="BH398" s="412"/>
      <c r="BI398" s="412"/>
      <c r="BJ398" s="412"/>
      <c r="BK398" s="412"/>
      <c r="BL398" s="412"/>
      <c r="BM398" s="412"/>
      <c r="BN398" s="412"/>
      <c r="BO398" s="412"/>
      <c r="BP398" s="412"/>
      <c r="BQ398" s="412"/>
    </row>
    <row r="399" spans="1:69" s="417" customFormat="1" ht="37.5" x14ac:dyDescent="0.25">
      <c r="A399" s="415" t="s">
        <v>46</v>
      </c>
      <c r="B399" s="462" t="s">
        <v>3005</v>
      </c>
      <c r="C399" s="635" t="s">
        <v>1551</v>
      </c>
      <c r="D399" s="636" t="s">
        <v>248</v>
      </c>
      <c r="E399" s="637" t="s">
        <v>2517</v>
      </c>
      <c r="F399" s="638"/>
      <c r="G399" s="639" t="s">
        <v>1331</v>
      </c>
      <c r="H399" s="639"/>
      <c r="I399" s="639"/>
      <c r="J399" s="418" t="s">
        <v>972</v>
      </c>
      <c r="K399" s="419" t="s">
        <v>211</v>
      </c>
      <c r="L399" s="418"/>
      <c r="M399" s="419"/>
      <c r="N399" s="418" t="str">
        <f t="shared" si="29"/>
        <v/>
      </c>
      <c r="O399" s="418" t="str">
        <f t="shared" si="30"/>
        <v/>
      </c>
      <c r="P399" s="418"/>
      <c r="Q399" s="418"/>
      <c r="R399" s="420" t="s">
        <v>1331</v>
      </c>
      <c r="S399" s="641"/>
      <c r="T399" s="421"/>
      <c r="U399" s="421"/>
      <c r="V399" s="421"/>
      <c r="W399" s="421"/>
      <c r="X399" s="421"/>
      <c r="Y399" s="421"/>
      <c r="Z399" s="421"/>
      <c r="AA399" s="421"/>
      <c r="AB399" s="421"/>
      <c r="AC399" s="421"/>
      <c r="AD399" s="421"/>
      <c r="AE399" s="421"/>
      <c r="AF399" s="421"/>
      <c r="AG399" s="421"/>
      <c r="AH399" s="421"/>
      <c r="AI399" s="421"/>
      <c r="AJ399" s="421"/>
      <c r="AK399" s="421"/>
      <c r="AL399" s="421"/>
      <c r="AM399" s="421"/>
      <c r="AN399" s="421"/>
      <c r="AO399" s="421"/>
      <c r="AP399" s="421"/>
      <c r="AQ399" s="419"/>
      <c r="AR399" s="419"/>
      <c r="AS399" s="418"/>
      <c r="AT399" s="418"/>
      <c r="AU399" s="418" t="s">
        <v>1657</v>
      </c>
      <c r="AV399" s="418"/>
      <c r="AW399" s="418">
        <v>0</v>
      </c>
      <c r="AX399" s="419"/>
      <c r="AY399" s="418"/>
      <c r="AZ399" s="887">
        <v>144</v>
      </c>
      <c r="BA399" s="887">
        <v>3</v>
      </c>
      <c r="BB399" s="418"/>
      <c r="BC399" s="418">
        <v>1</v>
      </c>
      <c r="BD399" s="418">
        <v>39</v>
      </c>
      <c r="BE399" s="418">
        <v>398</v>
      </c>
      <c r="BF399" s="418">
        <v>1039398</v>
      </c>
      <c r="BG399" s="418">
        <v>449</v>
      </c>
      <c r="BH399" s="418"/>
      <c r="BI399" s="418"/>
      <c r="BJ399" s="418"/>
      <c r="BK399" s="418"/>
      <c r="BL399" s="418"/>
      <c r="BM399" s="418"/>
      <c r="BN399" s="418"/>
      <c r="BO399" s="418"/>
      <c r="BP399" s="418"/>
      <c r="BQ399" s="418"/>
    </row>
    <row r="400" spans="1:69" s="400" customFormat="1" ht="70" x14ac:dyDescent="0.25">
      <c r="A400" s="398" t="s">
        <v>1000</v>
      </c>
      <c r="B400" s="399" t="s">
        <v>3006</v>
      </c>
      <c r="C400" s="653" t="s">
        <v>2066</v>
      </c>
      <c r="D400" s="653"/>
      <c r="E400" s="583" t="s">
        <v>2517</v>
      </c>
      <c r="F400" s="620"/>
      <c r="G400" s="655"/>
      <c r="H400" s="655"/>
      <c r="I400" s="655"/>
      <c r="J400" s="369" t="s">
        <v>1332</v>
      </c>
      <c r="K400" s="369" t="s">
        <v>211</v>
      </c>
      <c r="L400" s="369" t="s">
        <v>2506</v>
      </c>
      <c r="M400" s="369"/>
      <c r="N400" s="830" t="str">
        <f t="shared" si="29"/>
        <v>Collection</v>
      </c>
      <c r="O400" s="830" t="str">
        <f t="shared" si="30"/>
        <v>Data</v>
      </c>
      <c r="P400" s="428" t="s">
        <v>2508</v>
      </c>
      <c r="Q400" s="428" t="s">
        <v>2512</v>
      </c>
      <c r="R400" s="368" t="s">
        <v>1331</v>
      </c>
      <c r="S400" s="583"/>
      <c r="T400" s="407" t="s">
        <v>1331</v>
      </c>
      <c r="U400" s="407"/>
      <c r="V400" s="407" t="s">
        <v>1331</v>
      </c>
      <c r="W400" s="407" t="s">
        <v>1331</v>
      </c>
      <c r="X400" s="407" t="s">
        <v>1331</v>
      </c>
      <c r="Y400" s="407" t="s">
        <v>1331</v>
      </c>
      <c r="Z400" s="407" t="s">
        <v>1331</v>
      </c>
      <c r="AA400" s="583"/>
      <c r="AB400" s="583"/>
      <c r="AC400" s="583"/>
      <c r="AD400" s="583"/>
      <c r="AE400" s="583"/>
      <c r="AF400" s="583"/>
      <c r="AG400" s="583"/>
      <c r="AH400" s="583"/>
      <c r="AI400" s="583"/>
      <c r="AJ400" s="583"/>
      <c r="AK400" s="583"/>
      <c r="AL400" s="583"/>
      <c r="AM400" s="583"/>
      <c r="AN400" s="583"/>
      <c r="AO400" s="583"/>
      <c r="AP400" s="583"/>
      <c r="AQ400" s="403"/>
      <c r="AR400" s="369" t="s">
        <v>293</v>
      </c>
      <c r="AS400" s="369" t="s">
        <v>250</v>
      </c>
      <c r="AT400" s="904"/>
      <c r="AU400" s="403">
        <v>7</v>
      </c>
      <c r="AV400" s="403"/>
      <c r="AW400" s="403"/>
      <c r="AX400" s="369" t="s">
        <v>2297</v>
      </c>
      <c r="AY400" s="403"/>
      <c r="AZ400" s="884">
        <v>258</v>
      </c>
      <c r="BA400" s="884">
        <v>0</v>
      </c>
      <c r="BB400" s="403"/>
      <c r="BC400" s="403">
        <v>0</v>
      </c>
      <c r="BD400" s="403">
        <v>39</v>
      </c>
      <c r="BE400" s="403">
        <v>399</v>
      </c>
      <c r="BF400" s="403">
        <v>39399</v>
      </c>
      <c r="BG400" s="403">
        <v>118</v>
      </c>
      <c r="BH400" s="403"/>
      <c r="BI400" s="403"/>
      <c r="BJ400" s="403"/>
      <c r="BK400" s="403"/>
      <c r="BL400" s="403"/>
      <c r="BM400" s="403"/>
      <c r="BN400" s="403"/>
      <c r="BO400" s="403"/>
      <c r="BP400" s="403"/>
      <c r="BQ400" s="403"/>
    </row>
    <row r="401" spans="1:69" s="363" customFormat="1" ht="62.5" x14ac:dyDescent="0.25">
      <c r="A401" s="410" t="s">
        <v>46</v>
      </c>
      <c r="B401" s="454" t="s">
        <v>3007</v>
      </c>
      <c r="C401" s="621" t="s">
        <v>2066</v>
      </c>
      <c r="D401" s="609" t="s">
        <v>2067</v>
      </c>
      <c r="E401" s="622" t="s">
        <v>2517</v>
      </c>
      <c r="F401" s="623"/>
      <c r="G401" s="624"/>
      <c r="H401" s="624"/>
      <c r="I401" s="625"/>
      <c r="J401" s="412" t="s">
        <v>1332</v>
      </c>
      <c r="K401" s="364" t="s">
        <v>211</v>
      </c>
      <c r="L401" s="412"/>
      <c r="M401" s="364"/>
      <c r="N401" s="412" t="str">
        <f t="shared" si="29"/>
        <v/>
      </c>
      <c r="O401" s="412" t="str">
        <f t="shared" si="30"/>
        <v/>
      </c>
      <c r="P401" s="412"/>
      <c r="Q401" s="412"/>
      <c r="R401" s="362" t="s">
        <v>1331</v>
      </c>
      <c r="S401" s="627"/>
      <c r="T401" s="627"/>
      <c r="U401" s="627"/>
      <c r="V401" s="627"/>
      <c r="W401" s="627"/>
      <c r="X401" s="627"/>
      <c r="Y401" s="627"/>
      <c r="Z401" s="627"/>
      <c r="AA401" s="627"/>
      <c r="AB401" s="627"/>
      <c r="AC401" s="627"/>
      <c r="AD401" s="627"/>
      <c r="AE401" s="627"/>
      <c r="AF401" s="627"/>
      <c r="AG401" s="627"/>
      <c r="AH401" s="627"/>
      <c r="AI401" s="627"/>
      <c r="AJ401" s="627"/>
      <c r="AK401" s="627"/>
      <c r="AL401" s="627"/>
      <c r="AM401" s="627"/>
      <c r="AN401" s="627"/>
      <c r="AO401" s="627"/>
      <c r="AP401" s="627"/>
      <c r="AQ401" s="412"/>
      <c r="AR401" s="364"/>
      <c r="AS401" s="412"/>
      <c r="AT401" s="412"/>
      <c r="AU401" s="412"/>
      <c r="AV401" s="412"/>
      <c r="AW401" s="412"/>
      <c r="AX401" s="364"/>
      <c r="AY401" s="412"/>
      <c r="AZ401" s="885">
        <v>258</v>
      </c>
      <c r="BA401" s="885">
        <v>1</v>
      </c>
      <c r="BB401" s="412"/>
      <c r="BC401" s="412">
        <v>1</v>
      </c>
      <c r="BD401" s="412">
        <v>39</v>
      </c>
      <c r="BE401" s="412">
        <v>400</v>
      </c>
      <c r="BF401" s="412">
        <v>1039400</v>
      </c>
      <c r="BG401" s="412">
        <v>450</v>
      </c>
      <c r="BH401" s="412"/>
      <c r="BI401" s="412"/>
      <c r="BJ401" s="412"/>
      <c r="BK401" s="412"/>
      <c r="BL401" s="412"/>
      <c r="BM401" s="412"/>
      <c r="BN401" s="412"/>
      <c r="BO401" s="412"/>
      <c r="BP401" s="412"/>
      <c r="BQ401" s="412"/>
    </row>
    <row r="402" spans="1:69" s="363" customFormat="1" ht="100" x14ac:dyDescent="0.25">
      <c r="A402" s="410" t="s">
        <v>46</v>
      </c>
      <c r="B402" s="454" t="s">
        <v>3008</v>
      </c>
      <c r="C402" s="621" t="s">
        <v>2066</v>
      </c>
      <c r="D402" s="609" t="s">
        <v>2142</v>
      </c>
      <c r="E402" s="622" t="s">
        <v>2517</v>
      </c>
      <c r="F402" s="623"/>
      <c r="G402" s="624"/>
      <c r="H402" s="624"/>
      <c r="I402" s="625"/>
      <c r="J402" s="412" t="s">
        <v>1332</v>
      </c>
      <c r="K402" s="364" t="s">
        <v>211</v>
      </c>
      <c r="L402" s="412"/>
      <c r="M402" s="364"/>
      <c r="N402" s="412"/>
      <c r="O402" s="412"/>
      <c r="P402" s="412"/>
      <c r="Q402" s="412"/>
      <c r="R402" s="362" t="s">
        <v>1331</v>
      </c>
      <c r="S402" s="627"/>
      <c r="T402" s="627"/>
      <c r="U402" s="627"/>
      <c r="V402" s="627"/>
      <c r="W402" s="627"/>
      <c r="X402" s="627"/>
      <c r="Y402" s="627"/>
      <c r="Z402" s="627"/>
      <c r="AA402" s="627"/>
      <c r="AB402" s="627"/>
      <c r="AC402" s="627"/>
      <c r="AD402" s="627"/>
      <c r="AE402" s="627"/>
      <c r="AF402" s="627"/>
      <c r="AG402" s="627"/>
      <c r="AH402" s="627"/>
      <c r="AI402" s="627"/>
      <c r="AJ402" s="627"/>
      <c r="AK402" s="627"/>
      <c r="AL402" s="627"/>
      <c r="AM402" s="627"/>
      <c r="AN402" s="627"/>
      <c r="AO402" s="627"/>
      <c r="AP402" s="627"/>
      <c r="AQ402" s="412"/>
      <c r="AR402" s="364"/>
      <c r="AS402" s="412"/>
      <c r="AT402" s="412"/>
      <c r="AU402" s="412"/>
      <c r="AV402" s="412"/>
      <c r="AW402" s="412"/>
      <c r="AX402" s="364"/>
      <c r="AY402" s="412"/>
      <c r="AZ402" s="885">
        <v>258</v>
      </c>
      <c r="BA402" s="885">
        <v>2</v>
      </c>
      <c r="BB402" s="412"/>
      <c r="BC402" s="412">
        <v>1</v>
      </c>
      <c r="BD402" s="412">
        <v>39</v>
      </c>
      <c r="BE402" s="412">
        <v>401</v>
      </c>
      <c r="BF402" s="412">
        <v>1039401</v>
      </c>
      <c r="BG402" s="412">
        <v>451</v>
      </c>
      <c r="BH402" s="412"/>
      <c r="BI402" s="412"/>
      <c r="BJ402" s="412"/>
      <c r="BK402" s="412"/>
      <c r="BL402" s="412"/>
      <c r="BM402" s="412"/>
      <c r="BN402" s="412"/>
      <c r="BO402" s="412"/>
      <c r="BP402" s="412"/>
      <c r="BQ402" s="412"/>
    </row>
    <row r="403" spans="1:69" s="363" customFormat="1" ht="50" x14ac:dyDescent="0.25">
      <c r="A403" s="410" t="s">
        <v>46</v>
      </c>
      <c r="B403" s="454" t="s">
        <v>3009</v>
      </c>
      <c r="C403" s="621" t="s">
        <v>2066</v>
      </c>
      <c r="D403" s="609" t="s">
        <v>2068</v>
      </c>
      <c r="E403" s="622" t="s">
        <v>2517</v>
      </c>
      <c r="F403" s="623"/>
      <c r="G403" s="624"/>
      <c r="H403" s="624"/>
      <c r="I403" s="625"/>
      <c r="J403" s="412" t="s">
        <v>1332</v>
      </c>
      <c r="K403" s="364" t="s">
        <v>211</v>
      </c>
      <c r="L403" s="412"/>
      <c r="M403" s="364"/>
      <c r="N403" s="412" t="str">
        <f>IF(OR($A403&lt;&gt;"C",P403=""),"",HYPERLINK(P403,"Collection"))</f>
        <v/>
      </c>
      <c r="O403" s="412" t="str">
        <f>IF(OR($A403&lt;&gt;"C",Q403=""),"",HYPERLINK(Q403,"Data"))</f>
        <v/>
      </c>
      <c r="P403" s="412"/>
      <c r="Q403" s="412"/>
      <c r="R403" s="362" t="s">
        <v>1331</v>
      </c>
      <c r="S403" s="627"/>
      <c r="T403" s="627"/>
      <c r="U403" s="627"/>
      <c r="V403" s="627"/>
      <c r="W403" s="627"/>
      <c r="X403" s="627"/>
      <c r="Y403" s="627"/>
      <c r="Z403" s="627"/>
      <c r="AA403" s="627"/>
      <c r="AB403" s="627"/>
      <c r="AC403" s="627"/>
      <c r="AD403" s="627"/>
      <c r="AE403" s="627"/>
      <c r="AF403" s="627"/>
      <c r="AG403" s="627"/>
      <c r="AH403" s="627"/>
      <c r="AI403" s="627"/>
      <c r="AJ403" s="627"/>
      <c r="AK403" s="627"/>
      <c r="AL403" s="627"/>
      <c r="AM403" s="627"/>
      <c r="AN403" s="627"/>
      <c r="AO403" s="627"/>
      <c r="AP403" s="627"/>
      <c r="AQ403" s="412"/>
      <c r="AR403" s="364"/>
      <c r="AS403" s="412"/>
      <c r="AT403" s="412"/>
      <c r="AU403" s="412"/>
      <c r="AV403" s="412"/>
      <c r="AW403" s="412"/>
      <c r="AX403" s="364"/>
      <c r="AY403" s="412"/>
      <c r="AZ403" s="885">
        <v>258</v>
      </c>
      <c r="BA403" s="885">
        <v>3</v>
      </c>
      <c r="BB403" s="412"/>
      <c r="BC403" s="412">
        <v>1</v>
      </c>
      <c r="BD403" s="412">
        <v>39</v>
      </c>
      <c r="BE403" s="412">
        <v>402</v>
      </c>
      <c r="BF403" s="412">
        <v>1039402</v>
      </c>
      <c r="BG403" s="412">
        <v>452</v>
      </c>
      <c r="BH403" s="412"/>
      <c r="BI403" s="412"/>
      <c r="BJ403" s="412"/>
      <c r="BK403" s="412"/>
      <c r="BL403" s="412"/>
      <c r="BM403" s="412"/>
      <c r="BN403" s="412"/>
      <c r="BO403" s="412"/>
      <c r="BP403" s="412"/>
      <c r="BQ403" s="412"/>
    </row>
    <row r="404" spans="1:69" s="363" customFormat="1" ht="50" x14ac:dyDescent="0.25">
      <c r="A404" s="410" t="s">
        <v>46</v>
      </c>
      <c r="B404" s="454" t="s">
        <v>3010</v>
      </c>
      <c r="C404" s="621" t="s">
        <v>2066</v>
      </c>
      <c r="D404" s="609" t="s">
        <v>2069</v>
      </c>
      <c r="E404" s="622" t="s">
        <v>2517</v>
      </c>
      <c r="F404" s="623"/>
      <c r="G404" s="624"/>
      <c r="H404" s="624"/>
      <c r="I404" s="625"/>
      <c r="J404" s="412" t="s">
        <v>1332</v>
      </c>
      <c r="K404" s="364" t="s">
        <v>211</v>
      </c>
      <c r="L404" s="412"/>
      <c r="M404" s="364"/>
      <c r="N404" s="412"/>
      <c r="O404" s="412"/>
      <c r="P404" s="412"/>
      <c r="Q404" s="412"/>
      <c r="R404" s="362" t="s">
        <v>1331</v>
      </c>
      <c r="S404" s="627"/>
      <c r="T404" s="627"/>
      <c r="U404" s="627"/>
      <c r="V404" s="627"/>
      <c r="W404" s="627"/>
      <c r="X404" s="627"/>
      <c r="Y404" s="627"/>
      <c r="Z404" s="627"/>
      <c r="AA404" s="627"/>
      <c r="AB404" s="627"/>
      <c r="AC404" s="627"/>
      <c r="AD404" s="627"/>
      <c r="AE404" s="627"/>
      <c r="AF404" s="627"/>
      <c r="AG404" s="627"/>
      <c r="AH404" s="627"/>
      <c r="AI404" s="627"/>
      <c r="AJ404" s="627"/>
      <c r="AK404" s="627"/>
      <c r="AL404" s="627"/>
      <c r="AM404" s="627"/>
      <c r="AN404" s="627"/>
      <c r="AO404" s="627"/>
      <c r="AP404" s="627"/>
      <c r="AQ404" s="412"/>
      <c r="AR404" s="364"/>
      <c r="AS404" s="412"/>
      <c r="AT404" s="412"/>
      <c r="AU404" s="412"/>
      <c r="AV404" s="412"/>
      <c r="AW404" s="412"/>
      <c r="AX404" s="364"/>
      <c r="AY404" s="412"/>
      <c r="AZ404" s="885">
        <v>258</v>
      </c>
      <c r="BA404" s="885">
        <v>4</v>
      </c>
      <c r="BB404" s="412"/>
      <c r="BC404" s="412">
        <v>1</v>
      </c>
      <c r="BD404" s="412">
        <v>39</v>
      </c>
      <c r="BE404" s="412">
        <v>403</v>
      </c>
      <c r="BF404" s="412">
        <v>1039403</v>
      </c>
      <c r="BG404" s="412">
        <v>453</v>
      </c>
      <c r="BH404" s="412"/>
      <c r="BI404" s="412"/>
      <c r="BJ404" s="412"/>
      <c r="BK404" s="412"/>
      <c r="BL404" s="412"/>
      <c r="BM404" s="412"/>
      <c r="BN404" s="412"/>
      <c r="BO404" s="412"/>
      <c r="BP404" s="412"/>
      <c r="BQ404" s="412"/>
    </row>
    <row r="405" spans="1:69" s="363" customFormat="1" ht="50" x14ac:dyDescent="0.25">
      <c r="A405" s="410" t="s">
        <v>46</v>
      </c>
      <c r="B405" s="454" t="s">
        <v>3011</v>
      </c>
      <c r="C405" s="621" t="s">
        <v>2066</v>
      </c>
      <c r="D405" s="609" t="s">
        <v>2071</v>
      </c>
      <c r="E405" s="622" t="s">
        <v>2517</v>
      </c>
      <c r="F405" s="623"/>
      <c r="G405" s="624"/>
      <c r="H405" s="624"/>
      <c r="I405" s="625"/>
      <c r="J405" s="412" t="s">
        <v>1332</v>
      </c>
      <c r="K405" s="364" t="s">
        <v>211</v>
      </c>
      <c r="L405" s="412"/>
      <c r="M405" s="364"/>
      <c r="N405" s="412"/>
      <c r="O405" s="412"/>
      <c r="P405" s="412"/>
      <c r="Q405" s="412"/>
      <c r="R405" s="362" t="s">
        <v>1331</v>
      </c>
      <c r="S405" s="627"/>
      <c r="T405" s="627"/>
      <c r="U405" s="627"/>
      <c r="V405" s="627"/>
      <c r="W405" s="627"/>
      <c r="X405" s="627"/>
      <c r="Y405" s="627"/>
      <c r="Z405" s="627"/>
      <c r="AA405" s="627"/>
      <c r="AB405" s="627"/>
      <c r="AC405" s="627"/>
      <c r="AD405" s="627"/>
      <c r="AE405" s="627"/>
      <c r="AF405" s="627"/>
      <c r="AG405" s="627"/>
      <c r="AH405" s="627"/>
      <c r="AI405" s="627"/>
      <c r="AJ405" s="627"/>
      <c r="AK405" s="627"/>
      <c r="AL405" s="627"/>
      <c r="AM405" s="627"/>
      <c r="AN405" s="627"/>
      <c r="AO405" s="627"/>
      <c r="AP405" s="627"/>
      <c r="AQ405" s="412"/>
      <c r="AR405" s="364"/>
      <c r="AS405" s="412"/>
      <c r="AT405" s="412"/>
      <c r="AU405" s="412"/>
      <c r="AV405" s="412"/>
      <c r="AW405" s="412"/>
      <c r="AX405" s="364"/>
      <c r="AY405" s="412"/>
      <c r="AZ405" s="885">
        <v>258</v>
      </c>
      <c r="BA405" s="885">
        <v>5</v>
      </c>
      <c r="BB405" s="412"/>
      <c r="BC405" s="412">
        <v>1</v>
      </c>
      <c r="BD405" s="412">
        <v>39</v>
      </c>
      <c r="BE405" s="412">
        <v>404</v>
      </c>
      <c r="BF405" s="412">
        <v>1039404</v>
      </c>
      <c r="BG405" s="412">
        <v>454</v>
      </c>
      <c r="BH405" s="412"/>
      <c r="BI405" s="412"/>
      <c r="BJ405" s="412"/>
      <c r="BK405" s="412"/>
      <c r="BL405" s="412"/>
      <c r="BM405" s="412"/>
      <c r="BN405" s="412"/>
      <c r="BO405" s="412"/>
      <c r="BP405" s="412"/>
      <c r="BQ405" s="412"/>
    </row>
    <row r="406" spans="1:69" s="363" customFormat="1" ht="62.5" x14ac:dyDescent="0.25">
      <c r="A406" s="410" t="s">
        <v>46</v>
      </c>
      <c r="B406" s="454" t="s">
        <v>3012</v>
      </c>
      <c r="C406" s="621" t="s">
        <v>2066</v>
      </c>
      <c r="D406" s="609" t="s">
        <v>2070</v>
      </c>
      <c r="E406" s="622" t="s">
        <v>2517</v>
      </c>
      <c r="F406" s="623"/>
      <c r="G406" s="624"/>
      <c r="H406" s="624"/>
      <c r="I406" s="625"/>
      <c r="J406" s="412" t="s">
        <v>1332</v>
      </c>
      <c r="K406" s="364" t="s">
        <v>211</v>
      </c>
      <c r="L406" s="412"/>
      <c r="M406" s="364"/>
      <c r="N406" s="412"/>
      <c r="O406" s="412"/>
      <c r="P406" s="412"/>
      <c r="Q406" s="412"/>
      <c r="R406" s="362" t="s">
        <v>1331</v>
      </c>
      <c r="S406" s="627"/>
      <c r="T406" s="627"/>
      <c r="U406" s="627"/>
      <c r="V406" s="627"/>
      <c r="W406" s="627"/>
      <c r="X406" s="627"/>
      <c r="Y406" s="627"/>
      <c r="Z406" s="627"/>
      <c r="AA406" s="627"/>
      <c r="AB406" s="627"/>
      <c r="AC406" s="627"/>
      <c r="AD406" s="627"/>
      <c r="AE406" s="627"/>
      <c r="AF406" s="627"/>
      <c r="AG406" s="627"/>
      <c r="AH406" s="627"/>
      <c r="AI406" s="627"/>
      <c r="AJ406" s="627"/>
      <c r="AK406" s="627"/>
      <c r="AL406" s="627"/>
      <c r="AM406" s="627"/>
      <c r="AN406" s="627"/>
      <c r="AO406" s="627"/>
      <c r="AP406" s="627"/>
      <c r="AQ406" s="412"/>
      <c r="AR406" s="364"/>
      <c r="AS406" s="412"/>
      <c r="AT406" s="412"/>
      <c r="AU406" s="412"/>
      <c r="AV406" s="412"/>
      <c r="AW406" s="412"/>
      <c r="AX406" s="364"/>
      <c r="AY406" s="412"/>
      <c r="AZ406" s="885">
        <v>258</v>
      </c>
      <c r="BA406" s="885">
        <v>6</v>
      </c>
      <c r="BB406" s="412"/>
      <c r="BC406" s="412">
        <v>1</v>
      </c>
      <c r="BD406" s="412">
        <v>39</v>
      </c>
      <c r="BE406" s="412">
        <v>405</v>
      </c>
      <c r="BF406" s="412">
        <v>1039405</v>
      </c>
      <c r="BG406" s="412">
        <v>455</v>
      </c>
      <c r="BH406" s="412"/>
      <c r="BI406" s="412"/>
      <c r="BJ406" s="412"/>
      <c r="BK406" s="412"/>
      <c r="BL406" s="412"/>
      <c r="BM406" s="412"/>
      <c r="BN406" s="412"/>
      <c r="BO406" s="412"/>
      <c r="BP406" s="412"/>
      <c r="BQ406" s="412"/>
    </row>
    <row r="407" spans="1:69" s="417" customFormat="1" ht="37.5" x14ac:dyDescent="0.25">
      <c r="A407" s="415" t="s">
        <v>46</v>
      </c>
      <c r="B407" s="462" t="s">
        <v>3013</v>
      </c>
      <c r="C407" s="635" t="s">
        <v>2066</v>
      </c>
      <c r="D407" s="636" t="s">
        <v>1537</v>
      </c>
      <c r="E407" s="637" t="s">
        <v>2517</v>
      </c>
      <c r="F407" s="638"/>
      <c r="G407" s="639"/>
      <c r="H407" s="639"/>
      <c r="I407" s="649"/>
      <c r="J407" s="418" t="s">
        <v>1332</v>
      </c>
      <c r="K407" s="419" t="s">
        <v>211</v>
      </c>
      <c r="L407" s="418"/>
      <c r="M407" s="419"/>
      <c r="N407" s="418"/>
      <c r="O407" s="418"/>
      <c r="P407" s="418"/>
      <c r="Q407" s="418"/>
      <c r="R407" s="420" t="s">
        <v>1331</v>
      </c>
      <c r="S407" s="419"/>
      <c r="T407" s="641"/>
      <c r="U407" s="641"/>
      <c r="V407" s="641"/>
      <c r="W407" s="641"/>
      <c r="X407" s="641"/>
      <c r="Y407" s="641"/>
      <c r="Z407" s="641"/>
      <c r="AA407" s="641"/>
      <c r="AB407" s="641"/>
      <c r="AC407" s="641"/>
      <c r="AD407" s="641"/>
      <c r="AE407" s="641"/>
      <c r="AF407" s="641"/>
      <c r="AG407" s="641"/>
      <c r="AH407" s="641"/>
      <c r="AI407" s="641"/>
      <c r="AJ407" s="641"/>
      <c r="AK407" s="641"/>
      <c r="AL407" s="641"/>
      <c r="AM407" s="641"/>
      <c r="AN407" s="641"/>
      <c r="AO407" s="641"/>
      <c r="AP407" s="641"/>
      <c r="AQ407" s="418"/>
      <c r="AR407" s="419"/>
      <c r="AS407" s="418"/>
      <c r="AT407" s="418"/>
      <c r="AU407" s="418"/>
      <c r="AV407" s="418"/>
      <c r="AW407" s="418"/>
      <c r="AX407" s="419"/>
      <c r="AY407" s="418"/>
      <c r="AZ407" s="887">
        <v>258</v>
      </c>
      <c r="BA407" s="887">
        <v>7</v>
      </c>
      <c r="BB407" s="418"/>
      <c r="BC407" s="418">
        <v>1</v>
      </c>
      <c r="BD407" s="418">
        <v>39</v>
      </c>
      <c r="BE407" s="418">
        <v>406</v>
      </c>
      <c r="BF407" s="418">
        <v>1039406</v>
      </c>
      <c r="BG407" s="418">
        <v>456</v>
      </c>
      <c r="BH407" s="418"/>
      <c r="BI407" s="418"/>
      <c r="BJ407" s="418"/>
      <c r="BK407" s="418"/>
      <c r="BL407" s="418"/>
      <c r="BM407" s="418"/>
      <c r="BN407" s="418"/>
      <c r="BO407" s="418"/>
      <c r="BP407" s="418"/>
      <c r="BQ407" s="418"/>
    </row>
    <row r="408" spans="1:69" s="366" customFormat="1" ht="90" x14ac:dyDescent="0.25">
      <c r="A408" s="445" t="s">
        <v>1000</v>
      </c>
      <c r="B408" s="446" t="s">
        <v>3014</v>
      </c>
      <c r="C408" s="447" t="s">
        <v>1982</v>
      </c>
      <c r="D408" s="447"/>
      <c r="E408" s="583" t="s">
        <v>2517</v>
      </c>
      <c r="F408" s="654"/>
      <c r="G408" s="655" t="s">
        <v>1331</v>
      </c>
      <c r="H408" s="655"/>
      <c r="I408" s="655"/>
      <c r="J408" s="448" t="s">
        <v>1876</v>
      </c>
      <c r="K408" s="448" t="s">
        <v>211</v>
      </c>
      <c r="L408" s="448" t="s">
        <v>2037</v>
      </c>
      <c r="M408" s="448"/>
      <c r="N408" s="830" t="str">
        <f>IF(OR($A408&lt;&gt;"C",P408=""),"",HYPERLINK(P408,"Collection"))</f>
        <v>Collection</v>
      </c>
      <c r="O408" s="830" t="str">
        <f>IF(OR($A408&lt;&gt;"C",Q408=""),"",HYPERLINK(Q408,"Data"))</f>
        <v>Data</v>
      </c>
      <c r="P408" s="869" t="s">
        <v>2508</v>
      </c>
      <c r="Q408" s="870" t="s">
        <v>2513</v>
      </c>
      <c r="R408" s="368" t="s">
        <v>1331</v>
      </c>
      <c r="S408" s="369"/>
      <c r="T408" s="719" t="s">
        <v>1331</v>
      </c>
      <c r="U408" s="719"/>
      <c r="V408" s="719" t="s">
        <v>1331</v>
      </c>
      <c r="W408" s="719" t="s">
        <v>1331</v>
      </c>
      <c r="X408" s="719" t="s">
        <v>1331</v>
      </c>
      <c r="Y408" s="719" t="s">
        <v>1331</v>
      </c>
      <c r="Z408" s="719" t="s">
        <v>1331</v>
      </c>
      <c r="AA408" s="719"/>
      <c r="AB408" s="719"/>
      <c r="AC408" s="719"/>
      <c r="AD408" s="719"/>
      <c r="AE408" s="719"/>
      <c r="AF408" s="719"/>
      <c r="AG408" s="719"/>
      <c r="AH408" s="719"/>
      <c r="AI408" s="719"/>
      <c r="AJ408" s="719"/>
      <c r="AK408" s="719"/>
      <c r="AL408" s="719"/>
      <c r="AM408" s="719"/>
      <c r="AN408" s="719"/>
      <c r="AO408" s="719"/>
      <c r="AP408" s="719"/>
      <c r="AQ408" s="448"/>
      <c r="AR408" s="448" t="s">
        <v>293</v>
      </c>
      <c r="AS408" s="448" t="s">
        <v>250</v>
      </c>
      <c r="AT408" s="448" t="s">
        <v>1284</v>
      </c>
      <c r="AU408" s="403">
        <v>11</v>
      </c>
      <c r="AV408" s="818"/>
      <c r="AW408" s="818"/>
      <c r="AX408" s="369" t="s">
        <v>2297</v>
      </c>
      <c r="AY408" s="818"/>
      <c r="AZ408" s="884">
        <v>260</v>
      </c>
      <c r="BA408" s="884">
        <v>0</v>
      </c>
      <c r="BB408" s="403"/>
      <c r="BC408" s="403">
        <v>0</v>
      </c>
      <c r="BD408" s="403">
        <v>39</v>
      </c>
      <c r="BE408" s="403">
        <v>407</v>
      </c>
      <c r="BF408" s="403">
        <v>39407</v>
      </c>
      <c r="BG408" s="403">
        <v>119</v>
      </c>
      <c r="BH408" s="403"/>
      <c r="BI408" s="818"/>
      <c r="BJ408" s="818"/>
      <c r="BK408" s="818"/>
      <c r="BL408" s="818"/>
      <c r="BM408" s="818"/>
      <c r="BN408" s="818"/>
      <c r="BO408" s="818"/>
      <c r="BP408" s="818"/>
      <c r="BQ408" s="818"/>
    </row>
    <row r="409" spans="1:69" s="371" customFormat="1" ht="50" x14ac:dyDescent="0.25">
      <c r="A409" s="449" t="s">
        <v>46</v>
      </c>
      <c r="B409" s="454" t="s">
        <v>3015</v>
      </c>
      <c r="C409" s="721" t="s">
        <v>1982</v>
      </c>
      <c r="D409" s="694" t="s">
        <v>2247</v>
      </c>
      <c r="E409" s="622" t="s">
        <v>2517</v>
      </c>
      <c r="F409" s="623"/>
      <c r="G409" s="624" t="s">
        <v>1331</v>
      </c>
      <c r="H409" s="624"/>
      <c r="I409" s="625"/>
      <c r="J409" s="412" t="s">
        <v>1876</v>
      </c>
      <c r="K409" s="364" t="s">
        <v>211</v>
      </c>
      <c r="L409" s="825"/>
      <c r="M409" s="450"/>
      <c r="N409" s="825"/>
      <c r="O409" s="825"/>
      <c r="P409" s="825"/>
      <c r="Q409" s="825"/>
      <c r="R409" s="362" t="s">
        <v>1331</v>
      </c>
      <c r="S409" s="364"/>
      <c r="T409" s="627"/>
      <c r="U409" s="627"/>
      <c r="V409" s="627"/>
      <c r="W409" s="627"/>
      <c r="X409" s="627"/>
      <c r="Y409" s="627"/>
      <c r="Z409" s="627"/>
      <c r="AA409" s="627"/>
      <c r="AB409" s="627"/>
      <c r="AC409" s="627"/>
      <c r="AD409" s="627"/>
      <c r="AE409" s="627"/>
      <c r="AF409" s="627"/>
      <c r="AG409" s="627"/>
      <c r="AH409" s="627"/>
      <c r="AI409" s="627"/>
      <c r="AJ409" s="627"/>
      <c r="AK409" s="627"/>
      <c r="AL409" s="627"/>
      <c r="AM409" s="627"/>
      <c r="AN409" s="627"/>
      <c r="AO409" s="627"/>
      <c r="AP409" s="627"/>
      <c r="AQ409" s="825"/>
      <c r="AR409" s="450"/>
      <c r="AS409" s="825"/>
      <c r="AT409" s="825"/>
      <c r="AU409" s="825"/>
      <c r="AV409" s="825"/>
      <c r="AW409" s="825"/>
      <c r="AX409" s="450"/>
      <c r="AY409" s="825"/>
      <c r="AZ409" s="885">
        <v>260</v>
      </c>
      <c r="BA409" s="885">
        <v>1</v>
      </c>
      <c r="BB409" s="825"/>
      <c r="BC409" s="412">
        <v>1</v>
      </c>
      <c r="BD409" s="412">
        <v>39</v>
      </c>
      <c r="BE409" s="412">
        <v>408</v>
      </c>
      <c r="BF409" s="412">
        <v>1039408</v>
      </c>
      <c r="BG409" s="412">
        <v>457</v>
      </c>
      <c r="BH409" s="825"/>
      <c r="BI409" s="825"/>
      <c r="BJ409" s="825"/>
      <c r="BK409" s="825"/>
      <c r="BL409" s="825"/>
      <c r="BM409" s="825"/>
      <c r="BN409" s="825"/>
      <c r="BO409" s="825"/>
      <c r="BP409" s="825"/>
      <c r="BQ409" s="825"/>
    </row>
    <row r="410" spans="1:69" s="371" customFormat="1" ht="62.5" x14ac:dyDescent="0.25">
      <c r="A410" s="449" t="s">
        <v>46</v>
      </c>
      <c r="B410" s="454" t="s">
        <v>3016</v>
      </c>
      <c r="C410" s="721" t="s">
        <v>1982</v>
      </c>
      <c r="D410" s="694" t="s">
        <v>2248</v>
      </c>
      <c r="E410" s="622" t="s">
        <v>2517</v>
      </c>
      <c r="F410" s="623"/>
      <c r="G410" s="624" t="s">
        <v>1331</v>
      </c>
      <c r="H410" s="624"/>
      <c r="I410" s="625"/>
      <c r="J410" s="412" t="s">
        <v>1876</v>
      </c>
      <c r="K410" s="364" t="s">
        <v>211</v>
      </c>
      <c r="L410" s="825"/>
      <c r="M410" s="450"/>
      <c r="N410" s="825"/>
      <c r="O410" s="825"/>
      <c r="P410" s="825"/>
      <c r="Q410" s="825"/>
      <c r="R410" s="362" t="s">
        <v>1331</v>
      </c>
      <c r="S410" s="364"/>
      <c r="T410" s="627"/>
      <c r="U410" s="627"/>
      <c r="V410" s="627"/>
      <c r="W410" s="627"/>
      <c r="X410" s="627"/>
      <c r="Y410" s="627"/>
      <c r="Z410" s="627"/>
      <c r="AA410" s="627"/>
      <c r="AB410" s="627"/>
      <c r="AC410" s="627"/>
      <c r="AD410" s="627"/>
      <c r="AE410" s="627"/>
      <c r="AF410" s="627"/>
      <c r="AG410" s="627"/>
      <c r="AH410" s="627"/>
      <c r="AI410" s="627"/>
      <c r="AJ410" s="627"/>
      <c r="AK410" s="627"/>
      <c r="AL410" s="627"/>
      <c r="AM410" s="627"/>
      <c r="AN410" s="627"/>
      <c r="AO410" s="627"/>
      <c r="AP410" s="627"/>
      <c r="AQ410" s="825"/>
      <c r="AR410" s="450"/>
      <c r="AS410" s="825"/>
      <c r="AT410" s="825"/>
      <c r="AU410" s="825"/>
      <c r="AV410" s="825"/>
      <c r="AW410" s="825"/>
      <c r="AX410" s="450"/>
      <c r="AY410" s="825"/>
      <c r="AZ410" s="885">
        <v>260</v>
      </c>
      <c r="BA410" s="885">
        <v>2</v>
      </c>
      <c r="BB410" s="825"/>
      <c r="BC410" s="412">
        <v>1</v>
      </c>
      <c r="BD410" s="412">
        <v>39</v>
      </c>
      <c r="BE410" s="412">
        <v>409</v>
      </c>
      <c r="BF410" s="412">
        <v>1039409</v>
      </c>
      <c r="BG410" s="412">
        <v>458</v>
      </c>
      <c r="BH410" s="825"/>
      <c r="BI410" s="825"/>
      <c r="BJ410" s="825"/>
      <c r="BK410" s="825"/>
      <c r="BL410" s="825"/>
      <c r="BM410" s="825"/>
      <c r="BN410" s="825"/>
      <c r="BO410" s="825"/>
      <c r="BP410" s="825"/>
      <c r="BQ410" s="825"/>
    </row>
    <row r="411" spans="1:69" s="371" customFormat="1" ht="100" x14ac:dyDescent="0.25">
      <c r="A411" s="449" t="s">
        <v>46</v>
      </c>
      <c r="B411" s="454" t="s">
        <v>3017</v>
      </c>
      <c r="C411" s="721" t="s">
        <v>1982</v>
      </c>
      <c r="D411" s="694" t="s">
        <v>2143</v>
      </c>
      <c r="E411" s="622" t="s">
        <v>2517</v>
      </c>
      <c r="F411" s="623"/>
      <c r="G411" s="624" t="s">
        <v>1331</v>
      </c>
      <c r="H411" s="624"/>
      <c r="I411" s="625"/>
      <c r="J411" s="412" t="s">
        <v>1876</v>
      </c>
      <c r="K411" s="364" t="s">
        <v>211</v>
      </c>
      <c r="L411" s="825"/>
      <c r="M411" s="450"/>
      <c r="N411" s="825"/>
      <c r="O411" s="825"/>
      <c r="P411" s="825"/>
      <c r="Q411" s="825"/>
      <c r="R411" s="362" t="s">
        <v>1331</v>
      </c>
      <c r="S411" s="364"/>
      <c r="T411" s="627"/>
      <c r="U411" s="627"/>
      <c r="V411" s="627"/>
      <c r="W411" s="627"/>
      <c r="X411" s="627"/>
      <c r="Y411" s="627"/>
      <c r="Z411" s="627"/>
      <c r="AA411" s="627"/>
      <c r="AB411" s="627"/>
      <c r="AC411" s="627"/>
      <c r="AD411" s="627"/>
      <c r="AE411" s="627"/>
      <c r="AF411" s="627"/>
      <c r="AG411" s="627"/>
      <c r="AH411" s="627"/>
      <c r="AI411" s="627"/>
      <c r="AJ411" s="627"/>
      <c r="AK411" s="627"/>
      <c r="AL411" s="627"/>
      <c r="AM411" s="627"/>
      <c r="AN411" s="627"/>
      <c r="AO411" s="627"/>
      <c r="AP411" s="627"/>
      <c r="AQ411" s="825"/>
      <c r="AR411" s="450"/>
      <c r="AS411" s="825"/>
      <c r="AT411" s="825"/>
      <c r="AU411" s="825"/>
      <c r="AV411" s="825"/>
      <c r="AW411" s="825"/>
      <c r="AX411" s="450"/>
      <c r="AY411" s="825"/>
      <c r="AZ411" s="885">
        <v>260</v>
      </c>
      <c r="BA411" s="885">
        <v>3</v>
      </c>
      <c r="BB411" s="825"/>
      <c r="BC411" s="412">
        <v>1</v>
      </c>
      <c r="BD411" s="412">
        <v>39</v>
      </c>
      <c r="BE411" s="412">
        <v>410</v>
      </c>
      <c r="BF411" s="412">
        <v>1039410</v>
      </c>
      <c r="BG411" s="412">
        <v>459</v>
      </c>
      <c r="BH411" s="825"/>
      <c r="BI411" s="825"/>
      <c r="BJ411" s="825"/>
      <c r="BK411" s="825"/>
      <c r="BL411" s="825"/>
      <c r="BM411" s="825"/>
      <c r="BN411" s="825"/>
      <c r="BO411" s="825"/>
      <c r="BP411" s="825"/>
      <c r="BQ411" s="825"/>
    </row>
    <row r="412" spans="1:69" s="371" customFormat="1" ht="50" x14ac:dyDescent="0.25">
      <c r="A412" s="449" t="s">
        <v>46</v>
      </c>
      <c r="B412" s="454" t="s">
        <v>3018</v>
      </c>
      <c r="C412" s="721" t="s">
        <v>1982</v>
      </c>
      <c r="D412" s="694" t="s">
        <v>1984</v>
      </c>
      <c r="E412" s="622" t="s">
        <v>2517</v>
      </c>
      <c r="F412" s="623"/>
      <c r="G412" s="624" t="s">
        <v>1331</v>
      </c>
      <c r="H412" s="624"/>
      <c r="I412" s="625"/>
      <c r="J412" s="412" t="s">
        <v>1876</v>
      </c>
      <c r="K412" s="364" t="s">
        <v>211</v>
      </c>
      <c r="L412" s="825"/>
      <c r="M412" s="450"/>
      <c r="N412" s="825"/>
      <c r="O412" s="825"/>
      <c r="P412" s="825"/>
      <c r="Q412" s="825"/>
      <c r="R412" s="362" t="s">
        <v>1331</v>
      </c>
      <c r="S412" s="364"/>
      <c r="T412" s="627"/>
      <c r="U412" s="627"/>
      <c r="V412" s="627"/>
      <c r="W412" s="627"/>
      <c r="X412" s="627"/>
      <c r="Y412" s="627"/>
      <c r="Z412" s="627"/>
      <c r="AA412" s="627"/>
      <c r="AB412" s="627"/>
      <c r="AC412" s="627"/>
      <c r="AD412" s="627"/>
      <c r="AE412" s="627"/>
      <c r="AF412" s="627"/>
      <c r="AG412" s="627"/>
      <c r="AH412" s="627"/>
      <c r="AI412" s="627"/>
      <c r="AJ412" s="627"/>
      <c r="AK412" s="627"/>
      <c r="AL412" s="627"/>
      <c r="AM412" s="627"/>
      <c r="AN412" s="627"/>
      <c r="AO412" s="627"/>
      <c r="AP412" s="627"/>
      <c r="AQ412" s="825"/>
      <c r="AR412" s="450"/>
      <c r="AS412" s="825"/>
      <c r="AT412" s="825"/>
      <c r="AU412" s="825"/>
      <c r="AV412" s="825"/>
      <c r="AW412" s="825"/>
      <c r="AX412" s="450"/>
      <c r="AY412" s="825"/>
      <c r="AZ412" s="885">
        <v>260</v>
      </c>
      <c r="BA412" s="885">
        <v>5</v>
      </c>
      <c r="BB412" s="825"/>
      <c r="BC412" s="412">
        <v>1</v>
      </c>
      <c r="BD412" s="412">
        <v>39</v>
      </c>
      <c r="BE412" s="412">
        <v>411</v>
      </c>
      <c r="BF412" s="412">
        <v>1039411</v>
      </c>
      <c r="BG412" s="412">
        <v>460</v>
      </c>
      <c r="BH412" s="825"/>
      <c r="BI412" s="825"/>
      <c r="BJ412" s="825"/>
      <c r="BK412" s="825"/>
      <c r="BL412" s="825"/>
      <c r="BM412" s="825"/>
      <c r="BN412" s="825"/>
      <c r="BO412" s="825"/>
      <c r="BP412" s="825"/>
      <c r="BQ412" s="825"/>
    </row>
    <row r="413" spans="1:69" s="371" customFormat="1" ht="37.5" x14ac:dyDescent="0.25">
      <c r="A413" s="449" t="s">
        <v>46</v>
      </c>
      <c r="B413" s="454" t="s">
        <v>3019</v>
      </c>
      <c r="C413" s="721" t="s">
        <v>1982</v>
      </c>
      <c r="D413" s="694" t="s">
        <v>1985</v>
      </c>
      <c r="E413" s="622" t="s">
        <v>2517</v>
      </c>
      <c r="F413" s="623"/>
      <c r="G413" s="624" t="s">
        <v>1331</v>
      </c>
      <c r="H413" s="624"/>
      <c r="I413" s="625"/>
      <c r="J413" s="412" t="s">
        <v>1876</v>
      </c>
      <c r="K413" s="364" t="s">
        <v>211</v>
      </c>
      <c r="L413" s="825"/>
      <c r="M413" s="450"/>
      <c r="N413" s="825"/>
      <c r="O413" s="825"/>
      <c r="P413" s="825"/>
      <c r="Q413" s="825"/>
      <c r="R413" s="362" t="s">
        <v>1331</v>
      </c>
      <c r="S413" s="364"/>
      <c r="T413" s="627"/>
      <c r="U413" s="627"/>
      <c r="V413" s="627"/>
      <c r="W413" s="627"/>
      <c r="X413" s="627"/>
      <c r="Y413" s="627"/>
      <c r="Z413" s="627"/>
      <c r="AA413" s="627"/>
      <c r="AB413" s="627"/>
      <c r="AC413" s="627"/>
      <c r="AD413" s="627"/>
      <c r="AE413" s="627"/>
      <c r="AF413" s="627"/>
      <c r="AG413" s="627"/>
      <c r="AH413" s="627"/>
      <c r="AI413" s="627"/>
      <c r="AJ413" s="627"/>
      <c r="AK413" s="627"/>
      <c r="AL413" s="627"/>
      <c r="AM413" s="627"/>
      <c r="AN413" s="627"/>
      <c r="AO413" s="627"/>
      <c r="AP413" s="627"/>
      <c r="AQ413" s="825"/>
      <c r="AR413" s="450"/>
      <c r="AS413" s="825"/>
      <c r="AT413" s="825"/>
      <c r="AU413" s="825"/>
      <c r="AV413" s="825"/>
      <c r="AW413" s="825"/>
      <c r="AX413" s="450"/>
      <c r="AY413" s="825"/>
      <c r="AZ413" s="885">
        <v>260</v>
      </c>
      <c r="BA413" s="885">
        <v>6</v>
      </c>
      <c r="BB413" s="825"/>
      <c r="BC413" s="412">
        <v>1</v>
      </c>
      <c r="BD413" s="412">
        <v>39</v>
      </c>
      <c r="BE413" s="412">
        <v>412</v>
      </c>
      <c r="BF413" s="412">
        <v>1039412</v>
      </c>
      <c r="BG413" s="412">
        <v>461</v>
      </c>
      <c r="BH413" s="825"/>
      <c r="BI413" s="825"/>
      <c r="BJ413" s="825"/>
      <c r="BK413" s="825"/>
      <c r="BL413" s="825"/>
      <c r="BM413" s="825"/>
      <c r="BN413" s="825"/>
      <c r="BO413" s="825"/>
      <c r="BP413" s="825"/>
      <c r="BQ413" s="825"/>
    </row>
    <row r="414" spans="1:69" s="371" customFormat="1" ht="62.5" x14ac:dyDescent="0.25">
      <c r="A414" s="449" t="s">
        <v>46</v>
      </c>
      <c r="B414" s="454" t="s">
        <v>3020</v>
      </c>
      <c r="C414" s="721" t="s">
        <v>1982</v>
      </c>
      <c r="D414" s="694" t="s">
        <v>2195</v>
      </c>
      <c r="E414" s="622" t="s">
        <v>2517</v>
      </c>
      <c r="F414" s="623"/>
      <c r="G414" s="624" t="s">
        <v>1331</v>
      </c>
      <c r="H414" s="624"/>
      <c r="I414" s="625"/>
      <c r="J414" s="412" t="s">
        <v>1876</v>
      </c>
      <c r="K414" s="364" t="s">
        <v>211</v>
      </c>
      <c r="L414" s="825"/>
      <c r="M414" s="450"/>
      <c r="N414" s="825"/>
      <c r="O414" s="825"/>
      <c r="P414" s="825"/>
      <c r="Q414" s="825"/>
      <c r="R414" s="362" t="s">
        <v>1331</v>
      </c>
      <c r="S414" s="364"/>
      <c r="T414" s="627"/>
      <c r="U414" s="627"/>
      <c r="V414" s="627"/>
      <c r="W414" s="627"/>
      <c r="X414" s="627"/>
      <c r="Y414" s="627"/>
      <c r="Z414" s="627"/>
      <c r="AA414" s="627"/>
      <c r="AB414" s="627"/>
      <c r="AC414" s="627"/>
      <c r="AD414" s="627"/>
      <c r="AE414" s="627"/>
      <c r="AF414" s="627"/>
      <c r="AG414" s="627"/>
      <c r="AH414" s="627"/>
      <c r="AI414" s="627"/>
      <c r="AJ414" s="627"/>
      <c r="AK414" s="627"/>
      <c r="AL414" s="627"/>
      <c r="AM414" s="627"/>
      <c r="AN414" s="627"/>
      <c r="AO414" s="627"/>
      <c r="AP414" s="627"/>
      <c r="AQ414" s="825"/>
      <c r="AR414" s="450"/>
      <c r="AS414" s="825"/>
      <c r="AT414" s="825"/>
      <c r="AU414" s="825"/>
      <c r="AV414" s="825"/>
      <c r="AW414" s="825"/>
      <c r="AX414" s="450"/>
      <c r="AY414" s="825"/>
      <c r="AZ414" s="885">
        <v>260</v>
      </c>
      <c r="BA414" s="885">
        <v>7</v>
      </c>
      <c r="BB414" s="825"/>
      <c r="BC414" s="412">
        <v>1</v>
      </c>
      <c r="BD414" s="412">
        <v>39</v>
      </c>
      <c r="BE414" s="412">
        <v>413</v>
      </c>
      <c r="BF414" s="412">
        <v>1039413</v>
      </c>
      <c r="BG414" s="412">
        <v>462</v>
      </c>
      <c r="BH414" s="825"/>
      <c r="BI414" s="825"/>
      <c r="BJ414" s="825"/>
      <c r="BK414" s="825"/>
      <c r="BL414" s="825"/>
      <c r="BM414" s="825"/>
      <c r="BN414" s="825"/>
      <c r="BO414" s="825"/>
      <c r="BP414" s="825"/>
      <c r="BQ414" s="825"/>
    </row>
    <row r="415" spans="1:69" s="371" customFormat="1" ht="75" x14ac:dyDescent="0.25">
      <c r="A415" s="449" t="s">
        <v>46</v>
      </c>
      <c r="B415" s="454" t="s">
        <v>3021</v>
      </c>
      <c r="C415" s="721" t="s">
        <v>1982</v>
      </c>
      <c r="D415" s="694" t="s">
        <v>2196</v>
      </c>
      <c r="E415" s="622" t="s">
        <v>2517</v>
      </c>
      <c r="F415" s="623"/>
      <c r="G415" s="624" t="s">
        <v>1331</v>
      </c>
      <c r="H415" s="624"/>
      <c r="I415" s="625"/>
      <c r="J415" s="412" t="s">
        <v>1876</v>
      </c>
      <c r="K415" s="364" t="s">
        <v>211</v>
      </c>
      <c r="L415" s="825"/>
      <c r="M415" s="450"/>
      <c r="N415" s="825"/>
      <c r="O415" s="825"/>
      <c r="P415" s="825"/>
      <c r="Q415" s="825"/>
      <c r="R415" s="362" t="s">
        <v>1331</v>
      </c>
      <c r="S415" s="364"/>
      <c r="T415" s="627"/>
      <c r="U415" s="627"/>
      <c r="V415" s="627"/>
      <c r="W415" s="627"/>
      <c r="X415" s="627"/>
      <c r="Y415" s="627"/>
      <c r="Z415" s="627"/>
      <c r="AA415" s="627"/>
      <c r="AB415" s="627"/>
      <c r="AC415" s="627"/>
      <c r="AD415" s="627"/>
      <c r="AE415" s="627"/>
      <c r="AF415" s="627"/>
      <c r="AG415" s="627"/>
      <c r="AH415" s="627"/>
      <c r="AI415" s="627"/>
      <c r="AJ415" s="627"/>
      <c r="AK415" s="627"/>
      <c r="AL415" s="627"/>
      <c r="AM415" s="627"/>
      <c r="AN415" s="627"/>
      <c r="AO415" s="627"/>
      <c r="AP415" s="627"/>
      <c r="AQ415" s="825"/>
      <c r="AR415" s="450"/>
      <c r="AS415" s="825"/>
      <c r="AT415" s="825"/>
      <c r="AU415" s="825"/>
      <c r="AV415" s="825"/>
      <c r="AW415" s="825"/>
      <c r="AX415" s="450"/>
      <c r="AY415" s="825"/>
      <c r="AZ415" s="885">
        <v>260</v>
      </c>
      <c r="BA415" s="885">
        <v>8</v>
      </c>
      <c r="BB415" s="825"/>
      <c r="BC415" s="412">
        <v>1</v>
      </c>
      <c r="BD415" s="412">
        <v>39</v>
      </c>
      <c r="BE415" s="412">
        <v>414</v>
      </c>
      <c r="BF415" s="412">
        <v>1039414</v>
      </c>
      <c r="BG415" s="412">
        <v>463</v>
      </c>
      <c r="BH415" s="825"/>
      <c r="BI415" s="825"/>
      <c r="BJ415" s="825"/>
      <c r="BK415" s="825"/>
      <c r="BL415" s="825"/>
      <c r="BM415" s="825"/>
      <c r="BN415" s="825"/>
      <c r="BO415" s="825"/>
      <c r="BP415" s="825"/>
      <c r="BQ415" s="825"/>
    </row>
    <row r="416" spans="1:69" s="371" customFormat="1" ht="87.5" x14ac:dyDescent="0.25">
      <c r="A416" s="449" t="s">
        <v>46</v>
      </c>
      <c r="B416" s="454" t="s">
        <v>3022</v>
      </c>
      <c r="C416" s="721" t="s">
        <v>1982</v>
      </c>
      <c r="D416" s="694" t="s">
        <v>2197</v>
      </c>
      <c r="E416" s="622" t="s">
        <v>2517</v>
      </c>
      <c r="F416" s="623"/>
      <c r="G416" s="624" t="s">
        <v>1331</v>
      </c>
      <c r="H416" s="624"/>
      <c r="I416" s="625"/>
      <c r="J416" s="412" t="s">
        <v>1876</v>
      </c>
      <c r="K416" s="364" t="s">
        <v>211</v>
      </c>
      <c r="L416" s="825"/>
      <c r="M416" s="450"/>
      <c r="N416" s="825"/>
      <c r="O416" s="825"/>
      <c r="P416" s="825"/>
      <c r="Q416" s="825"/>
      <c r="R416" s="362" t="s">
        <v>1331</v>
      </c>
      <c r="S416" s="364"/>
      <c r="T416" s="627"/>
      <c r="U416" s="627"/>
      <c r="V416" s="627"/>
      <c r="W416" s="627"/>
      <c r="X416" s="627"/>
      <c r="Y416" s="627"/>
      <c r="Z416" s="627"/>
      <c r="AA416" s="627"/>
      <c r="AB416" s="627"/>
      <c r="AC416" s="627"/>
      <c r="AD416" s="627"/>
      <c r="AE416" s="627"/>
      <c r="AF416" s="627"/>
      <c r="AG416" s="627"/>
      <c r="AH416" s="627"/>
      <c r="AI416" s="627"/>
      <c r="AJ416" s="627"/>
      <c r="AK416" s="627"/>
      <c r="AL416" s="627"/>
      <c r="AM416" s="627"/>
      <c r="AN416" s="627"/>
      <c r="AO416" s="627"/>
      <c r="AP416" s="627"/>
      <c r="AQ416" s="825"/>
      <c r="AR416" s="450"/>
      <c r="AS416" s="825"/>
      <c r="AT416" s="825"/>
      <c r="AU416" s="825"/>
      <c r="AV416" s="825"/>
      <c r="AW416" s="825"/>
      <c r="AX416" s="450"/>
      <c r="AY416" s="825"/>
      <c r="AZ416" s="885">
        <v>260</v>
      </c>
      <c r="BA416" s="885">
        <v>9</v>
      </c>
      <c r="BB416" s="825"/>
      <c r="BC416" s="412">
        <v>1</v>
      </c>
      <c r="BD416" s="412">
        <v>39</v>
      </c>
      <c r="BE416" s="412">
        <v>415</v>
      </c>
      <c r="BF416" s="412">
        <v>1039415</v>
      </c>
      <c r="BG416" s="412">
        <v>464</v>
      </c>
      <c r="BH416" s="825"/>
      <c r="BI416" s="825"/>
      <c r="BJ416" s="825"/>
      <c r="BK416" s="825"/>
      <c r="BL416" s="825"/>
      <c r="BM416" s="825"/>
      <c r="BN416" s="825"/>
      <c r="BO416" s="825"/>
      <c r="BP416" s="825"/>
      <c r="BQ416" s="825"/>
    </row>
    <row r="417" spans="1:69" s="371" customFormat="1" ht="87.5" x14ac:dyDescent="0.25">
      <c r="A417" s="449" t="s">
        <v>46</v>
      </c>
      <c r="B417" s="454" t="s">
        <v>3023</v>
      </c>
      <c r="C417" s="721" t="s">
        <v>1982</v>
      </c>
      <c r="D417" s="694" t="s">
        <v>2198</v>
      </c>
      <c r="E417" s="622" t="s">
        <v>2517</v>
      </c>
      <c r="F417" s="623"/>
      <c r="G417" s="624" t="s">
        <v>1331</v>
      </c>
      <c r="H417" s="624"/>
      <c r="I417" s="625"/>
      <c r="J417" s="412" t="s">
        <v>1876</v>
      </c>
      <c r="K417" s="364" t="s">
        <v>211</v>
      </c>
      <c r="L417" s="825"/>
      <c r="M417" s="450"/>
      <c r="N417" s="825"/>
      <c r="O417" s="825"/>
      <c r="P417" s="825"/>
      <c r="Q417" s="825"/>
      <c r="R417" s="362" t="s">
        <v>1331</v>
      </c>
      <c r="S417" s="364"/>
      <c r="T417" s="627"/>
      <c r="U417" s="627"/>
      <c r="V417" s="627"/>
      <c r="W417" s="627"/>
      <c r="X417" s="627"/>
      <c r="Y417" s="627"/>
      <c r="Z417" s="627"/>
      <c r="AA417" s="627"/>
      <c r="AB417" s="627"/>
      <c r="AC417" s="627"/>
      <c r="AD417" s="627"/>
      <c r="AE417" s="627"/>
      <c r="AF417" s="627"/>
      <c r="AG417" s="627"/>
      <c r="AH417" s="627"/>
      <c r="AI417" s="627"/>
      <c r="AJ417" s="627"/>
      <c r="AK417" s="627"/>
      <c r="AL417" s="627"/>
      <c r="AM417" s="627"/>
      <c r="AN417" s="627"/>
      <c r="AO417" s="627"/>
      <c r="AP417" s="627"/>
      <c r="AQ417" s="825"/>
      <c r="AR417" s="450"/>
      <c r="AS417" s="825"/>
      <c r="AT417" s="825"/>
      <c r="AU417" s="825"/>
      <c r="AV417" s="825"/>
      <c r="AW417" s="825"/>
      <c r="AX417" s="450"/>
      <c r="AY417" s="825"/>
      <c r="AZ417" s="885">
        <v>260</v>
      </c>
      <c r="BA417" s="885">
        <v>10</v>
      </c>
      <c r="BB417" s="825"/>
      <c r="BC417" s="412">
        <v>1</v>
      </c>
      <c r="BD417" s="412">
        <v>39</v>
      </c>
      <c r="BE417" s="412">
        <v>416</v>
      </c>
      <c r="BF417" s="412">
        <v>1039416</v>
      </c>
      <c r="BG417" s="412">
        <v>465</v>
      </c>
      <c r="BH417" s="825"/>
      <c r="BI417" s="825"/>
      <c r="BJ417" s="825"/>
      <c r="BK417" s="825"/>
      <c r="BL417" s="825"/>
      <c r="BM417" s="825"/>
      <c r="BN417" s="825"/>
      <c r="BO417" s="825"/>
      <c r="BP417" s="825"/>
      <c r="BQ417" s="825"/>
    </row>
    <row r="418" spans="1:69" s="371" customFormat="1" ht="50" x14ac:dyDescent="0.25">
      <c r="A418" s="449" t="s">
        <v>46</v>
      </c>
      <c r="B418" s="454" t="s">
        <v>3024</v>
      </c>
      <c r="C418" s="721" t="s">
        <v>1982</v>
      </c>
      <c r="D418" s="694" t="s">
        <v>1986</v>
      </c>
      <c r="E418" s="622" t="s">
        <v>2517</v>
      </c>
      <c r="F418" s="623"/>
      <c r="G418" s="624" t="s">
        <v>1331</v>
      </c>
      <c r="H418" s="624"/>
      <c r="I418" s="625"/>
      <c r="J418" s="412" t="s">
        <v>1876</v>
      </c>
      <c r="K418" s="364" t="s">
        <v>211</v>
      </c>
      <c r="L418" s="825"/>
      <c r="M418" s="450"/>
      <c r="N418" s="825"/>
      <c r="O418" s="825"/>
      <c r="P418" s="825"/>
      <c r="Q418" s="825"/>
      <c r="R418" s="362" t="s">
        <v>1331</v>
      </c>
      <c r="S418" s="364"/>
      <c r="T418" s="627"/>
      <c r="U418" s="627"/>
      <c r="V418" s="627"/>
      <c r="W418" s="627"/>
      <c r="X418" s="627"/>
      <c r="Y418" s="627"/>
      <c r="Z418" s="627"/>
      <c r="AA418" s="627"/>
      <c r="AB418" s="627"/>
      <c r="AC418" s="627"/>
      <c r="AD418" s="627"/>
      <c r="AE418" s="627"/>
      <c r="AF418" s="627"/>
      <c r="AG418" s="627"/>
      <c r="AH418" s="627"/>
      <c r="AI418" s="627"/>
      <c r="AJ418" s="627"/>
      <c r="AK418" s="627"/>
      <c r="AL418" s="627"/>
      <c r="AM418" s="627"/>
      <c r="AN418" s="627"/>
      <c r="AO418" s="627"/>
      <c r="AP418" s="627"/>
      <c r="AQ418" s="825"/>
      <c r="AR418" s="450"/>
      <c r="AS418" s="825"/>
      <c r="AT418" s="825"/>
      <c r="AU418" s="825"/>
      <c r="AV418" s="825"/>
      <c r="AW418" s="825"/>
      <c r="AX418" s="450"/>
      <c r="AY418" s="825"/>
      <c r="AZ418" s="885">
        <v>260</v>
      </c>
      <c r="BA418" s="885">
        <v>11</v>
      </c>
      <c r="BB418" s="825"/>
      <c r="BC418" s="412">
        <v>1</v>
      </c>
      <c r="BD418" s="412">
        <v>39</v>
      </c>
      <c r="BE418" s="412">
        <v>417</v>
      </c>
      <c r="BF418" s="412">
        <v>1039417</v>
      </c>
      <c r="BG418" s="412">
        <v>466</v>
      </c>
      <c r="BH418" s="825"/>
      <c r="BI418" s="825"/>
      <c r="BJ418" s="825"/>
      <c r="BK418" s="825"/>
      <c r="BL418" s="825"/>
      <c r="BM418" s="825"/>
      <c r="BN418" s="825"/>
      <c r="BO418" s="825"/>
      <c r="BP418" s="825"/>
      <c r="BQ418" s="825"/>
    </row>
    <row r="419" spans="1:69" s="452" customFormat="1" ht="37.5" x14ac:dyDescent="0.25">
      <c r="A419" s="451" t="s">
        <v>46</v>
      </c>
      <c r="B419" s="462" t="s">
        <v>3025</v>
      </c>
      <c r="C419" s="724" t="s">
        <v>1982</v>
      </c>
      <c r="D419" s="695" t="s">
        <v>1987</v>
      </c>
      <c r="E419" s="637" t="s">
        <v>2517</v>
      </c>
      <c r="F419" s="638"/>
      <c r="G419" s="624" t="s">
        <v>1331</v>
      </c>
      <c r="H419" s="639"/>
      <c r="I419" s="649"/>
      <c r="J419" s="418" t="s">
        <v>1876</v>
      </c>
      <c r="K419" s="419" t="s">
        <v>211</v>
      </c>
      <c r="L419" s="826"/>
      <c r="M419" s="453"/>
      <c r="N419" s="826"/>
      <c r="O419" s="826"/>
      <c r="P419" s="826"/>
      <c r="Q419" s="826"/>
      <c r="R419" s="420" t="s">
        <v>1331</v>
      </c>
      <c r="S419" s="419"/>
      <c r="T419" s="641"/>
      <c r="U419" s="641"/>
      <c r="V419" s="641"/>
      <c r="W419" s="641"/>
      <c r="X419" s="641"/>
      <c r="Y419" s="641"/>
      <c r="Z419" s="641"/>
      <c r="AA419" s="641"/>
      <c r="AB419" s="641"/>
      <c r="AC419" s="641"/>
      <c r="AD419" s="641"/>
      <c r="AE419" s="641"/>
      <c r="AF419" s="641"/>
      <c r="AG419" s="641"/>
      <c r="AH419" s="641"/>
      <c r="AI419" s="641"/>
      <c r="AJ419" s="641"/>
      <c r="AK419" s="641"/>
      <c r="AL419" s="641"/>
      <c r="AM419" s="641"/>
      <c r="AN419" s="641"/>
      <c r="AO419" s="641"/>
      <c r="AP419" s="641"/>
      <c r="AQ419" s="826"/>
      <c r="AR419" s="453"/>
      <c r="AS419" s="826"/>
      <c r="AT419" s="826"/>
      <c r="AU419" s="826"/>
      <c r="AV419" s="826"/>
      <c r="AW419" s="826"/>
      <c r="AX419" s="453"/>
      <c r="AY419" s="826"/>
      <c r="AZ419" s="887">
        <v>260</v>
      </c>
      <c r="BA419" s="887">
        <v>12</v>
      </c>
      <c r="BB419" s="826"/>
      <c r="BC419" s="418">
        <v>1</v>
      </c>
      <c r="BD419" s="418">
        <v>39</v>
      </c>
      <c r="BE419" s="418">
        <v>418</v>
      </c>
      <c r="BF419" s="418">
        <v>1039418</v>
      </c>
      <c r="BG419" s="418">
        <v>467</v>
      </c>
      <c r="BH419" s="826"/>
      <c r="BI419" s="826"/>
      <c r="BJ419" s="826"/>
      <c r="BK419" s="826"/>
      <c r="BL419" s="826"/>
      <c r="BM419" s="826"/>
      <c r="BN419" s="826"/>
      <c r="BO419" s="826"/>
      <c r="BP419" s="826"/>
      <c r="BQ419" s="826"/>
    </row>
    <row r="420" spans="1:69" s="378" customFormat="1" ht="235.5" customHeight="1" x14ac:dyDescent="0.25">
      <c r="A420" s="388" t="s">
        <v>1000</v>
      </c>
      <c r="B420" s="377" t="s">
        <v>3026</v>
      </c>
      <c r="C420" s="385" t="s">
        <v>1988</v>
      </c>
      <c r="D420" s="726"/>
      <c r="E420" s="648" t="s">
        <v>2517</v>
      </c>
      <c r="F420" s="727"/>
      <c r="G420" s="728" t="s">
        <v>1331</v>
      </c>
      <c r="H420" s="728"/>
      <c r="I420" s="650"/>
      <c r="J420" s="377" t="s">
        <v>1876</v>
      </c>
      <c r="K420" s="419" t="s">
        <v>211</v>
      </c>
      <c r="L420" s="377" t="s">
        <v>2149</v>
      </c>
      <c r="M420" s="377"/>
      <c r="N420" s="830" t="str">
        <f>IF(OR($A420&lt;&gt;"C",P420=""),"",HYPERLINK(P420,"Collection"))</f>
        <v>Collection</v>
      </c>
      <c r="O420" s="830" t="str">
        <f>IF(OR($A420&lt;&gt;"C",Q420=""),"",HYPERLINK(Q420,"Data"))</f>
        <v>Data</v>
      </c>
      <c r="P420" s="871" t="s">
        <v>2508</v>
      </c>
      <c r="Q420" s="871" t="s">
        <v>2513</v>
      </c>
      <c r="R420" s="368" t="s">
        <v>1331</v>
      </c>
      <c r="S420" s="374"/>
      <c r="T420" s="726" t="s">
        <v>1331</v>
      </c>
      <c r="U420" s="726"/>
      <c r="V420" s="726" t="s">
        <v>1331</v>
      </c>
      <c r="W420" s="726" t="s">
        <v>1331</v>
      </c>
      <c r="X420" s="726" t="s">
        <v>1331</v>
      </c>
      <c r="Y420" s="726" t="s">
        <v>1331</v>
      </c>
      <c r="Z420" s="726" t="s">
        <v>1331</v>
      </c>
      <c r="AA420" s="726"/>
      <c r="AB420" s="726"/>
      <c r="AC420" s="726"/>
      <c r="AD420" s="726"/>
      <c r="AE420" s="726"/>
      <c r="AF420" s="726"/>
      <c r="AG420" s="726"/>
      <c r="AH420" s="726"/>
      <c r="AI420" s="726"/>
      <c r="AJ420" s="726"/>
      <c r="AK420" s="726"/>
      <c r="AL420" s="726"/>
      <c r="AM420" s="726"/>
      <c r="AN420" s="726"/>
      <c r="AO420" s="726"/>
      <c r="AP420" s="726"/>
      <c r="AQ420" s="377"/>
      <c r="AR420" s="377" t="s">
        <v>293</v>
      </c>
      <c r="AS420" s="377" t="s">
        <v>250</v>
      </c>
      <c r="AT420" s="377" t="s">
        <v>1284</v>
      </c>
      <c r="AU420" s="403">
        <v>4</v>
      </c>
      <c r="AV420" s="827"/>
      <c r="AW420" s="827"/>
      <c r="AX420" s="369" t="s">
        <v>2297</v>
      </c>
      <c r="AY420" s="827"/>
      <c r="AZ420" s="888">
        <v>261</v>
      </c>
      <c r="BA420" s="888">
        <v>0</v>
      </c>
      <c r="BB420" s="827"/>
      <c r="BC420" s="375">
        <v>0</v>
      </c>
      <c r="BD420" s="375">
        <v>39</v>
      </c>
      <c r="BE420" s="375">
        <v>419</v>
      </c>
      <c r="BF420" s="375">
        <v>39419</v>
      </c>
      <c r="BG420" s="375">
        <v>120</v>
      </c>
      <c r="BH420" s="827"/>
      <c r="BI420" s="827"/>
      <c r="BJ420" s="827"/>
      <c r="BK420" s="827"/>
      <c r="BL420" s="827"/>
      <c r="BM420" s="827"/>
      <c r="BN420" s="827"/>
      <c r="BO420" s="827"/>
      <c r="BP420" s="827"/>
      <c r="BQ420" s="827"/>
    </row>
    <row r="421" spans="1:69" s="378" customFormat="1" ht="50" x14ac:dyDescent="0.25">
      <c r="A421" s="386" t="s">
        <v>46</v>
      </c>
      <c r="B421" s="468" t="s">
        <v>3027</v>
      </c>
      <c r="C421" s="730" t="s">
        <v>1988</v>
      </c>
      <c r="D421" s="731" t="s">
        <v>1989</v>
      </c>
      <c r="E421" s="644" t="s">
        <v>2517</v>
      </c>
      <c r="F421" s="645"/>
      <c r="G421" s="624" t="s">
        <v>1331</v>
      </c>
      <c r="H421" s="646"/>
      <c r="I421" s="667"/>
      <c r="J421" s="375" t="s">
        <v>1876</v>
      </c>
      <c r="K421" s="374" t="s">
        <v>211</v>
      </c>
      <c r="L421" s="827"/>
      <c r="M421" s="387"/>
      <c r="N421" s="827"/>
      <c r="O421" s="827"/>
      <c r="P421" s="827"/>
      <c r="Q421" s="827"/>
      <c r="R421" s="420" t="s">
        <v>1331</v>
      </c>
      <c r="S421" s="374"/>
      <c r="T421" s="648"/>
      <c r="U421" s="648"/>
      <c r="V421" s="648"/>
      <c r="W421" s="648"/>
      <c r="X421" s="648"/>
      <c r="Y421" s="648"/>
      <c r="Z421" s="648"/>
      <c r="AA421" s="648"/>
      <c r="AB421" s="648"/>
      <c r="AC421" s="648"/>
      <c r="AD421" s="648"/>
      <c r="AE421" s="648"/>
      <c r="AF421" s="648"/>
      <c r="AG421" s="648"/>
      <c r="AH421" s="648"/>
      <c r="AI421" s="648"/>
      <c r="AJ421" s="648"/>
      <c r="AK421" s="648"/>
      <c r="AL421" s="648"/>
      <c r="AM421" s="648"/>
      <c r="AN421" s="648"/>
      <c r="AO421" s="648"/>
      <c r="AP421" s="648"/>
      <c r="AQ421" s="827"/>
      <c r="AR421" s="387"/>
      <c r="AS421" s="827"/>
      <c r="AT421" s="827"/>
      <c r="AU421" s="827"/>
      <c r="AV421" s="827"/>
      <c r="AW421" s="827"/>
      <c r="AX421" s="387"/>
      <c r="AY421" s="827"/>
      <c r="AZ421" s="888">
        <v>261</v>
      </c>
      <c r="BA421" s="888">
        <v>1</v>
      </c>
      <c r="BB421" s="827"/>
      <c r="BC421" s="375">
        <v>1</v>
      </c>
      <c r="BD421" s="375">
        <v>39</v>
      </c>
      <c r="BE421" s="375">
        <v>420</v>
      </c>
      <c r="BF421" s="375">
        <v>1039420</v>
      </c>
      <c r="BG421" s="375">
        <v>468</v>
      </c>
      <c r="BH421" s="827"/>
      <c r="BI421" s="827"/>
      <c r="BJ421" s="827"/>
      <c r="BK421" s="827"/>
      <c r="BL421" s="827"/>
      <c r="BM421" s="827"/>
      <c r="BN421" s="827"/>
      <c r="BO421" s="827"/>
      <c r="BP421" s="827"/>
      <c r="BQ421" s="827"/>
    </row>
    <row r="422" spans="1:69" s="378" customFormat="1" ht="50" x14ac:dyDescent="0.25">
      <c r="A422" s="386" t="s">
        <v>46</v>
      </c>
      <c r="B422" s="468" t="s">
        <v>3028</v>
      </c>
      <c r="C422" s="730" t="s">
        <v>1988</v>
      </c>
      <c r="D422" s="731" t="s">
        <v>1990</v>
      </c>
      <c r="E422" s="644" t="s">
        <v>2517</v>
      </c>
      <c r="F422" s="645"/>
      <c r="G422" s="624" t="s">
        <v>1331</v>
      </c>
      <c r="H422" s="646"/>
      <c r="I422" s="667"/>
      <c r="J422" s="375" t="s">
        <v>1876</v>
      </c>
      <c r="K422" s="374" t="s">
        <v>211</v>
      </c>
      <c r="L422" s="827"/>
      <c r="M422" s="387"/>
      <c r="N422" s="827"/>
      <c r="O422" s="827"/>
      <c r="P422" s="827"/>
      <c r="Q422" s="827"/>
      <c r="R422" s="420" t="s">
        <v>1331</v>
      </c>
      <c r="S422" s="729"/>
      <c r="T422" s="648"/>
      <c r="U422" s="648"/>
      <c r="V422" s="648"/>
      <c r="W422" s="648"/>
      <c r="X422" s="648"/>
      <c r="Y422" s="648"/>
      <c r="Z422" s="648"/>
      <c r="AA422" s="648"/>
      <c r="AB422" s="648"/>
      <c r="AC422" s="648"/>
      <c r="AD422" s="648"/>
      <c r="AE422" s="648"/>
      <c r="AF422" s="648"/>
      <c r="AG422" s="648"/>
      <c r="AH422" s="648"/>
      <c r="AI422" s="648"/>
      <c r="AJ422" s="648"/>
      <c r="AK422" s="648"/>
      <c r="AL422" s="648"/>
      <c r="AM422" s="648"/>
      <c r="AN422" s="648"/>
      <c r="AO422" s="648"/>
      <c r="AP422" s="648"/>
      <c r="AQ422" s="827"/>
      <c r="AR422" s="387"/>
      <c r="AS422" s="827"/>
      <c r="AT422" s="827"/>
      <c r="AU422" s="827"/>
      <c r="AV422" s="827"/>
      <c r="AW422" s="827"/>
      <c r="AX422" s="387"/>
      <c r="AY422" s="827"/>
      <c r="AZ422" s="888">
        <v>261</v>
      </c>
      <c r="BA422" s="888">
        <v>2</v>
      </c>
      <c r="BB422" s="827"/>
      <c r="BC422" s="375">
        <v>1</v>
      </c>
      <c r="BD422" s="375">
        <v>39</v>
      </c>
      <c r="BE422" s="375">
        <v>421</v>
      </c>
      <c r="BF422" s="375">
        <v>1039421</v>
      </c>
      <c r="BG422" s="375">
        <v>469</v>
      </c>
      <c r="BH422" s="827"/>
      <c r="BI422" s="827"/>
      <c r="BJ422" s="827"/>
      <c r="BK422" s="827"/>
      <c r="BL422" s="827"/>
      <c r="BM422" s="827"/>
      <c r="BN422" s="827"/>
      <c r="BO422" s="827"/>
      <c r="BP422" s="827"/>
      <c r="BQ422" s="827"/>
    </row>
    <row r="423" spans="1:69" s="378" customFormat="1" ht="112.5" x14ac:dyDescent="0.25">
      <c r="A423" s="386" t="s">
        <v>46</v>
      </c>
      <c r="B423" s="468" t="s">
        <v>3029</v>
      </c>
      <c r="C423" s="730" t="s">
        <v>1988</v>
      </c>
      <c r="D423" s="731" t="s">
        <v>2144</v>
      </c>
      <c r="E423" s="644" t="s">
        <v>2517</v>
      </c>
      <c r="F423" s="645"/>
      <c r="G423" s="624" t="s">
        <v>1331</v>
      </c>
      <c r="H423" s="646"/>
      <c r="I423" s="667"/>
      <c r="J423" s="375" t="s">
        <v>1876</v>
      </c>
      <c r="K423" s="374" t="s">
        <v>211</v>
      </c>
      <c r="L423" s="827"/>
      <c r="M423" s="387"/>
      <c r="N423" s="827"/>
      <c r="O423" s="827"/>
      <c r="P423" s="827"/>
      <c r="Q423" s="827"/>
      <c r="R423" s="420" t="s">
        <v>1331</v>
      </c>
      <c r="S423" s="729"/>
      <c r="T423" s="648"/>
      <c r="U423" s="648"/>
      <c r="V423" s="648"/>
      <c r="W423" s="648"/>
      <c r="X423" s="648"/>
      <c r="Y423" s="648"/>
      <c r="Z423" s="648"/>
      <c r="AA423" s="648"/>
      <c r="AB423" s="648"/>
      <c r="AC423" s="648"/>
      <c r="AD423" s="648"/>
      <c r="AE423" s="648"/>
      <c r="AF423" s="648"/>
      <c r="AG423" s="648"/>
      <c r="AH423" s="648"/>
      <c r="AI423" s="648"/>
      <c r="AJ423" s="648"/>
      <c r="AK423" s="648"/>
      <c r="AL423" s="648"/>
      <c r="AM423" s="648"/>
      <c r="AN423" s="648"/>
      <c r="AO423" s="648"/>
      <c r="AP423" s="648"/>
      <c r="AQ423" s="827"/>
      <c r="AR423" s="387"/>
      <c r="AS423" s="827"/>
      <c r="AT423" s="827"/>
      <c r="AU423" s="827"/>
      <c r="AV423" s="827"/>
      <c r="AW423" s="827"/>
      <c r="AX423" s="387"/>
      <c r="AY423" s="827"/>
      <c r="AZ423" s="888">
        <v>261</v>
      </c>
      <c r="BA423" s="888">
        <v>3</v>
      </c>
      <c r="BB423" s="827"/>
      <c r="BC423" s="375">
        <v>1</v>
      </c>
      <c r="BD423" s="375">
        <v>39</v>
      </c>
      <c r="BE423" s="375">
        <v>422</v>
      </c>
      <c r="BF423" s="375">
        <v>1039422</v>
      </c>
      <c r="BG423" s="375">
        <v>470</v>
      </c>
      <c r="BH423" s="827"/>
      <c r="BI423" s="827"/>
      <c r="BJ423" s="827"/>
      <c r="BK423" s="827"/>
      <c r="BL423" s="827"/>
      <c r="BM423" s="827"/>
      <c r="BN423" s="827"/>
      <c r="BO423" s="827"/>
      <c r="BP423" s="827"/>
      <c r="BQ423" s="827"/>
    </row>
    <row r="424" spans="1:69" s="378" customFormat="1" ht="50" x14ac:dyDescent="0.25">
      <c r="A424" s="386" t="s">
        <v>46</v>
      </c>
      <c r="B424" s="468" t="s">
        <v>3030</v>
      </c>
      <c r="C424" s="730" t="s">
        <v>1988</v>
      </c>
      <c r="D424" s="731" t="s">
        <v>1991</v>
      </c>
      <c r="E424" s="644" t="s">
        <v>2517</v>
      </c>
      <c r="F424" s="645"/>
      <c r="G424" s="624" t="s">
        <v>1331</v>
      </c>
      <c r="H424" s="646"/>
      <c r="I424" s="667"/>
      <c r="J424" s="375" t="s">
        <v>1876</v>
      </c>
      <c r="K424" s="374" t="s">
        <v>211</v>
      </c>
      <c r="L424" s="827"/>
      <c r="M424" s="387"/>
      <c r="N424" s="827"/>
      <c r="O424" s="827"/>
      <c r="P424" s="827"/>
      <c r="Q424" s="827"/>
      <c r="R424" s="420" t="s">
        <v>1331</v>
      </c>
      <c r="S424" s="729"/>
      <c r="T424" s="648"/>
      <c r="U424" s="648"/>
      <c r="V424" s="648"/>
      <c r="W424" s="648"/>
      <c r="X424" s="648"/>
      <c r="Y424" s="648"/>
      <c r="Z424" s="648"/>
      <c r="AA424" s="648"/>
      <c r="AB424" s="648"/>
      <c r="AC424" s="648"/>
      <c r="AD424" s="648"/>
      <c r="AE424" s="648"/>
      <c r="AF424" s="648"/>
      <c r="AG424" s="648"/>
      <c r="AH424" s="648"/>
      <c r="AI424" s="648"/>
      <c r="AJ424" s="648"/>
      <c r="AK424" s="648"/>
      <c r="AL424" s="648"/>
      <c r="AM424" s="648"/>
      <c r="AN424" s="648"/>
      <c r="AO424" s="648"/>
      <c r="AP424" s="648"/>
      <c r="AQ424" s="827"/>
      <c r="AR424" s="387"/>
      <c r="AS424" s="827"/>
      <c r="AT424" s="827"/>
      <c r="AU424" s="827"/>
      <c r="AV424" s="827"/>
      <c r="AW424" s="827"/>
      <c r="AX424" s="387"/>
      <c r="AY424" s="827"/>
      <c r="AZ424" s="888">
        <v>261</v>
      </c>
      <c r="BA424" s="888">
        <v>4</v>
      </c>
      <c r="BB424" s="827"/>
      <c r="BC424" s="375">
        <v>1</v>
      </c>
      <c r="BD424" s="375">
        <v>39</v>
      </c>
      <c r="BE424" s="375">
        <v>423</v>
      </c>
      <c r="BF424" s="375">
        <v>1039423</v>
      </c>
      <c r="BG424" s="375">
        <v>471</v>
      </c>
      <c r="BH424" s="827"/>
      <c r="BI424" s="827"/>
      <c r="BJ424" s="827"/>
      <c r="BK424" s="827"/>
      <c r="BL424" s="827"/>
      <c r="BM424" s="827"/>
      <c r="BN424" s="827"/>
      <c r="BO424" s="827"/>
      <c r="BP424" s="827"/>
      <c r="BQ424" s="827"/>
    </row>
    <row r="425" spans="1:69" s="366" customFormat="1" ht="40.5" x14ac:dyDescent="0.25">
      <c r="A425" s="365" t="s">
        <v>1000</v>
      </c>
      <c r="B425" s="399" t="s">
        <v>3031</v>
      </c>
      <c r="C425" s="732" t="s">
        <v>2082</v>
      </c>
      <c r="D425" s="733"/>
      <c r="E425" s="583" t="s">
        <v>2517</v>
      </c>
      <c r="F425" s="654"/>
      <c r="G425" s="655"/>
      <c r="H425" s="655"/>
      <c r="I425" s="620"/>
      <c r="J425" s="818" t="s">
        <v>1876</v>
      </c>
      <c r="K425" s="374" t="s">
        <v>211</v>
      </c>
      <c r="L425" s="828" t="s">
        <v>2507</v>
      </c>
      <c r="M425" s="448"/>
      <c r="N425" s="830" t="str">
        <f>IF(OR($A425&lt;&gt;"C",P425=""),"",HYPERLINK(P425,"Collection"))</f>
        <v>Collection</v>
      </c>
      <c r="O425" s="830" t="str">
        <f>IF(OR($A425&lt;&gt;"C",Q425=""),"",HYPERLINK(Q425,"Data"))</f>
        <v>Data</v>
      </c>
      <c r="P425" s="872" t="s">
        <v>2508</v>
      </c>
      <c r="Q425" s="872" t="s">
        <v>2514</v>
      </c>
      <c r="R425" s="368" t="s">
        <v>1331</v>
      </c>
      <c r="S425" s="720"/>
      <c r="T425" s="719" t="s">
        <v>1331</v>
      </c>
      <c r="U425" s="719"/>
      <c r="V425" s="719" t="s">
        <v>1331</v>
      </c>
      <c r="W425" s="719" t="s">
        <v>1331</v>
      </c>
      <c r="X425" s="719" t="s">
        <v>1331</v>
      </c>
      <c r="Y425" s="719" t="s">
        <v>1331</v>
      </c>
      <c r="Z425" s="719" t="s">
        <v>1331</v>
      </c>
      <c r="AA425" s="719"/>
      <c r="AB425" s="719"/>
      <c r="AC425" s="719"/>
      <c r="AD425" s="719"/>
      <c r="AE425" s="719"/>
      <c r="AF425" s="719"/>
      <c r="AG425" s="719"/>
      <c r="AH425" s="719"/>
      <c r="AI425" s="719"/>
      <c r="AJ425" s="719"/>
      <c r="AK425" s="719"/>
      <c r="AL425" s="719"/>
      <c r="AM425" s="719"/>
      <c r="AN425" s="719"/>
      <c r="AO425" s="719"/>
      <c r="AP425" s="719"/>
      <c r="AQ425" s="448"/>
      <c r="AR425" s="448" t="s">
        <v>293</v>
      </c>
      <c r="AS425" s="818" t="s">
        <v>250</v>
      </c>
      <c r="AT425" s="818"/>
      <c r="AU425" s="403">
        <v>12</v>
      </c>
      <c r="AV425" s="818"/>
      <c r="AW425" s="818"/>
      <c r="AX425" s="369" t="s">
        <v>2297</v>
      </c>
      <c r="AY425" s="818"/>
      <c r="AZ425" s="884">
        <v>263</v>
      </c>
      <c r="BA425" s="884">
        <v>0</v>
      </c>
      <c r="BB425" s="818"/>
      <c r="BC425" s="403">
        <v>0</v>
      </c>
      <c r="BD425" s="403">
        <v>39</v>
      </c>
      <c r="BE425" s="403">
        <v>424</v>
      </c>
      <c r="BF425" s="403">
        <v>39424</v>
      </c>
      <c r="BG425" s="403">
        <v>121</v>
      </c>
      <c r="BH425" s="818"/>
      <c r="BI425" s="818"/>
      <c r="BJ425" s="818"/>
      <c r="BK425" s="818"/>
      <c r="BL425" s="818"/>
      <c r="BM425" s="818"/>
      <c r="BN425" s="818"/>
      <c r="BO425" s="818"/>
      <c r="BP425" s="818"/>
      <c r="BQ425" s="818"/>
    </row>
    <row r="426" spans="1:69" s="371" customFormat="1" ht="100" x14ac:dyDescent="0.25">
      <c r="A426" s="449" t="s">
        <v>46</v>
      </c>
      <c r="B426" s="454" t="s">
        <v>3032</v>
      </c>
      <c r="C426" s="621" t="s">
        <v>2082</v>
      </c>
      <c r="D426" s="694" t="s">
        <v>2249</v>
      </c>
      <c r="E426" s="622" t="s">
        <v>2517</v>
      </c>
      <c r="F426" s="623"/>
      <c r="G426" s="624"/>
      <c r="H426" s="624"/>
      <c r="I426" s="625"/>
      <c r="J426" s="412" t="s">
        <v>1876</v>
      </c>
      <c r="K426" s="419" t="s">
        <v>211</v>
      </c>
      <c r="L426" s="825"/>
      <c r="M426" s="450"/>
      <c r="N426" s="825"/>
      <c r="O426" s="825"/>
      <c r="P426" s="825"/>
      <c r="Q426" s="825"/>
      <c r="R426" s="420" t="s">
        <v>1331</v>
      </c>
      <c r="S426" s="722"/>
      <c r="T426" s="627"/>
      <c r="U426" s="627"/>
      <c r="V426" s="627"/>
      <c r="W426" s="627"/>
      <c r="X426" s="627"/>
      <c r="Y426" s="627"/>
      <c r="Z426" s="627"/>
      <c r="AA426" s="627"/>
      <c r="AB426" s="627"/>
      <c r="AC426" s="627"/>
      <c r="AD426" s="627"/>
      <c r="AE426" s="627"/>
      <c r="AF426" s="627"/>
      <c r="AG426" s="627"/>
      <c r="AH426" s="627"/>
      <c r="AI426" s="627"/>
      <c r="AJ426" s="627"/>
      <c r="AK426" s="627"/>
      <c r="AL426" s="627"/>
      <c r="AM426" s="627"/>
      <c r="AN426" s="627"/>
      <c r="AO426" s="627"/>
      <c r="AP426" s="627"/>
      <c r="AQ426" s="825"/>
      <c r="AR426" s="450"/>
      <c r="AS426" s="825"/>
      <c r="AT426" s="825"/>
      <c r="AU426" s="825"/>
      <c r="AV426" s="825"/>
      <c r="AW426" s="825"/>
      <c r="AX426" s="450"/>
      <c r="AY426" s="825"/>
      <c r="AZ426" s="885">
        <v>263</v>
      </c>
      <c r="BA426" s="885">
        <v>1</v>
      </c>
      <c r="BB426" s="825"/>
      <c r="BC426" s="412">
        <v>1</v>
      </c>
      <c r="BD426" s="412">
        <v>39</v>
      </c>
      <c r="BE426" s="412">
        <v>425</v>
      </c>
      <c r="BF426" s="412">
        <v>1039425</v>
      </c>
      <c r="BG426" s="412">
        <v>472</v>
      </c>
      <c r="BH426" s="825"/>
      <c r="BI426" s="825"/>
      <c r="BJ426" s="825"/>
      <c r="BK426" s="825"/>
      <c r="BL426" s="825"/>
      <c r="BM426" s="825"/>
      <c r="BN426" s="825"/>
      <c r="BO426" s="825"/>
      <c r="BP426" s="825"/>
      <c r="BQ426" s="825"/>
    </row>
    <row r="427" spans="1:69" s="371" customFormat="1" ht="100" x14ac:dyDescent="0.25">
      <c r="A427" s="449" t="s">
        <v>46</v>
      </c>
      <c r="B427" s="454" t="s">
        <v>3033</v>
      </c>
      <c r="C427" s="621" t="s">
        <v>2082</v>
      </c>
      <c r="D427" s="694" t="s">
        <v>2250</v>
      </c>
      <c r="E427" s="622" t="s">
        <v>2517</v>
      </c>
      <c r="F427" s="623"/>
      <c r="G427" s="624"/>
      <c r="H427" s="624"/>
      <c r="I427" s="625"/>
      <c r="J427" s="412" t="s">
        <v>1876</v>
      </c>
      <c r="K427" s="364" t="s">
        <v>211</v>
      </c>
      <c r="L427" s="825"/>
      <c r="M427" s="450"/>
      <c r="N427" s="825"/>
      <c r="O427" s="825"/>
      <c r="P427" s="825"/>
      <c r="Q427" s="825"/>
      <c r="R427" s="420" t="s">
        <v>1331</v>
      </c>
      <c r="S427" s="722"/>
      <c r="T427" s="627"/>
      <c r="U427" s="627"/>
      <c r="V427" s="627"/>
      <c r="W427" s="627"/>
      <c r="X427" s="627"/>
      <c r="Y427" s="627"/>
      <c r="Z427" s="627"/>
      <c r="AA427" s="627"/>
      <c r="AB427" s="627"/>
      <c r="AC427" s="627"/>
      <c r="AD427" s="627"/>
      <c r="AE427" s="627"/>
      <c r="AF427" s="627"/>
      <c r="AG427" s="627"/>
      <c r="AH427" s="627"/>
      <c r="AI427" s="627"/>
      <c r="AJ427" s="627"/>
      <c r="AK427" s="627"/>
      <c r="AL427" s="627"/>
      <c r="AM427" s="627"/>
      <c r="AN427" s="627"/>
      <c r="AO427" s="627"/>
      <c r="AP427" s="627"/>
      <c r="AQ427" s="825"/>
      <c r="AR427" s="450"/>
      <c r="AS427" s="825"/>
      <c r="AT427" s="825"/>
      <c r="AU427" s="825"/>
      <c r="AV427" s="825"/>
      <c r="AW427" s="825"/>
      <c r="AX427" s="450"/>
      <c r="AY427" s="825"/>
      <c r="AZ427" s="885">
        <v>263</v>
      </c>
      <c r="BA427" s="885">
        <v>2</v>
      </c>
      <c r="BB427" s="825"/>
      <c r="BC427" s="412">
        <v>1</v>
      </c>
      <c r="BD427" s="412">
        <v>39</v>
      </c>
      <c r="BE427" s="412">
        <v>426</v>
      </c>
      <c r="BF427" s="412">
        <v>1039426</v>
      </c>
      <c r="BG427" s="412">
        <v>473</v>
      </c>
      <c r="BH427" s="825"/>
      <c r="BI427" s="825"/>
      <c r="BJ427" s="825"/>
      <c r="BK427" s="825"/>
      <c r="BL427" s="825"/>
      <c r="BM427" s="825"/>
      <c r="BN427" s="825"/>
      <c r="BO427" s="825"/>
      <c r="BP427" s="825"/>
      <c r="BQ427" s="825"/>
    </row>
    <row r="428" spans="1:69" s="371" customFormat="1" ht="125" x14ac:dyDescent="0.25">
      <c r="A428" s="449" t="s">
        <v>46</v>
      </c>
      <c r="B428" s="454" t="s">
        <v>3034</v>
      </c>
      <c r="C428" s="621" t="s">
        <v>2082</v>
      </c>
      <c r="D428" s="694" t="s">
        <v>2251</v>
      </c>
      <c r="E428" s="622" t="s">
        <v>2517</v>
      </c>
      <c r="F428" s="623"/>
      <c r="G428" s="624"/>
      <c r="H428" s="624"/>
      <c r="I428" s="625"/>
      <c r="J428" s="412" t="s">
        <v>1876</v>
      </c>
      <c r="K428" s="364" t="s">
        <v>211</v>
      </c>
      <c r="L428" s="825"/>
      <c r="M428" s="450"/>
      <c r="N428" s="825"/>
      <c r="O428" s="825"/>
      <c r="P428" s="825"/>
      <c r="Q428" s="825"/>
      <c r="R428" s="420" t="s">
        <v>1331</v>
      </c>
      <c r="S428" s="722"/>
      <c r="T428" s="627"/>
      <c r="U428" s="627"/>
      <c r="V428" s="627"/>
      <c r="W428" s="627"/>
      <c r="X428" s="627"/>
      <c r="Y428" s="627"/>
      <c r="Z428" s="627"/>
      <c r="AA428" s="627"/>
      <c r="AB428" s="627"/>
      <c r="AC428" s="627"/>
      <c r="AD428" s="627"/>
      <c r="AE428" s="627"/>
      <c r="AF428" s="627"/>
      <c r="AG428" s="627"/>
      <c r="AH428" s="627"/>
      <c r="AI428" s="627"/>
      <c r="AJ428" s="627"/>
      <c r="AK428" s="627"/>
      <c r="AL428" s="627"/>
      <c r="AM428" s="627"/>
      <c r="AN428" s="627"/>
      <c r="AO428" s="627"/>
      <c r="AP428" s="627"/>
      <c r="AQ428" s="825"/>
      <c r="AR428" s="450"/>
      <c r="AS428" s="825"/>
      <c r="AT428" s="825"/>
      <c r="AU428" s="825"/>
      <c r="AV428" s="825"/>
      <c r="AW428" s="825"/>
      <c r="AX428" s="450"/>
      <c r="AY428" s="825"/>
      <c r="AZ428" s="885">
        <v>263</v>
      </c>
      <c r="BA428" s="885">
        <v>3</v>
      </c>
      <c r="BB428" s="825"/>
      <c r="BC428" s="412">
        <v>1</v>
      </c>
      <c r="BD428" s="412">
        <v>39</v>
      </c>
      <c r="BE428" s="412">
        <v>427</v>
      </c>
      <c r="BF428" s="412">
        <v>1039427</v>
      </c>
      <c r="BG428" s="412">
        <v>474</v>
      </c>
      <c r="BH428" s="825"/>
      <c r="BI428" s="825"/>
      <c r="BJ428" s="825"/>
      <c r="BK428" s="825"/>
      <c r="BL428" s="825"/>
      <c r="BM428" s="825"/>
      <c r="BN428" s="825"/>
      <c r="BO428" s="825"/>
      <c r="BP428" s="825"/>
      <c r="BQ428" s="825"/>
    </row>
    <row r="429" spans="1:69" s="371" customFormat="1" ht="100" x14ac:dyDescent="0.25">
      <c r="A429" s="449" t="s">
        <v>46</v>
      </c>
      <c r="B429" s="454" t="s">
        <v>3035</v>
      </c>
      <c r="C429" s="621" t="s">
        <v>2082</v>
      </c>
      <c r="D429" s="694" t="s">
        <v>2199</v>
      </c>
      <c r="E429" s="622" t="s">
        <v>2517</v>
      </c>
      <c r="F429" s="623"/>
      <c r="G429" s="624"/>
      <c r="H429" s="624"/>
      <c r="I429" s="625"/>
      <c r="J429" s="412" t="s">
        <v>1876</v>
      </c>
      <c r="K429" s="364" t="s">
        <v>211</v>
      </c>
      <c r="L429" s="825"/>
      <c r="M429" s="450"/>
      <c r="N429" s="825"/>
      <c r="O429" s="825"/>
      <c r="P429" s="825"/>
      <c r="Q429" s="825"/>
      <c r="R429" s="420" t="s">
        <v>1331</v>
      </c>
      <c r="S429" s="722"/>
      <c r="T429" s="627"/>
      <c r="U429" s="627"/>
      <c r="V429" s="627"/>
      <c r="W429" s="627"/>
      <c r="X429" s="627"/>
      <c r="Y429" s="627"/>
      <c r="Z429" s="627"/>
      <c r="AA429" s="627"/>
      <c r="AB429" s="627"/>
      <c r="AC429" s="627"/>
      <c r="AD429" s="627"/>
      <c r="AE429" s="627"/>
      <c r="AF429" s="627"/>
      <c r="AG429" s="627"/>
      <c r="AH429" s="627"/>
      <c r="AI429" s="627"/>
      <c r="AJ429" s="627"/>
      <c r="AK429" s="627"/>
      <c r="AL429" s="627"/>
      <c r="AM429" s="627"/>
      <c r="AN429" s="627"/>
      <c r="AO429" s="627"/>
      <c r="AP429" s="627"/>
      <c r="AQ429" s="825"/>
      <c r="AR429" s="450"/>
      <c r="AS429" s="825"/>
      <c r="AT429" s="825"/>
      <c r="AU429" s="825"/>
      <c r="AV429" s="825"/>
      <c r="AW429" s="825"/>
      <c r="AX429" s="450"/>
      <c r="AY429" s="825"/>
      <c r="AZ429" s="885">
        <v>263</v>
      </c>
      <c r="BA429" s="885">
        <v>4</v>
      </c>
      <c r="BB429" s="825"/>
      <c r="BC429" s="412">
        <v>1</v>
      </c>
      <c r="BD429" s="412">
        <v>39</v>
      </c>
      <c r="BE429" s="412">
        <v>428</v>
      </c>
      <c r="BF429" s="412">
        <v>1039428</v>
      </c>
      <c r="BG429" s="412">
        <v>475</v>
      </c>
      <c r="BH429" s="825"/>
      <c r="BI429" s="825"/>
      <c r="BJ429" s="825"/>
      <c r="BK429" s="825"/>
      <c r="BL429" s="825"/>
      <c r="BM429" s="825"/>
      <c r="BN429" s="825"/>
      <c r="BO429" s="825"/>
      <c r="BP429" s="825"/>
      <c r="BQ429" s="825"/>
    </row>
    <row r="430" spans="1:69" s="371" customFormat="1" ht="50" x14ac:dyDescent="0.25">
      <c r="A430" s="449" t="s">
        <v>46</v>
      </c>
      <c r="B430" s="454" t="s">
        <v>3036</v>
      </c>
      <c r="C430" s="621" t="s">
        <v>2082</v>
      </c>
      <c r="D430" s="694" t="s">
        <v>2083</v>
      </c>
      <c r="E430" s="622" t="s">
        <v>2517</v>
      </c>
      <c r="F430" s="623"/>
      <c r="G430" s="624"/>
      <c r="H430" s="624"/>
      <c r="I430" s="625"/>
      <c r="J430" s="412" t="s">
        <v>1876</v>
      </c>
      <c r="K430" s="364" t="s">
        <v>211</v>
      </c>
      <c r="L430" s="825"/>
      <c r="M430" s="450"/>
      <c r="N430" s="825"/>
      <c r="O430" s="825"/>
      <c r="P430" s="825"/>
      <c r="Q430" s="825"/>
      <c r="R430" s="420" t="s">
        <v>1331</v>
      </c>
      <c r="S430" s="722"/>
      <c r="T430" s="627"/>
      <c r="U430" s="627"/>
      <c r="V430" s="627"/>
      <c r="W430" s="627"/>
      <c r="X430" s="627"/>
      <c r="Y430" s="627"/>
      <c r="Z430" s="627"/>
      <c r="AA430" s="627"/>
      <c r="AB430" s="627"/>
      <c r="AC430" s="627"/>
      <c r="AD430" s="627"/>
      <c r="AE430" s="627"/>
      <c r="AF430" s="627"/>
      <c r="AG430" s="627"/>
      <c r="AH430" s="627"/>
      <c r="AI430" s="627"/>
      <c r="AJ430" s="627"/>
      <c r="AK430" s="627"/>
      <c r="AL430" s="627"/>
      <c r="AM430" s="627"/>
      <c r="AN430" s="627"/>
      <c r="AO430" s="627"/>
      <c r="AP430" s="627"/>
      <c r="AQ430" s="825"/>
      <c r="AR430" s="450"/>
      <c r="AS430" s="825"/>
      <c r="AT430" s="825"/>
      <c r="AU430" s="825"/>
      <c r="AV430" s="825"/>
      <c r="AW430" s="825"/>
      <c r="AX430" s="450"/>
      <c r="AY430" s="825"/>
      <c r="AZ430" s="885">
        <v>263</v>
      </c>
      <c r="BA430" s="885">
        <v>5</v>
      </c>
      <c r="BB430" s="825"/>
      <c r="BC430" s="412">
        <v>1</v>
      </c>
      <c r="BD430" s="412">
        <v>39</v>
      </c>
      <c r="BE430" s="412">
        <v>429</v>
      </c>
      <c r="BF430" s="412">
        <v>1039429</v>
      </c>
      <c r="BG430" s="412">
        <v>476</v>
      </c>
      <c r="BH430" s="825"/>
      <c r="BI430" s="825"/>
      <c r="BJ430" s="825"/>
      <c r="BK430" s="825"/>
      <c r="BL430" s="825"/>
      <c r="BM430" s="825"/>
      <c r="BN430" s="825"/>
      <c r="BO430" s="825"/>
      <c r="BP430" s="825"/>
      <c r="BQ430" s="825"/>
    </row>
    <row r="431" spans="1:69" s="371" customFormat="1" ht="37.5" x14ac:dyDescent="0.25">
      <c r="A431" s="449" t="s">
        <v>46</v>
      </c>
      <c r="B431" s="454" t="s">
        <v>3037</v>
      </c>
      <c r="C431" s="621" t="s">
        <v>2082</v>
      </c>
      <c r="D431" s="694" t="s">
        <v>2084</v>
      </c>
      <c r="E431" s="622" t="s">
        <v>2517</v>
      </c>
      <c r="F431" s="623"/>
      <c r="G431" s="624"/>
      <c r="H431" s="624"/>
      <c r="I431" s="625"/>
      <c r="J431" s="412" t="s">
        <v>1876</v>
      </c>
      <c r="K431" s="364" t="s">
        <v>211</v>
      </c>
      <c r="L431" s="825"/>
      <c r="M431" s="450"/>
      <c r="N431" s="825"/>
      <c r="O431" s="825"/>
      <c r="P431" s="825"/>
      <c r="Q431" s="825"/>
      <c r="R431" s="420" t="s">
        <v>1331</v>
      </c>
      <c r="S431" s="722"/>
      <c r="T431" s="627"/>
      <c r="U431" s="627"/>
      <c r="V431" s="627"/>
      <c r="W431" s="627"/>
      <c r="X431" s="627"/>
      <c r="Y431" s="627"/>
      <c r="Z431" s="627"/>
      <c r="AA431" s="627"/>
      <c r="AB431" s="627"/>
      <c r="AC431" s="627"/>
      <c r="AD431" s="627"/>
      <c r="AE431" s="627"/>
      <c r="AF431" s="627"/>
      <c r="AG431" s="627"/>
      <c r="AH431" s="627"/>
      <c r="AI431" s="627"/>
      <c r="AJ431" s="627"/>
      <c r="AK431" s="627"/>
      <c r="AL431" s="627"/>
      <c r="AM431" s="627"/>
      <c r="AN431" s="627"/>
      <c r="AO431" s="627"/>
      <c r="AP431" s="627"/>
      <c r="AQ431" s="825"/>
      <c r="AR431" s="450"/>
      <c r="AS431" s="825"/>
      <c r="AT431" s="825"/>
      <c r="AU431" s="825"/>
      <c r="AV431" s="825"/>
      <c r="AW431" s="825"/>
      <c r="AX431" s="450"/>
      <c r="AY431" s="825"/>
      <c r="AZ431" s="885">
        <v>263</v>
      </c>
      <c r="BA431" s="885">
        <v>6</v>
      </c>
      <c r="BB431" s="825"/>
      <c r="BC431" s="412">
        <v>1</v>
      </c>
      <c r="BD431" s="412">
        <v>39</v>
      </c>
      <c r="BE431" s="412">
        <v>430</v>
      </c>
      <c r="BF431" s="412">
        <v>1039430</v>
      </c>
      <c r="BG431" s="412">
        <v>477</v>
      </c>
      <c r="BH431" s="825"/>
      <c r="BI431" s="825"/>
      <c r="BJ431" s="825"/>
      <c r="BK431" s="825"/>
      <c r="BL431" s="825"/>
      <c r="BM431" s="825"/>
      <c r="BN431" s="825"/>
      <c r="BO431" s="825"/>
      <c r="BP431" s="825"/>
      <c r="BQ431" s="825"/>
    </row>
    <row r="432" spans="1:69" s="371" customFormat="1" ht="37.5" x14ac:dyDescent="0.25">
      <c r="A432" s="449" t="s">
        <v>46</v>
      </c>
      <c r="B432" s="454" t="s">
        <v>3038</v>
      </c>
      <c r="C432" s="621" t="s">
        <v>2082</v>
      </c>
      <c r="D432" s="694" t="s">
        <v>2085</v>
      </c>
      <c r="E432" s="622" t="s">
        <v>2517</v>
      </c>
      <c r="F432" s="623"/>
      <c r="G432" s="624"/>
      <c r="H432" s="624"/>
      <c r="I432" s="625"/>
      <c r="J432" s="412" t="s">
        <v>1876</v>
      </c>
      <c r="K432" s="364" t="s">
        <v>211</v>
      </c>
      <c r="L432" s="825"/>
      <c r="M432" s="450"/>
      <c r="N432" s="825"/>
      <c r="O432" s="825"/>
      <c r="P432" s="825"/>
      <c r="Q432" s="825"/>
      <c r="R432" s="420" t="s">
        <v>1331</v>
      </c>
      <c r="S432" s="722"/>
      <c r="T432" s="627"/>
      <c r="U432" s="627"/>
      <c r="V432" s="627"/>
      <c r="W432" s="627"/>
      <c r="X432" s="627"/>
      <c r="Y432" s="627"/>
      <c r="Z432" s="627"/>
      <c r="AA432" s="627"/>
      <c r="AB432" s="627"/>
      <c r="AC432" s="627"/>
      <c r="AD432" s="627"/>
      <c r="AE432" s="627"/>
      <c r="AF432" s="627"/>
      <c r="AG432" s="627"/>
      <c r="AH432" s="627"/>
      <c r="AI432" s="627"/>
      <c r="AJ432" s="627"/>
      <c r="AK432" s="627"/>
      <c r="AL432" s="627"/>
      <c r="AM432" s="627"/>
      <c r="AN432" s="627"/>
      <c r="AO432" s="627"/>
      <c r="AP432" s="627"/>
      <c r="AQ432" s="825"/>
      <c r="AR432" s="450"/>
      <c r="AS432" s="825"/>
      <c r="AT432" s="825"/>
      <c r="AU432" s="825"/>
      <c r="AV432" s="825"/>
      <c r="AW432" s="825"/>
      <c r="AX432" s="450"/>
      <c r="AY432" s="825"/>
      <c r="AZ432" s="885">
        <v>263</v>
      </c>
      <c r="BA432" s="885">
        <v>7</v>
      </c>
      <c r="BB432" s="825"/>
      <c r="BC432" s="412">
        <v>1</v>
      </c>
      <c r="BD432" s="412">
        <v>39</v>
      </c>
      <c r="BE432" s="412">
        <v>431</v>
      </c>
      <c r="BF432" s="412">
        <v>1039431</v>
      </c>
      <c r="BG432" s="412">
        <v>478</v>
      </c>
      <c r="BH432" s="825"/>
      <c r="BI432" s="825"/>
      <c r="BJ432" s="825"/>
      <c r="BK432" s="825"/>
      <c r="BL432" s="825"/>
      <c r="BM432" s="825"/>
      <c r="BN432" s="825"/>
      <c r="BO432" s="825"/>
      <c r="BP432" s="825"/>
      <c r="BQ432" s="825"/>
    </row>
    <row r="433" spans="1:77" s="371" customFormat="1" ht="50" x14ac:dyDescent="0.25">
      <c r="A433" s="449" t="s">
        <v>46</v>
      </c>
      <c r="B433" s="454" t="s">
        <v>3039</v>
      </c>
      <c r="C433" s="621" t="s">
        <v>2082</v>
      </c>
      <c r="D433" s="694" t="s">
        <v>2086</v>
      </c>
      <c r="E433" s="622" t="s">
        <v>2517</v>
      </c>
      <c r="F433" s="623"/>
      <c r="G433" s="624"/>
      <c r="H433" s="624"/>
      <c r="I433" s="625"/>
      <c r="J433" s="412" t="s">
        <v>1876</v>
      </c>
      <c r="K433" s="364" t="s">
        <v>211</v>
      </c>
      <c r="L433" s="825"/>
      <c r="M433" s="450"/>
      <c r="N433" s="825"/>
      <c r="O433" s="825"/>
      <c r="P433" s="825"/>
      <c r="Q433" s="825"/>
      <c r="R433" s="420" t="s">
        <v>1331</v>
      </c>
      <c r="S433" s="723"/>
      <c r="T433" s="627"/>
      <c r="U433" s="627"/>
      <c r="V433" s="627"/>
      <c r="W433" s="627"/>
      <c r="X433" s="627"/>
      <c r="Y433" s="627"/>
      <c r="Z433" s="627"/>
      <c r="AA433" s="627"/>
      <c r="AB433" s="627"/>
      <c r="AC433" s="627"/>
      <c r="AD433" s="627"/>
      <c r="AE433" s="627"/>
      <c r="AF433" s="627"/>
      <c r="AG433" s="627"/>
      <c r="AH433" s="627"/>
      <c r="AI433" s="627"/>
      <c r="AJ433" s="627"/>
      <c r="AK433" s="627"/>
      <c r="AL433" s="627"/>
      <c r="AM433" s="627"/>
      <c r="AN433" s="627"/>
      <c r="AO433" s="627"/>
      <c r="AP433" s="627"/>
      <c r="AQ433" s="450"/>
      <c r="AR433" s="450"/>
      <c r="AS433" s="450"/>
      <c r="AT433" s="450"/>
      <c r="AU433" s="450"/>
      <c r="AV433" s="450"/>
      <c r="AW433" s="450"/>
      <c r="AX433" s="450"/>
      <c r="AY433" s="450"/>
      <c r="AZ433" s="914">
        <v>263</v>
      </c>
      <c r="BA433" s="885">
        <v>8</v>
      </c>
      <c r="BB433" s="825"/>
      <c r="BC433" s="412">
        <v>1</v>
      </c>
      <c r="BD433" s="412">
        <v>39</v>
      </c>
      <c r="BE433" s="412">
        <v>432</v>
      </c>
      <c r="BF433" s="412">
        <v>1039432</v>
      </c>
      <c r="BG433" s="412">
        <v>479</v>
      </c>
      <c r="BH433" s="825"/>
      <c r="BI433" s="825"/>
      <c r="BJ433" s="825"/>
      <c r="BK433" s="825"/>
      <c r="BL433" s="825"/>
      <c r="BM433" s="825"/>
      <c r="BN433" s="825"/>
      <c r="BO433" s="825"/>
      <c r="BP433" s="825"/>
      <c r="BQ433" s="825"/>
    </row>
    <row r="434" spans="1:77" s="371" customFormat="1" ht="37.5" x14ac:dyDescent="0.25">
      <c r="A434" s="449" t="s">
        <v>46</v>
      </c>
      <c r="B434" s="454" t="s">
        <v>3040</v>
      </c>
      <c r="C434" s="621" t="s">
        <v>2082</v>
      </c>
      <c r="D434" s="694" t="s">
        <v>2136</v>
      </c>
      <c r="E434" s="622" t="s">
        <v>2517</v>
      </c>
      <c r="F434" s="623"/>
      <c r="G434" s="624"/>
      <c r="H434" s="624"/>
      <c r="I434" s="625"/>
      <c r="J434" s="412" t="s">
        <v>1876</v>
      </c>
      <c r="K434" s="364" t="s">
        <v>211</v>
      </c>
      <c r="L434" s="825"/>
      <c r="M434" s="450"/>
      <c r="N434" s="825"/>
      <c r="O434" s="825"/>
      <c r="P434" s="825"/>
      <c r="Q434" s="825"/>
      <c r="R434" s="420" t="s">
        <v>1331</v>
      </c>
      <c r="S434" s="723"/>
      <c r="T434" s="627"/>
      <c r="U434" s="627"/>
      <c r="V434" s="627"/>
      <c r="W434" s="627"/>
      <c r="X434" s="627"/>
      <c r="Y434" s="627"/>
      <c r="Z434" s="627"/>
      <c r="AA434" s="627"/>
      <c r="AB434" s="627"/>
      <c r="AC434" s="627"/>
      <c r="AD434" s="627"/>
      <c r="AE434" s="627"/>
      <c r="AF434" s="627"/>
      <c r="AG434" s="627"/>
      <c r="AH434" s="627"/>
      <c r="AI434" s="627"/>
      <c r="AJ434" s="627"/>
      <c r="AK434" s="627"/>
      <c r="AL434" s="627"/>
      <c r="AM434" s="627"/>
      <c r="AN434" s="627"/>
      <c r="AO434" s="627"/>
      <c r="AP434" s="627"/>
      <c r="AQ434" s="450"/>
      <c r="AR434" s="450"/>
      <c r="AS434" s="450"/>
      <c r="AT434" s="450"/>
      <c r="AU434" s="450"/>
      <c r="AV434" s="450"/>
      <c r="AW434" s="450"/>
      <c r="AX434" s="450"/>
      <c r="AY434" s="450"/>
      <c r="AZ434" s="914">
        <v>263</v>
      </c>
      <c r="BA434" s="885">
        <v>9</v>
      </c>
      <c r="BB434" s="825"/>
      <c r="BC434" s="412">
        <v>1</v>
      </c>
      <c r="BD434" s="412">
        <v>39</v>
      </c>
      <c r="BE434" s="412">
        <v>433</v>
      </c>
      <c r="BF434" s="412">
        <v>1039433</v>
      </c>
      <c r="BG434" s="412">
        <v>480</v>
      </c>
      <c r="BH434" s="825"/>
      <c r="BI434" s="825"/>
      <c r="BJ434" s="825"/>
      <c r="BK434" s="825"/>
      <c r="BL434" s="825"/>
      <c r="BM434" s="825"/>
      <c r="BN434" s="825"/>
      <c r="BO434" s="825"/>
      <c r="BP434" s="825"/>
      <c r="BQ434" s="825"/>
    </row>
    <row r="435" spans="1:77" s="371" customFormat="1" ht="25" x14ac:dyDescent="0.25">
      <c r="A435" s="449" t="s">
        <v>46</v>
      </c>
      <c r="B435" s="454" t="s">
        <v>3041</v>
      </c>
      <c r="C435" s="621" t="s">
        <v>2082</v>
      </c>
      <c r="D435" s="694" t="s">
        <v>2137</v>
      </c>
      <c r="E435" s="622" t="s">
        <v>2517</v>
      </c>
      <c r="F435" s="623"/>
      <c r="G435" s="624"/>
      <c r="H435" s="624"/>
      <c r="I435" s="625"/>
      <c r="J435" s="412" t="s">
        <v>1876</v>
      </c>
      <c r="K435" s="364" t="s">
        <v>211</v>
      </c>
      <c r="L435" s="825"/>
      <c r="M435" s="450"/>
      <c r="N435" s="825"/>
      <c r="O435" s="825"/>
      <c r="P435" s="825"/>
      <c r="Q435" s="825"/>
      <c r="R435" s="420" t="s">
        <v>1331</v>
      </c>
      <c r="S435" s="723"/>
      <c r="T435" s="627"/>
      <c r="U435" s="627"/>
      <c r="V435" s="627"/>
      <c r="W435" s="627"/>
      <c r="X435" s="627"/>
      <c r="Y435" s="627"/>
      <c r="Z435" s="627"/>
      <c r="AA435" s="627"/>
      <c r="AB435" s="627"/>
      <c r="AC435" s="627"/>
      <c r="AD435" s="627"/>
      <c r="AE435" s="627"/>
      <c r="AF435" s="627"/>
      <c r="AG435" s="627"/>
      <c r="AH435" s="627"/>
      <c r="AI435" s="627"/>
      <c r="AJ435" s="627"/>
      <c r="AK435" s="627"/>
      <c r="AL435" s="627"/>
      <c r="AM435" s="627"/>
      <c r="AN435" s="627"/>
      <c r="AO435" s="627"/>
      <c r="AP435" s="627"/>
      <c r="AQ435" s="450"/>
      <c r="AR435" s="450"/>
      <c r="AS435" s="450"/>
      <c r="AT435" s="450"/>
      <c r="AU435" s="450"/>
      <c r="AV435" s="450"/>
      <c r="AW435" s="450"/>
      <c r="AX435" s="450"/>
      <c r="AY435" s="450"/>
      <c r="AZ435" s="914">
        <v>263</v>
      </c>
      <c r="BA435" s="885">
        <v>10</v>
      </c>
      <c r="BB435" s="825"/>
      <c r="BC435" s="412">
        <v>1</v>
      </c>
      <c r="BD435" s="412">
        <v>39</v>
      </c>
      <c r="BE435" s="412">
        <v>434</v>
      </c>
      <c r="BF435" s="412">
        <v>1039434</v>
      </c>
      <c r="BG435" s="412">
        <v>481</v>
      </c>
      <c r="BH435" s="825"/>
      <c r="BI435" s="825"/>
      <c r="BJ435" s="825"/>
      <c r="BK435" s="825"/>
      <c r="BL435" s="825"/>
      <c r="BM435" s="825"/>
      <c r="BN435" s="825"/>
      <c r="BO435" s="825"/>
      <c r="BP435" s="825"/>
      <c r="BQ435" s="825"/>
    </row>
    <row r="436" spans="1:77" s="371" customFormat="1" ht="37.5" x14ac:dyDescent="0.25">
      <c r="A436" s="449" t="s">
        <v>46</v>
      </c>
      <c r="B436" s="454" t="s">
        <v>3042</v>
      </c>
      <c r="C436" s="621" t="s">
        <v>2082</v>
      </c>
      <c r="D436" s="694" t="s">
        <v>2138</v>
      </c>
      <c r="E436" s="622" t="s">
        <v>2517</v>
      </c>
      <c r="F436" s="623"/>
      <c r="G436" s="624"/>
      <c r="H436" s="624"/>
      <c r="I436" s="625"/>
      <c r="J436" s="412" t="s">
        <v>1876</v>
      </c>
      <c r="K436" s="364" t="s">
        <v>211</v>
      </c>
      <c r="L436" s="825"/>
      <c r="M436" s="450"/>
      <c r="N436" s="825"/>
      <c r="O436" s="825"/>
      <c r="P436" s="825"/>
      <c r="Q436" s="825"/>
      <c r="R436" s="420" t="s">
        <v>1331</v>
      </c>
      <c r="S436" s="723"/>
      <c r="T436" s="627"/>
      <c r="U436" s="627"/>
      <c r="V436" s="627"/>
      <c r="W436" s="627"/>
      <c r="X436" s="627"/>
      <c r="Y436" s="627"/>
      <c r="Z436" s="627"/>
      <c r="AA436" s="627"/>
      <c r="AB436" s="627"/>
      <c r="AC436" s="627"/>
      <c r="AD436" s="627"/>
      <c r="AE436" s="627"/>
      <c r="AF436" s="627"/>
      <c r="AG436" s="627"/>
      <c r="AH436" s="627"/>
      <c r="AI436" s="627"/>
      <c r="AJ436" s="627"/>
      <c r="AK436" s="627"/>
      <c r="AL436" s="627"/>
      <c r="AM436" s="627"/>
      <c r="AN436" s="627"/>
      <c r="AO436" s="627"/>
      <c r="AP436" s="627"/>
      <c r="AQ436" s="450"/>
      <c r="AR436" s="450"/>
      <c r="AS436" s="450"/>
      <c r="AT436" s="450"/>
      <c r="AU436" s="450"/>
      <c r="AV436" s="450"/>
      <c r="AW436" s="450"/>
      <c r="AX436" s="450"/>
      <c r="AY436" s="450"/>
      <c r="AZ436" s="914">
        <v>263</v>
      </c>
      <c r="BA436" s="885">
        <v>11</v>
      </c>
      <c r="BB436" s="825"/>
      <c r="BC436" s="412">
        <v>1</v>
      </c>
      <c r="BD436" s="412">
        <v>39</v>
      </c>
      <c r="BE436" s="412">
        <v>435</v>
      </c>
      <c r="BF436" s="412">
        <v>1039435</v>
      </c>
      <c r="BG436" s="412">
        <v>482</v>
      </c>
      <c r="BH436" s="825"/>
      <c r="BI436" s="825"/>
      <c r="BJ436" s="825"/>
      <c r="BK436" s="825"/>
      <c r="BL436" s="825"/>
      <c r="BM436" s="825"/>
      <c r="BN436" s="825"/>
      <c r="BO436" s="825"/>
      <c r="BP436" s="825"/>
      <c r="BQ436" s="825"/>
    </row>
    <row r="437" spans="1:77" s="452" customFormat="1" ht="37.5" x14ac:dyDescent="0.25">
      <c r="A437" s="451" t="s">
        <v>46</v>
      </c>
      <c r="B437" s="462" t="s">
        <v>3043</v>
      </c>
      <c r="C437" s="635" t="s">
        <v>2082</v>
      </c>
      <c r="D437" s="695" t="s">
        <v>2139</v>
      </c>
      <c r="E437" s="637" t="s">
        <v>2517</v>
      </c>
      <c r="F437" s="638"/>
      <c r="G437" s="639"/>
      <c r="H437" s="639"/>
      <c r="I437" s="649"/>
      <c r="J437" s="418" t="s">
        <v>1876</v>
      </c>
      <c r="K437" s="419" t="s">
        <v>211</v>
      </c>
      <c r="L437" s="826"/>
      <c r="M437" s="453"/>
      <c r="N437" s="826"/>
      <c r="O437" s="826"/>
      <c r="P437" s="826"/>
      <c r="Q437" s="826"/>
      <c r="R437" s="420" t="s">
        <v>1331</v>
      </c>
      <c r="S437" s="725"/>
      <c r="T437" s="641"/>
      <c r="U437" s="641"/>
      <c r="V437" s="641"/>
      <c r="W437" s="641"/>
      <c r="X437" s="641"/>
      <c r="Y437" s="641"/>
      <c r="Z437" s="641"/>
      <c r="AA437" s="641"/>
      <c r="AB437" s="641"/>
      <c r="AC437" s="641"/>
      <c r="AD437" s="641"/>
      <c r="AE437" s="641"/>
      <c r="AF437" s="641"/>
      <c r="AG437" s="641"/>
      <c r="AH437" s="641"/>
      <c r="AI437" s="641"/>
      <c r="AJ437" s="641"/>
      <c r="AK437" s="641"/>
      <c r="AL437" s="641"/>
      <c r="AM437" s="641"/>
      <c r="AN437" s="641"/>
      <c r="AO437" s="641"/>
      <c r="AP437" s="641"/>
      <c r="AQ437" s="453"/>
      <c r="AR437" s="453"/>
      <c r="AS437" s="453"/>
      <c r="AT437" s="453"/>
      <c r="AU437" s="453"/>
      <c r="AV437" s="453"/>
      <c r="AW437" s="453"/>
      <c r="AX437" s="453"/>
      <c r="AY437" s="453"/>
      <c r="AZ437" s="898">
        <v>263</v>
      </c>
      <c r="BA437" s="887">
        <v>12</v>
      </c>
      <c r="BB437" s="826"/>
      <c r="BC437" s="418">
        <v>1</v>
      </c>
      <c r="BD437" s="418">
        <v>39</v>
      </c>
      <c r="BE437" s="418">
        <v>436</v>
      </c>
      <c r="BF437" s="418">
        <v>1039436</v>
      </c>
      <c r="BG437" s="418">
        <v>483</v>
      </c>
      <c r="BH437" s="826"/>
      <c r="BI437" s="826"/>
      <c r="BJ437" s="826"/>
      <c r="BK437" s="826"/>
      <c r="BL437" s="826"/>
      <c r="BM437" s="826"/>
      <c r="BN437" s="826"/>
      <c r="BO437" s="826"/>
      <c r="BP437" s="826"/>
      <c r="BQ437" s="826"/>
    </row>
    <row r="438" spans="1:77" s="783" customFormat="1" ht="20" x14ac:dyDescent="0.25">
      <c r="A438" s="784" t="s">
        <v>1000</v>
      </c>
      <c r="B438" s="487" t="s">
        <v>3044</v>
      </c>
      <c r="C438" s="786" t="s">
        <v>2515</v>
      </c>
      <c r="D438" s="780"/>
      <c r="E438" s="637" t="s">
        <v>2517</v>
      </c>
      <c r="F438" s="618" t="s">
        <v>1331</v>
      </c>
      <c r="G438" s="678"/>
      <c r="H438" s="678"/>
      <c r="I438" s="677"/>
      <c r="J438" s="477" t="s">
        <v>1783</v>
      </c>
      <c r="K438" s="419" t="s">
        <v>211</v>
      </c>
      <c r="L438" s="829"/>
      <c r="M438" s="782"/>
      <c r="N438" s="827"/>
      <c r="O438" s="827"/>
      <c r="P438" s="818"/>
      <c r="Q438" s="818"/>
      <c r="R438" s="368" t="s">
        <v>1331</v>
      </c>
      <c r="S438" s="781"/>
      <c r="T438" s="719" t="s">
        <v>1331</v>
      </c>
      <c r="U438" s="719"/>
      <c r="V438" s="719" t="s">
        <v>1331</v>
      </c>
      <c r="W438" s="719" t="s">
        <v>1331</v>
      </c>
      <c r="X438" s="719" t="s">
        <v>1331</v>
      </c>
      <c r="Y438" s="719" t="s">
        <v>1331</v>
      </c>
      <c r="Z438" s="719" t="s">
        <v>1331</v>
      </c>
      <c r="AA438" s="583"/>
      <c r="AB438" s="583"/>
      <c r="AC438" s="583"/>
      <c r="AD438" s="583"/>
      <c r="AE438" s="583"/>
      <c r="AF438" s="583"/>
      <c r="AG438" s="583"/>
      <c r="AH438" s="583"/>
      <c r="AI438" s="583"/>
      <c r="AJ438" s="583"/>
      <c r="AK438" s="583"/>
      <c r="AL438" s="583"/>
      <c r="AM438" s="583"/>
      <c r="AN438" s="583"/>
      <c r="AO438" s="583"/>
      <c r="AP438" s="583"/>
      <c r="AQ438" s="828"/>
      <c r="AR438" s="448" t="s">
        <v>293</v>
      </c>
      <c r="AS438" s="828"/>
      <c r="AT438" s="828"/>
      <c r="AU438" s="828">
        <v>1</v>
      </c>
      <c r="AV438" s="782"/>
      <c r="AW438" s="828"/>
      <c r="AX438" s="782"/>
      <c r="AY438" s="782"/>
      <c r="AZ438" s="903">
        <v>275</v>
      </c>
      <c r="BA438" s="889">
        <v>0</v>
      </c>
      <c r="BB438" s="829"/>
      <c r="BC438" s="477">
        <v>0</v>
      </c>
      <c r="BD438" s="477">
        <v>37</v>
      </c>
      <c r="BE438" s="403">
        <v>437</v>
      </c>
      <c r="BF438" s="403">
        <v>37437</v>
      </c>
      <c r="BG438" s="418">
        <v>112</v>
      </c>
      <c r="BH438" s="829"/>
      <c r="BI438" s="818"/>
      <c r="BJ438" s="818"/>
      <c r="BK438" s="818"/>
      <c r="BL438" s="818"/>
      <c r="BM438" s="818"/>
      <c r="BN438" s="818"/>
      <c r="BO438" s="818"/>
      <c r="BP438" s="818"/>
      <c r="BQ438" s="818"/>
      <c r="BR438" s="366"/>
      <c r="BS438" s="366"/>
      <c r="BT438" s="366"/>
      <c r="BU438" s="366"/>
      <c r="BV438" s="366"/>
      <c r="BW438" s="366"/>
      <c r="BX438" s="366"/>
      <c r="BY438" s="366"/>
    </row>
    <row r="439" spans="1:77" s="783" customFormat="1" ht="25" x14ac:dyDescent="0.25">
      <c r="A439" s="784" t="s">
        <v>46</v>
      </c>
      <c r="B439" s="487" t="s">
        <v>3045</v>
      </c>
      <c r="C439" s="635" t="s">
        <v>2515</v>
      </c>
      <c r="D439" s="788" t="s">
        <v>2516</v>
      </c>
      <c r="E439" s="637" t="s">
        <v>2517</v>
      </c>
      <c r="F439" s="618"/>
      <c r="G439" s="678"/>
      <c r="H439" s="678"/>
      <c r="I439" s="677"/>
      <c r="J439" s="477" t="s">
        <v>1783</v>
      </c>
      <c r="K439" s="419" t="s">
        <v>211</v>
      </c>
      <c r="L439" s="829"/>
      <c r="M439" s="782"/>
      <c r="N439" s="829"/>
      <c r="O439" s="829"/>
      <c r="P439" s="829"/>
      <c r="Q439" s="829"/>
      <c r="R439" s="372" t="s">
        <v>1331</v>
      </c>
      <c r="S439" s="781"/>
      <c r="T439" s="660"/>
      <c r="U439" s="660"/>
      <c r="V439" s="660"/>
      <c r="W439" s="660"/>
      <c r="X439" s="660"/>
      <c r="Y439" s="660"/>
      <c r="Z439" s="660"/>
      <c r="AA439" s="660"/>
      <c r="AB439" s="660"/>
      <c r="AC439" s="660"/>
      <c r="AD439" s="660"/>
      <c r="AE439" s="660"/>
      <c r="AF439" s="660"/>
      <c r="AG439" s="660"/>
      <c r="AH439" s="660"/>
      <c r="AI439" s="660"/>
      <c r="AJ439" s="660"/>
      <c r="AK439" s="660"/>
      <c r="AL439" s="660"/>
      <c r="AM439" s="660"/>
      <c r="AN439" s="660"/>
      <c r="AO439" s="660"/>
      <c r="AP439" s="660"/>
      <c r="AQ439" s="782"/>
      <c r="AR439" s="782"/>
      <c r="AS439" s="782"/>
      <c r="AT439" s="782"/>
      <c r="AU439" s="782"/>
      <c r="AV439" s="782"/>
      <c r="AW439" s="782"/>
      <c r="AX439" s="782"/>
      <c r="AY439" s="782"/>
      <c r="AZ439" s="903">
        <v>275</v>
      </c>
      <c r="BA439" s="889">
        <v>1</v>
      </c>
      <c r="BB439" s="829"/>
      <c r="BC439" s="477">
        <v>1</v>
      </c>
      <c r="BD439" s="477"/>
      <c r="BE439" s="403">
        <v>438</v>
      </c>
      <c r="BF439" s="412">
        <v>1000438</v>
      </c>
      <c r="BG439" s="418">
        <v>145</v>
      </c>
      <c r="BH439" s="829"/>
      <c r="BI439" s="829"/>
      <c r="BJ439" s="829"/>
      <c r="BK439" s="829"/>
      <c r="BL439" s="829"/>
      <c r="BM439" s="829"/>
      <c r="BN439" s="829"/>
      <c r="BO439" s="829"/>
      <c r="BP439" s="829"/>
      <c r="BQ439" s="829"/>
    </row>
    <row r="440" spans="1:77" s="400" customFormat="1" ht="40" x14ac:dyDescent="0.25">
      <c r="A440" s="398" t="s">
        <v>1000</v>
      </c>
      <c r="B440" s="399" t="s">
        <v>3046</v>
      </c>
      <c r="C440" s="583" t="s">
        <v>255</v>
      </c>
      <c r="D440" s="619"/>
      <c r="E440" s="583" t="s">
        <v>1552</v>
      </c>
      <c r="F440" s="620"/>
      <c r="G440" s="620" t="s">
        <v>1331</v>
      </c>
      <c r="H440" s="620"/>
      <c r="I440" s="620"/>
      <c r="J440" s="369" t="s">
        <v>1475</v>
      </c>
      <c r="K440" s="369" t="s">
        <v>212</v>
      </c>
      <c r="L440" s="369" t="s">
        <v>1912</v>
      </c>
      <c r="M440" s="369" t="s">
        <v>1132</v>
      </c>
      <c r="N440" s="830" t="str">
        <f t="shared" ref="N440:N468" si="31">IF(OR($A440&lt;&gt;"C",P440=""),"",HYPERLINK(P440,"Collection"))</f>
        <v/>
      </c>
      <c r="O440" s="830" t="str">
        <f t="shared" ref="O440:O468" si="32">IF(OR($A440&lt;&gt;"C",Q440=""),"",HYPERLINK(Q440,"Data"))</f>
        <v>Data</v>
      </c>
      <c r="P440" s="403"/>
      <c r="Q440" s="369" t="s">
        <v>1133</v>
      </c>
      <c r="R440" s="368"/>
      <c r="S440" s="369" t="s">
        <v>1272</v>
      </c>
      <c r="T440" s="407"/>
      <c r="U440" s="407" t="s">
        <v>1331</v>
      </c>
      <c r="V440" s="407" t="s">
        <v>1331</v>
      </c>
      <c r="W440" s="407" t="s">
        <v>1331</v>
      </c>
      <c r="X440" s="407" t="s">
        <v>1331</v>
      </c>
      <c r="Y440" s="407" t="s">
        <v>1331</v>
      </c>
      <c r="Z440" s="407" t="s">
        <v>1331</v>
      </c>
      <c r="AA440" s="407"/>
      <c r="AB440" s="407"/>
      <c r="AC440" s="407"/>
      <c r="AD440" s="407"/>
      <c r="AE440" s="407"/>
      <c r="AF440" s="407"/>
      <c r="AG440" s="407"/>
      <c r="AH440" s="407"/>
      <c r="AI440" s="407"/>
      <c r="AJ440" s="407"/>
      <c r="AK440" s="407"/>
      <c r="AL440" s="407"/>
      <c r="AM440" s="407"/>
      <c r="AN440" s="407"/>
      <c r="AO440" s="407"/>
      <c r="AP440" s="407"/>
      <c r="AQ440" s="369"/>
      <c r="AR440" s="369" t="s">
        <v>491</v>
      </c>
      <c r="AS440" s="369" t="s">
        <v>956</v>
      </c>
      <c r="AT440" s="369"/>
      <c r="AU440" s="403">
        <v>16</v>
      </c>
      <c r="AV440" s="403"/>
      <c r="AW440" s="403"/>
      <c r="AX440" s="428" t="s">
        <v>2276</v>
      </c>
      <c r="AY440" s="403"/>
      <c r="AZ440" s="884">
        <v>146</v>
      </c>
      <c r="BA440" s="884">
        <v>0</v>
      </c>
      <c r="BB440" s="403"/>
      <c r="BC440" s="403">
        <v>0</v>
      </c>
      <c r="BD440" s="403">
        <v>15</v>
      </c>
      <c r="BE440" s="403">
        <v>439</v>
      </c>
      <c r="BF440" s="403">
        <v>15439</v>
      </c>
      <c r="BG440" s="403">
        <v>92</v>
      </c>
      <c r="BH440" s="403"/>
      <c r="BI440" s="403"/>
      <c r="BJ440" s="403"/>
      <c r="BK440" s="403"/>
      <c r="BL440" s="403"/>
      <c r="BM440" s="403"/>
      <c r="BN440" s="403"/>
      <c r="BO440" s="403"/>
      <c r="BP440" s="403"/>
      <c r="BQ440" s="403"/>
    </row>
    <row r="441" spans="1:77" s="363" customFormat="1" ht="25" x14ac:dyDescent="0.25">
      <c r="A441" s="410" t="s">
        <v>46</v>
      </c>
      <c r="B441" s="454" t="s">
        <v>3047</v>
      </c>
      <c r="C441" s="621" t="s">
        <v>255</v>
      </c>
      <c r="D441" s="609" t="s">
        <v>1661</v>
      </c>
      <c r="E441" s="622" t="s">
        <v>1552</v>
      </c>
      <c r="F441" s="623"/>
      <c r="G441" s="624" t="s">
        <v>1331</v>
      </c>
      <c r="H441" s="624"/>
      <c r="I441" s="624"/>
      <c r="J441" s="412" t="s">
        <v>1475</v>
      </c>
      <c r="K441" s="364" t="s">
        <v>212</v>
      </c>
      <c r="L441" s="412"/>
      <c r="M441" s="364"/>
      <c r="N441" s="412" t="str">
        <f t="shared" si="31"/>
        <v/>
      </c>
      <c r="O441" s="412" t="str">
        <f t="shared" si="32"/>
        <v/>
      </c>
      <c r="P441" s="412"/>
      <c r="Q441" s="412"/>
      <c r="R441" s="362">
        <v>0</v>
      </c>
      <c r="S441" s="627"/>
      <c r="T441" s="413"/>
      <c r="U441" s="413"/>
      <c r="V441" s="413"/>
      <c r="W441" s="413"/>
      <c r="X441" s="413"/>
      <c r="Y441" s="413"/>
      <c r="Z441" s="413"/>
      <c r="AA441" s="413"/>
      <c r="AB441" s="413"/>
      <c r="AC441" s="413"/>
      <c r="AD441" s="413"/>
      <c r="AE441" s="413"/>
      <c r="AF441" s="413"/>
      <c r="AG441" s="413"/>
      <c r="AH441" s="413"/>
      <c r="AI441" s="413"/>
      <c r="AJ441" s="413"/>
      <c r="AK441" s="413"/>
      <c r="AL441" s="413"/>
      <c r="AM441" s="413"/>
      <c r="AN441" s="413"/>
      <c r="AO441" s="413"/>
      <c r="AP441" s="413"/>
      <c r="AQ441" s="364"/>
      <c r="AR441" s="364"/>
      <c r="AS441" s="412"/>
      <c r="AT441" s="412"/>
      <c r="AU441" s="412" t="s">
        <v>1657</v>
      </c>
      <c r="AV441" s="412"/>
      <c r="AW441" s="412">
        <v>0</v>
      </c>
      <c r="AX441" s="364"/>
      <c r="AY441" s="412"/>
      <c r="AZ441" s="885">
        <v>146</v>
      </c>
      <c r="BA441" s="885">
        <v>1</v>
      </c>
      <c r="BB441" s="412"/>
      <c r="BC441" s="412">
        <v>1</v>
      </c>
      <c r="BD441" s="412">
        <v>15</v>
      </c>
      <c r="BE441" s="412">
        <v>440</v>
      </c>
      <c r="BF441" s="412">
        <v>1015440</v>
      </c>
      <c r="BG441" s="412">
        <v>400</v>
      </c>
      <c r="BH441" s="412"/>
      <c r="BI441" s="412"/>
      <c r="BJ441" s="412"/>
      <c r="BK441" s="412"/>
      <c r="BL441" s="412"/>
      <c r="BM441" s="412"/>
      <c r="BN441" s="412"/>
      <c r="BO441" s="412"/>
      <c r="BP441" s="412"/>
      <c r="BQ441" s="412"/>
    </row>
    <row r="442" spans="1:77" s="363" customFormat="1" ht="37.5" x14ac:dyDescent="0.25">
      <c r="A442" s="410" t="s">
        <v>46</v>
      </c>
      <c r="B442" s="454" t="s">
        <v>3048</v>
      </c>
      <c r="C442" s="621" t="s">
        <v>255</v>
      </c>
      <c r="D442" s="609" t="s">
        <v>1662</v>
      </c>
      <c r="E442" s="622" t="s">
        <v>1552</v>
      </c>
      <c r="F442" s="623"/>
      <c r="G442" s="624" t="s">
        <v>1331</v>
      </c>
      <c r="H442" s="624"/>
      <c r="I442" s="624"/>
      <c r="J442" s="412" t="s">
        <v>1475</v>
      </c>
      <c r="K442" s="364" t="s">
        <v>212</v>
      </c>
      <c r="L442" s="412"/>
      <c r="M442" s="364"/>
      <c r="N442" s="412" t="str">
        <f t="shared" si="31"/>
        <v/>
      </c>
      <c r="O442" s="412" t="str">
        <f t="shared" si="32"/>
        <v/>
      </c>
      <c r="P442" s="412"/>
      <c r="Q442" s="412"/>
      <c r="R442" s="362">
        <v>0</v>
      </c>
      <c r="S442" s="627"/>
      <c r="T442" s="413"/>
      <c r="U442" s="413"/>
      <c r="V442" s="413"/>
      <c r="W442" s="413"/>
      <c r="X442" s="413"/>
      <c r="Y442" s="413"/>
      <c r="Z442" s="413"/>
      <c r="AA442" s="413"/>
      <c r="AB442" s="413"/>
      <c r="AC442" s="413"/>
      <c r="AD442" s="413"/>
      <c r="AE442" s="413"/>
      <c r="AF442" s="413"/>
      <c r="AG442" s="413"/>
      <c r="AH442" s="413"/>
      <c r="AI442" s="413"/>
      <c r="AJ442" s="413"/>
      <c r="AK442" s="413"/>
      <c r="AL442" s="413"/>
      <c r="AM442" s="413"/>
      <c r="AN442" s="413"/>
      <c r="AO442" s="413"/>
      <c r="AP442" s="413"/>
      <c r="AQ442" s="364"/>
      <c r="AR442" s="364"/>
      <c r="AS442" s="412"/>
      <c r="AT442" s="412"/>
      <c r="AU442" s="412" t="s">
        <v>1657</v>
      </c>
      <c r="AV442" s="412"/>
      <c r="AW442" s="412">
        <v>0</v>
      </c>
      <c r="AX442" s="364"/>
      <c r="AY442" s="412"/>
      <c r="AZ442" s="885">
        <v>146</v>
      </c>
      <c r="BA442" s="885">
        <v>2</v>
      </c>
      <c r="BB442" s="412"/>
      <c r="BC442" s="412">
        <v>1</v>
      </c>
      <c r="BD442" s="412">
        <v>15</v>
      </c>
      <c r="BE442" s="412">
        <v>441</v>
      </c>
      <c r="BF442" s="412">
        <v>1015441</v>
      </c>
      <c r="BG442" s="412">
        <v>401</v>
      </c>
      <c r="BH442" s="412"/>
      <c r="BI442" s="412"/>
      <c r="BJ442" s="412"/>
      <c r="BK442" s="412"/>
      <c r="BL442" s="412"/>
      <c r="BM442" s="412"/>
      <c r="BN442" s="412"/>
      <c r="BO442" s="412"/>
      <c r="BP442" s="412"/>
      <c r="BQ442" s="412"/>
    </row>
    <row r="443" spans="1:77" s="363" customFormat="1" ht="25" x14ac:dyDescent="0.25">
      <c r="A443" s="410" t="s">
        <v>46</v>
      </c>
      <c r="B443" s="454" t="s">
        <v>3049</v>
      </c>
      <c r="C443" s="621" t="s">
        <v>255</v>
      </c>
      <c r="D443" s="609" t="s">
        <v>1661</v>
      </c>
      <c r="E443" s="622" t="s">
        <v>1552</v>
      </c>
      <c r="F443" s="623"/>
      <c r="G443" s="624" t="s">
        <v>1331</v>
      </c>
      <c r="H443" s="624"/>
      <c r="I443" s="624"/>
      <c r="J443" s="412" t="s">
        <v>1475</v>
      </c>
      <c r="K443" s="364" t="s">
        <v>212</v>
      </c>
      <c r="L443" s="412"/>
      <c r="M443" s="364"/>
      <c r="N443" s="412" t="str">
        <f t="shared" si="31"/>
        <v/>
      </c>
      <c r="O443" s="412" t="str">
        <f t="shared" si="32"/>
        <v/>
      </c>
      <c r="P443" s="412"/>
      <c r="Q443" s="412"/>
      <c r="R443" s="362">
        <v>0</v>
      </c>
      <c r="S443" s="627"/>
      <c r="T443" s="413"/>
      <c r="U443" s="413"/>
      <c r="V443" s="413"/>
      <c r="W443" s="413"/>
      <c r="X443" s="413"/>
      <c r="Y443" s="413"/>
      <c r="Z443" s="413"/>
      <c r="AA443" s="413"/>
      <c r="AB443" s="413"/>
      <c r="AC443" s="413"/>
      <c r="AD443" s="413"/>
      <c r="AE443" s="413"/>
      <c r="AF443" s="413"/>
      <c r="AG443" s="413"/>
      <c r="AH443" s="413"/>
      <c r="AI443" s="413"/>
      <c r="AJ443" s="413"/>
      <c r="AK443" s="413"/>
      <c r="AL443" s="413"/>
      <c r="AM443" s="413"/>
      <c r="AN443" s="413"/>
      <c r="AO443" s="413"/>
      <c r="AP443" s="413"/>
      <c r="AQ443" s="364"/>
      <c r="AR443" s="364"/>
      <c r="AS443" s="412"/>
      <c r="AT443" s="412"/>
      <c r="AU443" s="412" t="s">
        <v>1657</v>
      </c>
      <c r="AV443" s="412"/>
      <c r="AW443" s="412">
        <v>0</v>
      </c>
      <c r="AX443" s="364"/>
      <c r="AY443" s="412"/>
      <c r="AZ443" s="885">
        <v>146</v>
      </c>
      <c r="BA443" s="885">
        <v>3</v>
      </c>
      <c r="BB443" s="412"/>
      <c r="BC443" s="412">
        <v>1</v>
      </c>
      <c r="BD443" s="412">
        <v>15</v>
      </c>
      <c r="BE443" s="412">
        <v>442</v>
      </c>
      <c r="BF443" s="412">
        <v>1015442</v>
      </c>
      <c r="BG443" s="412">
        <v>402</v>
      </c>
      <c r="BH443" s="412"/>
      <c r="BI443" s="412"/>
      <c r="BJ443" s="412"/>
      <c r="BK443" s="412"/>
      <c r="BL443" s="412"/>
      <c r="BM443" s="412"/>
      <c r="BN443" s="412"/>
      <c r="BO443" s="412"/>
      <c r="BP443" s="412"/>
      <c r="BQ443" s="412"/>
    </row>
    <row r="444" spans="1:77" s="363" customFormat="1" ht="37.5" x14ac:dyDescent="0.25">
      <c r="A444" s="410" t="s">
        <v>46</v>
      </c>
      <c r="B444" s="454" t="s">
        <v>3050</v>
      </c>
      <c r="C444" s="621" t="s">
        <v>255</v>
      </c>
      <c r="D444" s="609" t="s">
        <v>1662</v>
      </c>
      <c r="E444" s="622" t="s">
        <v>1552</v>
      </c>
      <c r="F444" s="623"/>
      <c r="G444" s="624" t="s">
        <v>1331</v>
      </c>
      <c r="H444" s="624"/>
      <c r="I444" s="624"/>
      <c r="J444" s="412" t="s">
        <v>1475</v>
      </c>
      <c r="K444" s="364" t="s">
        <v>212</v>
      </c>
      <c r="L444" s="412"/>
      <c r="M444" s="364"/>
      <c r="N444" s="412" t="str">
        <f t="shared" si="31"/>
        <v/>
      </c>
      <c r="O444" s="412" t="str">
        <f t="shared" si="32"/>
        <v/>
      </c>
      <c r="P444" s="412"/>
      <c r="Q444" s="412"/>
      <c r="R444" s="362">
        <v>0</v>
      </c>
      <c r="S444" s="627"/>
      <c r="T444" s="413"/>
      <c r="U444" s="413"/>
      <c r="V444" s="413"/>
      <c r="W444" s="413"/>
      <c r="X444" s="413"/>
      <c r="Y444" s="413"/>
      <c r="Z444" s="413"/>
      <c r="AA444" s="413"/>
      <c r="AB444" s="413"/>
      <c r="AC444" s="413"/>
      <c r="AD444" s="413"/>
      <c r="AE444" s="413"/>
      <c r="AF444" s="413"/>
      <c r="AG444" s="413"/>
      <c r="AH444" s="413"/>
      <c r="AI444" s="413"/>
      <c r="AJ444" s="413"/>
      <c r="AK444" s="413"/>
      <c r="AL444" s="413"/>
      <c r="AM444" s="413"/>
      <c r="AN444" s="413"/>
      <c r="AO444" s="413"/>
      <c r="AP444" s="413"/>
      <c r="AQ444" s="364"/>
      <c r="AR444" s="364"/>
      <c r="AS444" s="412"/>
      <c r="AT444" s="412"/>
      <c r="AU444" s="412" t="s">
        <v>1657</v>
      </c>
      <c r="AV444" s="412"/>
      <c r="AW444" s="412">
        <v>0</v>
      </c>
      <c r="AX444" s="364"/>
      <c r="AY444" s="412"/>
      <c r="AZ444" s="885">
        <v>146</v>
      </c>
      <c r="BA444" s="885">
        <v>4</v>
      </c>
      <c r="BB444" s="412"/>
      <c r="BC444" s="412">
        <v>1</v>
      </c>
      <c r="BD444" s="412">
        <v>15</v>
      </c>
      <c r="BE444" s="412">
        <v>443</v>
      </c>
      <c r="BF444" s="412">
        <v>1015443</v>
      </c>
      <c r="BG444" s="412">
        <v>403</v>
      </c>
      <c r="BH444" s="412"/>
      <c r="BI444" s="412"/>
      <c r="BJ444" s="412"/>
      <c r="BK444" s="412"/>
      <c r="BL444" s="412"/>
      <c r="BM444" s="412"/>
      <c r="BN444" s="412"/>
      <c r="BO444" s="412"/>
      <c r="BP444" s="412"/>
      <c r="BQ444" s="412"/>
    </row>
    <row r="445" spans="1:77" s="363" customFormat="1" ht="25" x14ac:dyDescent="0.25">
      <c r="A445" s="410" t="s">
        <v>46</v>
      </c>
      <c r="B445" s="454" t="s">
        <v>3051</v>
      </c>
      <c r="C445" s="621" t="s">
        <v>255</v>
      </c>
      <c r="D445" s="609" t="s">
        <v>1661</v>
      </c>
      <c r="E445" s="622" t="s">
        <v>1552</v>
      </c>
      <c r="F445" s="623"/>
      <c r="G445" s="624" t="s">
        <v>1331</v>
      </c>
      <c r="H445" s="624"/>
      <c r="I445" s="624"/>
      <c r="J445" s="412" t="s">
        <v>1475</v>
      </c>
      <c r="K445" s="364" t="s">
        <v>212</v>
      </c>
      <c r="L445" s="412"/>
      <c r="M445" s="364"/>
      <c r="N445" s="412" t="str">
        <f t="shared" si="31"/>
        <v/>
      </c>
      <c r="O445" s="412" t="str">
        <f t="shared" si="32"/>
        <v/>
      </c>
      <c r="P445" s="412"/>
      <c r="Q445" s="412"/>
      <c r="R445" s="362">
        <v>0</v>
      </c>
      <c r="S445" s="627"/>
      <c r="T445" s="413"/>
      <c r="U445" s="413"/>
      <c r="V445" s="413"/>
      <c r="W445" s="413"/>
      <c r="X445" s="413"/>
      <c r="Y445" s="413"/>
      <c r="Z445" s="413"/>
      <c r="AA445" s="413"/>
      <c r="AB445" s="413"/>
      <c r="AC445" s="413"/>
      <c r="AD445" s="413"/>
      <c r="AE445" s="413"/>
      <c r="AF445" s="413"/>
      <c r="AG445" s="413"/>
      <c r="AH445" s="413"/>
      <c r="AI445" s="413"/>
      <c r="AJ445" s="413"/>
      <c r="AK445" s="413"/>
      <c r="AL445" s="413"/>
      <c r="AM445" s="413"/>
      <c r="AN445" s="413"/>
      <c r="AO445" s="413"/>
      <c r="AP445" s="413"/>
      <c r="AQ445" s="364"/>
      <c r="AR445" s="364"/>
      <c r="AS445" s="412"/>
      <c r="AT445" s="412"/>
      <c r="AU445" s="412" t="s">
        <v>1657</v>
      </c>
      <c r="AV445" s="412"/>
      <c r="AW445" s="412">
        <v>0</v>
      </c>
      <c r="AX445" s="364"/>
      <c r="AY445" s="412"/>
      <c r="AZ445" s="885">
        <v>146</v>
      </c>
      <c r="BA445" s="885">
        <v>5</v>
      </c>
      <c r="BB445" s="412"/>
      <c r="BC445" s="412">
        <v>1</v>
      </c>
      <c r="BD445" s="412">
        <v>15</v>
      </c>
      <c r="BE445" s="412">
        <v>444</v>
      </c>
      <c r="BF445" s="412">
        <v>1015444</v>
      </c>
      <c r="BG445" s="412">
        <v>404</v>
      </c>
      <c r="BH445" s="412"/>
      <c r="BI445" s="412"/>
      <c r="BJ445" s="412"/>
      <c r="BK445" s="412"/>
      <c r="BL445" s="412"/>
      <c r="BM445" s="412"/>
      <c r="BN445" s="412"/>
      <c r="BO445" s="412"/>
      <c r="BP445" s="412"/>
      <c r="BQ445" s="412"/>
    </row>
    <row r="446" spans="1:77" s="363" customFormat="1" ht="37.5" x14ac:dyDescent="0.25">
      <c r="A446" s="410" t="s">
        <v>46</v>
      </c>
      <c r="B446" s="454" t="s">
        <v>3052</v>
      </c>
      <c r="C446" s="621" t="s">
        <v>255</v>
      </c>
      <c r="D446" s="609" t="s">
        <v>1662</v>
      </c>
      <c r="E446" s="622" t="s">
        <v>1552</v>
      </c>
      <c r="F446" s="623"/>
      <c r="G446" s="624" t="s">
        <v>1331</v>
      </c>
      <c r="H446" s="624"/>
      <c r="I446" s="624"/>
      <c r="J446" s="412" t="s">
        <v>1475</v>
      </c>
      <c r="K446" s="364" t="s">
        <v>212</v>
      </c>
      <c r="L446" s="412"/>
      <c r="M446" s="364"/>
      <c r="N446" s="412" t="str">
        <f t="shared" si="31"/>
        <v/>
      </c>
      <c r="O446" s="412" t="str">
        <f t="shared" si="32"/>
        <v/>
      </c>
      <c r="P446" s="412"/>
      <c r="Q446" s="412"/>
      <c r="R446" s="362">
        <v>0</v>
      </c>
      <c r="S446" s="627"/>
      <c r="T446" s="413"/>
      <c r="U446" s="413"/>
      <c r="V446" s="413"/>
      <c r="W446" s="413"/>
      <c r="X446" s="413"/>
      <c r="Y446" s="413"/>
      <c r="Z446" s="413"/>
      <c r="AA446" s="413"/>
      <c r="AB446" s="413"/>
      <c r="AC446" s="413"/>
      <c r="AD446" s="413"/>
      <c r="AE446" s="413"/>
      <c r="AF446" s="413"/>
      <c r="AG446" s="413"/>
      <c r="AH446" s="413"/>
      <c r="AI446" s="413"/>
      <c r="AJ446" s="413"/>
      <c r="AK446" s="413"/>
      <c r="AL446" s="413"/>
      <c r="AM446" s="413"/>
      <c r="AN446" s="413"/>
      <c r="AO446" s="413"/>
      <c r="AP446" s="413"/>
      <c r="AQ446" s="364"/>
      <c r="AR446" s="364"/>
      <c r="AS446" s="412"/>
      <c r="AT446" s="412"/>
      <c r="AU446" s="412" t="s">
        <v>1657</v>
      </c>
      <c r="AV446" s="412"/>
      <c r="AW446" s="412">
        <v>0</v>
      </c>
      <c r="AX446" s="364"/>
      <c r="AY446" s="412"/>
      <c r="AZ446" s="885">
        <v>146</v>
      </c>
      <c r="BA446" s="885">
        <v>6</v>
      </c>
      <c r="BB446" s="412"/>
      <c r="BC446" s="412">
        <v>1</v>
      </c>
      <c r="BD446" s="412">
        <v>15</v>
      </c>
      <c r="BE446" s="412">
        <v>445</v>
      </c>
      <c r="BF446" s="412">
        <v>1015445</v>
      </c>
      <c r="BG446" s="412">
        <v>405</v>
      </c>
      <c r="BH446" s="412"/>
      <c r="BI446" s="412"/>
      <c r="BJ446" s="412"/>
      <c r="BK446" s="412"/>
      <c r="BL446" s="412"/>
      <c r="BM446" s="412"/>
      <c r="BN446" s="412"/>
      <c r="BO446" s="412"/>
      <c r="BP446" s="412"/>
      <c r="BQ446" s="412"/>
    </row>
    <row r="447" spans="1:77" s="363" customFormat="1" ht="25" x14ac:dyDescent="0.25">
      <c r="A447" s="410" t="s">
        <v>46</v>
      </c>
      <c r="B447" s="454" t="s">
        <v>3053</v>
      </c>
      <c r="C447" s="621" t="s">
        <v>255</v>
      </c>
      <c r="D447" s="609" t="s">
        <v>1661</v>
      </c>
      <c r="E447" s="622" t="s">
        <v>1552</v>
      </c>
      <c r="F447" s="623"/>
      <c r="G447" s="624" t="s">
        <v>1331</v>
      </c>
      <c r="H447" s="624"/>
      <c r="I447" s="624"/>
      <c r="J447" s="412" t="s">
        <v>1475</v>
      </c>
      <c r="K447" s="364" t="s">
        <v>212</v>
      </c>
      <c r="L447" s="412"/>
      <c r="M447" s="364"/>
      <c r="N447" s="412" t="str">
        <f t="shared" si="31"/>
        <v/>
      </c>
      <c r="O447" s="412" t="str">
        <f t="shared" si="32"/>
        <v/>
      </c>
      <c r="P447" s="412"/>
      <c r="Q447" s="412"/>
      <c r="R447" s="362">
        <v>0</v>
      </c>
      <c r="S447" s="627"/>
      <c r="T447" s="413"/>
      <c r="U447" s="413"/>
      <c r="V447" s="413"/>
      <c r="W447" s="413"/>
      <c r="X447" s="413"/>
      <c r="Y447" s="413"/>
      <c r="Z447" s="413"/>
      <c r="AA447" s="413"/>
      <c r="AB447" s="413"/>
      <c r="AC447" s="413"/>
      <c r="AD447" s="413"/>
      <c r="AE447" s="413"/>
      <c r="AF447" s="413"/>
      <c r="AG447" s="413"/>
      <c r="AH447" s="413"/>
      <c r="AI447" s="413"/>
      <c r="AJ447" s="413"/>
      <c r="AK447" s="413"/>
      <c r="AL447" s="413"/>
      <c r="AM447" s="413"/>
      <c r="AN447" s="413"/>
      <c r="AO447" s="413"/>
      <c r="AP447" s="413"/>
      <c r="AQ447" s="364"/>
      <c r="AR447" s="364"/>
      <c r="AS447" s="412"/>
      <c r="AT447" s="412"/>
      <c r="AU447" s="412" t="s">
        <v>1657</v>
      </c>
      <c r="AV447" s="412"/>
      <c r="AW447" s="412">
        <v>0</v>
      </c>
      <c r="AX447" s="364"/>
      <c r="AY447" s="412"/>
      <c r="AZ447" s="885">
        <v>146</v>
      </c>
      <c r="BA447" s="885">
        <v>8</v>
      </c>
      <c r="BB447" s="412"/>
      <c r="BC447" s="412">
        <v>1</v>
      </c>
      <c r="BD447" s="412">
        <v>15</v>
      </c>
      <c r="BE447" s="412">
        <v>446</v>
      </c>
      <c r="BF447" s="412">
        <v>1015446</v>
      </c>
      <c r="BG447" s="412">
        <v>406</v>
      </c>
      <c r="BH447" s="412"/>
      <c r="BI447" s="412"/>
      <c r="BJ447" s="412"/>
      <c r="BK447" s="412"/>
      <c r="BL447" s="412"/>
      <c r="BM447" s="412"/>
      <c r="BN447" s="412"/>
      <c r="BO447" s="412"/>
      <c r="BP447" s="412"/>
      <c r="BQ447" s="412"/>
    </row>
    <row r="448" spans="1:77" s="363" customFormat="1" ht="37.5" x14ac:dyDescent="0.25">
      <c r="A448" s="410" t="s">
        <v>46</v>
      </c>
      <c r="B448" s="454" t="s">
        <v>3054</v>
      </c>
      <c r="C448" s="621" t="s">
        <v>255</v>
      </c>
      <c r="D448" s="609" t="s">
        <v>1662</v>
      </c>
      <c r="E448" s="622" t="s">
        <v>1552</v>
      </c>
      <c r="F448" s="623"/>
      <c r="G448" s="624" t="s">
        <v>1331</v>
      </c>
      <c r="H448" s="624"/>
      <c r="I448" s="624"/>
      <c r="J448" s="412" t="s">
        <v>1475</v>
      </c>
      <c r="K448" s="364" t="s">
        <v>212</v>
      </c>
      <c r="L448" s="412"/>
      <c r="M448" s="364"/>
      <c r="N448" s="412" t="str">
        <f t="shared" si="31"/>
        <v/>
      </c>
      <c r="O448" s="412" t="str">
        <f t="shared" si="32"/>
        <v/>
      </c>
      <c r="P448" s="412"/>
      <c r="Q448" s="412"/>
      <c r="R448" s="362">
        <v>0</v>
      </c>
      <c r="S448" s="627"/>
      <c r="T448" s="413"/>
      <c r="U448" s="413"/>
      <c r="V448" s="413"/>
      <c r="W448" s="413"/>
      <c r="X448" s="413"/>
      <c r="Y448" s="413"/>
      <c r="Z448" s="413"/>
      <c r="AA448" s="413"/>
      <c r="AB448" s="413"/>
      <c r="AC448" s="413"/>
      <c r="AD448" s="413"/>
      <c r="AE448" s="413"/>
      <c r="AF448" s="413"/>
      <c r="AG448" s="413"/>
      <c r="AH448" s="413"/>
      <c r="AI448" s="413"/>
      <c r="AJ448" s="413"/>
      <c r="AK448" s="413"/>
      <c r="AL448" s="413"/>
      <c r="AM448" s="413"/>
      <c r="AN448" s="413"/>
      <c r="AO448" s="413"/>
      <c r="AP448" s="413"/>
      <c r="AQ448" s="364"/>
      <c r="AR448" s="364"/>
      <c r="AS448" s="412"/>
      <c r="AT448" s="412"/>
      <c r="AU448" s="412" t="s">
        <v>1657</v>
      </c>
      <c r="AV448" s="412"/>
      <c r="AW448" s="412">
        <v>0</v>
      </c>
      <c r="AX448" s="364"/>
      <c r="AY448" s="412"/>
      <c r="AZ448" s="885">
        <v>146</v>
      </c>
      <c r="BA448" s="885">
        <v>9</v>
      </c>
      <c r="BB448" s="412"/>
      <c r="BC448" s="412">
        <v>1</v>
      </c>
      <c r="BD448" s="412">
        <v>15</v>
      </c>
      <c r="BE448" s="412">
        <v>447</v>
      </c>
      <c r="BF448" s="412">
        <v>1015447</v>
      </c>
      <c r="BG448" s="412">
        <v>407</v>
      </c>
      <c r="BH448" s="412"/>
      <c r="BI448" s="412"/>
      <c r="BJ448" s="412"/>
      <c r="BK448" s="412"/>
      <c r="BL448" s="412"/>
      <c r="BM448" s="412"/>
      <c r="BN448" s="412"/>
      <c r="BO448" s="412"/>
      <c r="BP448" s="412"/>
      <c r="BQ448" s="412"/>
    </row>
    <row r="449" spans="1:69" s="363" customFormat="1" ht="25" x14ac:dyDescent="0.25">
      <c r="A449" s="410" t="s">
        <v>46</v>
      </c>
      <c r="B449" s="454" t="s">
        <v>3055</v>
      </c>
      <c r="C449" s="621" t="s">
        <v>255</v>
      </c>
      <c r="D449" s="609" t="s">
        <v>1661</v>
      </c>
      <c r="E449" s="622" t="s">
        <v>1552</v>
      </c>
      <c r="F449" s="623"/>
      <c r="G449" s="624" t="s">
        <v>1331</v>
      </c>
      <c r="H449" s="624"/>
      <c r="I449" s="624"/>
      <c r="J449" s="412" t="s">
        <v>1475</v>
      </c>
      <c r="K449" s="364" t="s">
        <v>212</v>
      </c>
      <c r="L449" s="412"/>
      <c r="M449" s="364"/>
      <c r="N449" s="412" t="str">
        <f t="shared" si="31"/>
        <v/>
      </c>
      <c r="O449" s="412" t="str">
        <f t="shared" si="32"/>
        <v/>
      </c>
      <c r="P449" s="412"/>
      <c r="Q449" s="412"/>
      <c r="R449" s="362">
        <v>0</v>
      </c>
      <c r="S449" s="627"/>
      <c r="T449" s="413"/>
      <c r="U449" s="413"/>
      <c r="V449" s="413"/>
      <c r="W449" s="413"/>
      <c r="X449" s="413"/>
      <c r="Y449" s="413"/>
      <c r="Z449" s="413"/>
      <c r="AA449" s="413"/>
      <c r="AB449" s="413"/>
      <c r="AC449" s="413"/>
      <c r="AD449" s="413"/>
      <c r="AE449" s="413"/>
      <c r="AF449" s="413"/>
      <c r="AG449" s="413"/>
      <c r="AH449" s="413"/>
      <c r="AI449" s="413"/>
      <c r="AJ449" s="413"/>
      <c r="AK449" s="413"/>
      <c r="AL449" s="413"/>
      <c r="AM449" s="413"/>
      <c r="AN449" s="413"/>
      <c r="AO449" s="413"/>
      <c r="AP449" s="413"/>
      <c r="AQ449" s="364"/>
      <c r="AR449" s="364"/>
      <c r="AS449" s="412"/>
      <c r="AT449" s="412"/>
      <c r="AU449" s="412" t="s">
        <v>1657</v>
      </c>
      <c r="AV449" s="412"/>
      <c r="AW449" s="412">
        <v>0</v>
      </c>
      <c r="AX449" s="364"/>
      <c r="AY449" s="412"/>
      <c r="AZ449" s="885">
        <v>146</v>
      </c>
      <c r="BA449" s="885">
        <v>10</v>
      </c>
      <c r="BB449" s="412"/>
      <c r="BC449" s="412">
        <v>1</v>
      </c>
      <c r="BD449" s="412">
        <v>15</v>
      </c>
      <c r="BE449" s="412">
        <v>448</v>
      </c>
      <c r="BF449" s="412">
        <v>1015448</v>
      </c>
      <c r="BG449" s="412">
        <v>408</v>
      </c>
      <c r="BH449" s="412"/>
      <c r="BI449" s="412"/>
      <c r="BJ449" s="412"/>
      <c r="BK449" s="412"/>
      <c r="BL449" s="412"/>
      <c r="BM449" s="412"/>
      <c r="BN449" s="412"/>
      <c r="BO449" s="412"/>
      <c r="BP449" s="412"/>
      <c r="BQ449" s="412"/>
    </row>
    <row r="450" spans="1:69" s="363" customFormat="1" ht="37.5" x14ac:dyDescent="0.25">
      <c r="A450" s="410" t="s">
        <v>46</v>
      </c>
      <c r="B450" s="454" t="s">
        <v>3056</v>
      </c>
      <c r="C450" s="621" t="s">
        <v>255</v>
      </c>
      <c r="D450" s="609" t="s">
        <v>1662</v>
      </c>
      <c r="E450" s="622" t="s">
        <v>1552</v>
      </c>
      <c r="F450" s="623"/>
      <c r="G450" s="624" t="s">
        <v>1331</v>
      </c>
      <c r="H450" s="624"/>
      <c r="I450" s="624"/>
      <c r="J450" s="412" t="s">
        <v>1475</v>
      </c>
      <c r="K450" s="364" t="s">
        <v>212</v>
      </c>
      <c r="L450" s="412"/>
      <c r="M450" s="364"/>
      <c r="N450" s="412" t="str">
        <f t="shared" si="31"/>
        <v/>
      </c>
      <c r="O450" s="412" t="str">
        <f t="shared" si="32"/>
        <v/>
      </c>
      <c r="P450" s="412"/>
      <c r="Q450" s="412"/>
      <c r="R450" s="362">
        <v>0</v>
      </c>
      <c r="S450" s="627"/>
      <c r="T450" s="413"/>
      <c r="U450" s="413"/>
      <c r="V450" s="413"/>
      <c r="W450" s="413"/>
      <c r="X450" s="413"/>
      <c r="Y450" s="413"/>
      <c r="Z450" s="413"/>
      <c r="AA450" s="413"/>
      <c r="AB450" s="413"/>
      <c r="AC450" s="413"/>
      <c r="AD450" s="413"/>
      <c r="AE450" s="413"/>
      <c r="AF450" s="413"/>
      <c r="AG450" s="413"/>
      <c r="AH450" s="413"/>
      <c r="AI450" s="413"/>
      <c r="AJ450" s="413"/>
      <c r="AK450" s="413"/>
      <c r="AL450" s="413"/>
      <c r="AM450" s="413"/>
      <c r="AN450" s="413"/>
      <c r="AO450" s="413"/>
      <c r="AP450" s="413"/>
      <c r="AQ450" s="364"/>
      <c r="AR450" s="364"/>
      <c r="AS450" s="412"/>
      <c r="AT450" s="412"/>
      <c r="AU450" s="412" t="s">
        <v>1657</v>
      </c>
      <c r="AV450" s="412"/>
      <c r="AW450" s="412">
        <v>0</v>
      </c>
      <c r="AX450" s="364"/>
      <c r="AY450" s="412"/>
      <c r="AZ450" s="885">
        <v>146</v>
      </c>
      <c r="BA450" s="885">
        <v>11</v>
      </c>
      <c r="BB450" s="412"/>
      <c r="BC450" s="412">
        <v>1</v>
      </c>
      <c r="BD450" s="412">
        <v>15</v>
      </c>
      <c r="BE450" s="412">
        <v>449</v>
      </c>
      <c r="BF450" s="412">
        <v>1015449</v>
      </c>
      <c r="BG450" s="412">
        <v>409</v>
      </c>
      <c r="BH450" s="412"/>
      <c r="BI450" s="412"/>
      <c r="BJ450" s="412"/>
      <c r="BK450" s="412"/>
      <c r="BL450" s="412"/>
      <c r="BM450" s="412"/>
      <c r="BN450" s="412"/>
      <c r="BO450" s="412"/>
      <c r="BP450" s="412"/>
      <c r="BQ450" s="412"/>
    </row>
    <row r="451" spans="1:69" s="363" customFormat="1" ht="25" x14ac:dyDescent="0.25">
      <c r="A451" s="410" t="s">
        <v>46</v>
      </c>
      <c r="B451" s="454" t="s">
        <v>3057</v>
      </c>
      <c r="C451" s="621" t="s">
        <v>255</v>
      </c>
      <c r="D451" s="609" t="s">
        <v>1661</v>
      </c>
      <c r="E451" s="622" t="s">
        <v>1552</v>
      </c>
      <c r="F451" s="623"/>
      <c r="G451" s="624" t="s">
        <v>1331</v>
      </c>
      <c r="H451" s="624"/>
      <c r="I451" s="624"/>
      <c r="J451" s="412" t="s">
        <v>1475</v>
      </c>
      <c r="K451" s="364" t="s">
        <v>212</v>
      </c>
      <c r="L451" s="412"/>
      <c r="M451" s="364"/>
      <c r="N451" s="412" t="str">
        <f t="shared" si="31"/>
        <v/>
      </c>
      <c r="O451" s="412" t="str">
        <f t="shared" si="32"/>
        <v/>
      </c>
      <c r="P451" s="412"/>
      <c r="Q451" s="412"/>
      <c r="R451" s="362">
        <v>0</v>
      </c>
      <c r="S451" s="627"/>
      <c r="T451" s="413"/>
      <c r="U451" s="413"/>
      <c r="V451" s="413"/>
      <c r="W451" s="413"/>
      <c r="X451" s="413"/>
      <c r="Y451" s="413"/>
      <c r="Z451" s="413"/>
      <c r="AA451" s="413"/>
      <c r="AB451" s="413"/>
      <c r="AC451" s="413"/>
      <c r="AD451" s="413"/>
      <c r="AE451" s="413"/>
      <c r="AF451" s="413"/>
      <c r="AG451" s="413"/>
      <c r="AH451" s="413"/>
      <c r="AI451" s="413"/>
      <c r="AJ451" s="413"/>
      <c r="AK451" s="413"/>
      <c r="AL451" s="413"/>
      <c r="AM451" s="413"/>
      <c r="AN451" s="413"/>
      <c r="AO451" s="413"/>
      <c r="AP451" s="413"/>
      <c r="AQ451" s="364"/>
      <c r="AR451" s="364"/>
      <c r="AS451" s="412"/>
      <c r="AT451" s="412"/>
      <c r="AU451" s="412" t="s">
        <v>1657</v>
      </c>
      <c r="AV451" s="412"/>
      <c r="AW451" s="412">
        <v>0</v>
      </c>
      <c r="AX451" s="364"/>
      <c r="AY451" s="412"/>
      <c r="AZ451" s="885">
        <v>146</v>
      </c>
      <c r="BA451" s="885">
        <v>12</v>
      </c>
      <c r="BB451" s="412"/>
      <c r="BC451" s="412">
        <v>1</v>
      </c>
      <c r="BD451" s="412">
        <v>15</v>
      </c>
      <c r="BE451" s="412">
        <v>450</v>
      </c>
      <c r="BF451" s="412">
        <v>1015450</v>
      </c>
      <c r="BG451" s="412">
        <v>410</v>
      </c>
      <c r="BH451" s="412"/>
      <c r="BI451" s="412"/>
      <c r="BJ451" s="412"/>
      <c r="BK451" s="412"/>
      <c r="BL451" s="412"/>
      <c r="BM451" s="412"/>
      <c r="BN451" s="412"/>
      <c r="BO451" s="412"/>
      <c r="BP451" s="412"/>
      <c r="BQ451" s="412"/>
    </row>
    <row r="452" spans="1:69" s="363" customFormat="1" ht="38.25" customHeight="1" x14ac:dyDescent="0.25">
      <c r="A452" s="410" t="s">
        <v>46</v>
      </c>
      <c r="B452" s="454" t="s">
        <v>3058</v>
      </c>
      <c r="C452" s="621" t="s">
        <v>255</v>
      </c>
      <c r="D452" s="609" t="s">
        <v>1662</v>
      </c>
      <c r="E452" s="622" t="s">
        <v>1552</v>
      </c>
      <c r="F452" s="623"/>
      <c r="G452" s="624" t="s">
        <v>1331</v>
      </c>
      <c r="H452" s="624"/>
      <c r="I452" s="624"/>
      <c r="J452" s="412" t="s">
        <v>1475</v>
      </c>
      <c r="K452" s="364" t="s">
        <v>212</v>
      </c>
      <c r="L452" s="412"/>
      <c r="M452" s="364"/>
      <c r="N452" s="412" t="str">
        <f t="shared" si="31"/>
        <v/>
      </c>
      <c r="O452" s="412" t="str">
        <f t="shared" si="32"/>
        <v/>
      </c>
      <c r="P452" s="412"/>
      <c r="Q452" s="412"/>
      <c r="R452" s="362">
        <v>0</v>
      </c>
      <c r="S452" s="627"/>
      <c r="T452" s="413"/>
      <c r="U452" s="413"/>
      <c r="V452" s="413"/>
      <c r="W452" s="413"/>
      <c r="X452" s="413"/>
      <c r="Y452" s="413"/>
      <c r="Z452" s="413"/>
      <c r="AA452" s="413"/>
      <c r="AB452" s="413"/>
      <c r="AC452" s="413"/>
      <c r="AD452" s="413"/>
      <c r="AE452" s="413"/>
      <c r="AF452" s="413"/>
      <c r="AG452" s="413"/>
      <c r="AH452" s="413"/>
      <c r="AI452" s="413"/>
      <c r="AJ452" s="413"/>
      <c r="AK452" s="413"/>
      <c r="AL452" s="413"/>
      <c r="AM452" s="413"/>
      <c r="AN452" s="413"/>
      <c r="AO452" s="413"/>
      <c r="AP452" s="413"/>
      <c r="AQ452" s="364"/>
      <c r="AR452" s="364"/>
      <c r="AS452" s="412"/>
      <c r="AT452" s="412"/>
      <c r="AU452" s="412" t="s">
        <v>1657</v>
      </c>
      <c r="AV452" s="412"/>
      <c r="AW452" s="412">
        <v>0</v>
      </c>
      <c r="AX452" s="364"/>
      <c r="AY452" s="412"/>
      <c r="AZ452" s="885">
        <v>146</v>
      </c>
      <c r="BA452" s="885">
        <v>13</v>
      </c>
      <c r="BB452" s="412"/>
      <c r="BC452" s="412">
        <v>1</v>
      </c>
      <c r="BD452" s="412">
        <v>15</v>
      </c>
      <c r="BE452" s="412">
        <v>451</v>
      </c>
      <c r="BF452" s="412">
        <v>1015451</v>
      </c>
      <c r="BG452" s="412">
        <v>411</v>
      </c>
      <c r="BH452" s="412"/>
      <c r="BI452" s="412"/>
      <c r="BJ452" s="412"/>
      <c r="BK452" s="412"/>
      <c r="BL452" s="412"/>
      <c r="BM452" s="412"/>
      <c r="BN452" s="412"/>
      <c r="BO452" s="412"/>
      <c r="BP452" s="412"/>
      <c r="BQ452" s="412"/>
    </row>
    <row r="453" spans="1:69" s="363" customFormat="1" ht="25" x14ac:dyDescent="0.25">
      <c r="A453" s="410" t="s">
        <v>46</v>
      </c>
      <c r="B453" s="454" t="s">
        <v>3059</v>
      </c>
      <c r="C453" s="621" t="s">
        <v>255</v>
      </c>
      <c r="D453" s="609" t="s">
        <v>1661</v>
      </c>
      <c r="E453" s="622" t="s">
        <v>1552</v>
      </c>
      <c r="F453" s="623"/>
      <c r="G453" s="624" t="s">
        <v>1331</v>
      </c>
      <c r="H453" s="624"/>
      <c r="I453" s="624"/>
      <c r="J453" s="412" t="s">
        <v>1475</v>
      </c>
      <c r="K453" s="364" t="s">
        <v>212</v>
      </c>
      <c r="L453" s="412"/>
      <c r="M453" s="364"/>
      <c r="N453" s="412" t="str">
        <f t="shared" si="31"/>
        <v/>
      </c>
      <c r="O453" s="412" t="str">
        <f t="shared" si="32"/>
        <v/>
      </c>
      <c r="P453" s="412"/>
      <c r="Q453" s="412"/>
      <c r="R453" s="362">
        <v>0</v>
      </c>
      <c r="S453" s="627"/>
      <c r="T453" s="413"/>
      <c r="U453" s="413"/>
      <c r="V453" s="413"/>
      <c r="W453" s="413"/>
      <c r="X453" s="413"/>
      <c r="Y453" s="413"/>
      <c r="Z453" s="413"/>
      <c r="AA453" s="413"/>
      <c r="AB453" s="413"/>
      <c r="AC453" s="413"/>
      <c r="AD453" s="413"/>
      <c r="AE453" s="413"/>
      <c r="AF453" s="413"/>
      <c r="AG453" s="413"/>
      <c r="AH453" s="413"/>
      <c r="AI453" s="413"/>
      <c r="AJ453" s="413"/>
      <c r="AK453" s="413"/>
      <c r="AL453" s="413"/>
      <c r="AM453" s="413"/>
      <c r="AN453" s="413"/>
      <c r="AO453" s="413"/>
      <c r="AP453" s="413"/>
      <c r="AQ453" s="364"/>
      <c r="AR453" s="364"/>
      <c r="AS453" s="412"/>
      <c r="AT453" s="412"/>
      <c r="AU453" s="412" t="s">
        <v>1657</v>
      </c>
      <c r="AV453" s="412"/>
      <c r="AW453" s="412">
        <v>0</v>
      </c>
      <c r="AX453" s="364"/>
      <c r="AY453" s="412"/>
      <c r="AZ453" s="885">
        <v>146</v>
      </c>
      <c r="BA453" s="885">
        <v>14</v>
      </c>
      <c r="BB453" s="412"/>
      <c r="BC453" s="412">
        <v>1</v>
      </c>
      <c r="BD453" s="412">
        <v>15</v>
      </c>
      <c r="BE453" s="412">
        <v>452</v>
      </c>
      <c r="BF453" s="412">
        <v>1015452</v>
      </c>
      <c r="BG453" s="412">
        <v>412</v>
      </c>
      <c r="BH453" s="412"/>
      <c r="BI453" s="412"/>
      <c r="BJ453" s="412"/>
      <c r="BK453" s="412"/>
      <c r="BL453" s="412"/>
      <c r="BM453" s="412"/>
      <c r="BN453" s="412"/>
      <c r="BO453" s="412"/>
      <c r="BP453" s="412"/>
      <c r="BQ453" s="412"/>
    </row>
    <row r="454" spans="1:69" s="363" customFormat="1" ht="37.5" x14ac:dyDescent="0.25">
      <c r="A454" s="410" t="s">
        <v>46</v>
      </c>
      <c r="B454" s="454" t="s">
        <v>3060</v>
      </c>
      <c r="C454" s="621" t="s">
        <v>255</v>
      </c>
      <c r="D454" s="609" t="s">
        <v>1662</v>
      </c>
      <c r="E454" s="622" t="s">
        <v>1552</v>
      </c>
      <c r="F454" s="623"/>
      <c r="G454" s="624" t="s">
        <v>1331</v>
      </c>
      <c r="H454" s="624"/>
      <c r="I454" s="624"/>
      <c r="J454" s="412" t="s">
        <v>1475</v>
      </c>
      <c r="K454" s="364" t="s">
        <v>212</v>
      </c>
      <c r="L454" s="412"/>
      <c r="M454" s="364"/>
      <c r="N454" s="412" t="str">
        <f t="shared" si="31"/>
        <v/>
      </c>
      <c r="O454" s="412" t="str">
        <f t="shared" si="32"/>
        <v/>
      </c>
      <c r="P454" s="412"/>
      <c r="Q454" s="412"/>
      <c r="R454" s="362">
        <v>0</v>
      </c>
      <c r="S454" s="627"/>
      <c r="T454" s="413"/>
      <c r="U454" s="413"/>
      <c r="V454" s="413"/>
      <c r="W454" s="413"/>
      <c r="X454" s="413"/>
      <c r="Y454" s="413"/>
      <c r="Z454" s="413"/>
      <c r="AA454" s="413"/>
      <c r="AB454" s="413"/>
      <c r="AC454" s="413"/>
      <c r="AD454" s="413"/>
      <c r="AE454" s="413"/>
      <c r="AF454" s="413"/>
      <c r="AG454" s="413"/>
      <c r="AH454" s="413"/>
      <c r="AI454" s="413"/>
      <c r="AJ454" s="413"/>
      <c r="AK454" s="413"/>
      <c r="AL454" s="413"/>
      <c r="AM454" s="413"/>
      <c r="AN454" s="413"/>
      <c r="AO454" s="413"/>
      <c r="AP454" s="413"/>
      <c r="AQ454" s="364"/>
      <c r="AR454" s="364"/>
      <c r="AS454" s="412"/>
      <c r="AT454" s="412"/>
      <c r="AU454" s="412" t="s">
        <v>1657</v>
      </c>
      <c r="AV454" s="412"/>
      <c r="AW454" s="412">
        <v>0</v>
      </c>
      <c r="AX454" s="364"/>
      <c r="AY454" s="412"/>
      <c r="AZ454" s="885">
        <v>146</v>
      </c>
      <c r="BA454" s="885">
        <v>15</v>
      </c>
      <c r="BB454" s="412"/>
      <c r="BC454" s="412">
        <v>1</v>
      </c>
      <c r="BD454" s="412">
        <v>15</v>
      </c>
      <c r="BE454" s="412">
        <v>453</v>
      </c>
      <c r="BF454" s="412">
        <v>1015453</v>
      </c>
      <c r="BG454" s="412">
        <v>413</v>
      </c>
      <c r="BH454" s="412"/>
      <c r="BI454" s="412"/>
      <c r="BJ454" s="412"/>
      <c r="BK454" s="412"/>
      <c r="BL454" s="412"/>
      <c r="BM454" s="412"/>
      <c r="BN454" s="412"/>
      <c r="BO454" s="412"/>
      <c r="BP454" s="412"/>
      <c r="BQ454" s="412"/>
    </row>
    <row r="455" spans="1:69" s="363" customFormat="1" ht="25" x14ac:dyDescent="0.25">
      <c r="A455" s="410" t="s">
        <v>46</v>
      </c>
      <c r="B455" s="454" t="s">
        <v>3061</v>
      </c>
      <c r="C455" s="621" t="s">
        <v>255</v>
      </c>
      <c r="D455" s="609" t="s">
        <v>1661</v>
      </c>
      <c r="E455" s="622" t="s">
        <v>1552</v>
      </c>
      <c r="F455" s="623"/>
      <c r="G455" s="624" t="s">
        <v>1331</v>
      </c>
      <c r="H455" s="624"/>
      <c r="I455" s="624"/>
      <c r="J455" s="412" t="s">
        <v>1475</v>
      </c>
      <c r="K455" s="364" t="s">
        <v>212</v>
      </c>
      <c r="L455" s="412"/>
      <c r="M455" s="364"/>
      <c r="N455" s="412" t="str">
        <f t="shared" si="31"/>
        <v/>
      </c>
      <c r="O455" s="412" t="str">
        <f t="shared" si="32"/>
        <v/>
      </c>
      <c r="P455" s="412"/>
      <c r="Q455" s="412"/>
      <c r="R455" s="362">
        <v>0</v>
      </c>
      <c r="S455" s="627"/>
      <c r="T455" s="413"/>
      <c r="U455" s="413"/>
      <c r="V455" s="413"/>
      <c r="W455" s="413"/>
      <c r="X455" s="413"/>
      <c r="Y455" s="413"/>
      <c r="Z455" s="413"/>
      <c r="AA455" s="413"/>
      <c r="AB455" s="413"/>
      <c r="AC455" s="413"/>
      <c r="AD455" s="413"/>
      <c r="AE455" s="413"/>
      <c r="AF455" s="413"/>
      <c r="AG455" s="413"/>
      <c r="AH455" s="413"/>
      <c r="AI455" s="413"/>
      <c r="AJ455" s="413"/>
      <c r="AK455" s="413"/>
      <c r="AL455" s="413"/>
      <c r="AM455" s="413"/>
      <c r="AN455" s="413"/>
      <c r="AO455" s="413"/>
      <c r="AP455" s="413"/>
      <c r="AQ455" s="364"/>
      <c r="AR455" s="364"/>
      <c r="AS455" s="412"/>
      <c r="AT455" s="412"/>
      <c r="AU455" s="412" t="s">
        <v>1657</v>
      </c>
      <c r="AV455" s="412"/>
      <c r="AW455" s="412">
        <v>0</v>
      </c>
      <c r="AX455" s="364"/>
      <c r="AY455" s="412"/>
      <c r="AZ455" s="885">
        <v>146</v>
      </c>
      <c r="BA455" s="885">
        <v>16</v>
      </c>
      <c r="BB455" s="412"/>
      <c r="BC455" s="412">
        <v>1</v>
      </c>
      <c r="BD455" s="412">
        <v>15</v>
      </c>
      <c r="BE455" s="412">
        <v>454</v>
      </c>
      <c r="BF455" s="412">
        <v>1015454</v>
      </c>
      <c r="BG455" s="412">
        <v>414</v>
      </c>
      <c r="BH455" s="412"/>
      <c r="BI455" s="412"/>
      <c r="BJ455" s="412"/>
      <c r="BK455" s="412"/>
      <c r="BL455" s="412"/>
      <c r="BM455" s="412"/>
      <c r="BN455" s="412"/>
      <c r="BO455" s="412"/>
      <c r="BP455" s="412"/>
      <c r="BQ455" s="412"/>
    </row>
    <row r="456" spans="1:69" s="417" customFormat="1" ht="37.5" x14ac:dyDescent="0.25">
      <c r="A456" s="415" t="s">
        <v>46</v>
      </c>
      <c r="B456" s="454" t="s">
        <v>3062</v>
      </c>
      <c r="C456" s="621" t="s">
        <v>255</v>
      </c>
      <c r="D456" s="609" t="s">
        <v>1662</v>
      </c>
      <c r="E456" s="622" t="s">
        <v>1552</v>
      </c>
      <c r="F456" s="623"/>
      <c r="G456" s="624" t="s">
        <v>1331</v>
      </c>
      <c r="H456" s="624"/>
      <c r="I456" s="624"/>
      <c r="J456" s="418" t="s">
        <v>1475</v>
      </c>
      <c r="K456" s="419" t="s">
        <v>212</v>
      </c>
      <c r="L456" s="418"/>
      <c r="M456" s="419"/>
      <c r="N456" s="418" t="str">
        <f t="shared" si="31"/>
        <v/>
      </c>
      <c r="O456" s="418" t="str">
        <f t="shared" si="32"/>
        <v/>
      </c>
      <c r="P456" s="418"/>
      <c r="Q456" s="418"/>
      <c r="R456" s="420">
        <v>0</v>
      </c>
      <c r="S456" s="641"/>
      <c r="T456" s="421"/>
      <c r="U456" s="421"/>
      <c r="V456" s="421"/>
      <c r="W456" s="421"/>
      <c r="X456" s="421"/>
      <c r="Y456" s="421"/>
      <c r="Z456" s="421"/>
      <c r="AA456" s="421"/>
      <c r="AB456" s="421"/>
      <c r="AC456" s="421"/>
      <c r="AD456" s="421"/>
      <c r="AE456" s="421"/>
      <c r="AF456" s="421"/>
      <c r="AG456" s="421"/>
      <c r="AH456" s="421"/>
      <c r="AI456" s="421"/>
      <c r="AJ456" s="421"/>
      <c r="AK456" s="421"/>
      <c r="AL456" s="421"/>
      <c r="AM456" s="421"/>
      <c r="AN456" s="421"/>
      <c r="AO456" s="421"/>
      <c r="AP456" s="421"/>
      <c r="AQ456" s="419"/>
      <c r="AR456" s="419"/>
      <c r="AS456" s="418"/>
      <c r="AT456" s="418"/>
      <c r="AU456" s="418" t="s">
        <v>1657</v>
      </c>
      <c r="AV456" s="418"/>
      <c r="AW456" s="418">
        <v>0</v>
      </c>
      <c r="AX456" s="419"/>
      <c r="AY456" s="418"/>
      <c r="AZ456" s="887">
        <v>146</v>
      </c>
      <c r="BA456" s="887">
        <v>17</v>
      </c>
      <c r="BB456" s="418"/>
      <c r="BC456" s="418">
        <v>1</v>
      </c>
      <c r="BD456" s="418">
        <v>15</v>
      </c>
      <c r="BE456" s="418">
        <v>455</v>
      </c>
      <c r="BF456" s="418">
        <v>1015455</v>
      </c>
      <c r="BG456" s="418">
        <v>415</v>
      </c>
      <c r="BH456" s="418"/>
      <c r="BI456" s="418"/>
      <c r="BJ456" s="418"/>
      <c r="BK456" s="418"/>
      <c r="BL456" s="418"/>
      <c r="BM456" s="418"/>
      <c r="BN456" s="418"/>
      <c r="BO456" s="418"/>
      <c r="BP456" s="418"/>
      <c r="BQ456" s="418"/>
    </row>
    <row r="457" spans="1:69" s="400" customFormat="1" ht="65.25" customHeight="1" x14ac:dyDescent="0.25">
      <c r="A457" s="398" t="s">
        <v>1000</v>
      </c>
      <c r="B457" s="399" t="s">
        <v>3063</v>
      </c>
      <c r="C457" s="583" t="s">
        <v>2088</v>
      </c>
      <c r="D457" s="619"/>
      <c r="E457" s="583" t="s">
        <v>1552</v>
      </c>
      <c r="F457" s="620"/>
      <c r="G457" s="620"/>
      <c r="H457" s="620"/>
      <c r="I457" s="620"/>
      <c r="J457" s="369" t="s">
        <v>1783</v>
      </c>
      <c r="K457" s="369" t="s">
        <v>212</v>
      </c>
      <c r="L457" s="369" t="s">
        <v>2089</v>
      </c>
      <c r="M457" s="369" t="s">
        <v>2090</v>
      </c>
      <c r="N457" s="830" t="str">
        <f t="shared" si="31"/>
        <v/>
      </c>
      <c r="O457" s="830" t="str">
        <f t="shared" si="32"/>
        <v/>
      </c>
      <c r="P457" s="403"/>
      <c r="Q457" s="403"/>
      <c r="R457" s="368"/>
      <c r="S457" s="369"/>
      <c r="T457" s="407"/>
      <c r="U457" s="407" t="s">
        <v>1331</v>
      </c>
      <c r="V457" s="407" t="s">
        <v>1331</v>
      </c>
      <c r="W457" s="407" t="s">
        <v>1331</v>
      </c>
      <c r="X457" s="407" t="s">
        <v>1331</v>
      </c>
      <c r="Y457" s="407" t="s">
        <v>1331</v>
      </c>
      <c r="Z457" s="407" t="s">
        <v>1331</v>
      </c>
      <c r="AA457" s="407"/>
      <c r="AB457" s="407"/>
      <c r="AC457" s="407"/>
      <c r="AD457" s="407"/>
      <c r="AE457" s="407"/>
      <c r="AF457" s="407"/>
      <c r="AG457" s="407"/>
      <c r="AH457" s="407"/>
      <c r="AI457" s="407"/>
      <c r="AJ457" s="407"/>
      <c r="AK457" s="407"/>
      <c r="AL457" s="407"/>
      <c r="AM457" s="407"/>
      <c r="AN457" s="407"/>
      <c r="AO457" s="407"/>
      <c r="AP457" s="407"/>
      <c r="AQ457" s="369"/>
      <c r="AR457" s="369" t="s">
        <v>491</v>
      </c>
      <c r="AS457" s="369" t="s">
        <v>250</v>
      </c>
      <c r="AT457" s="369"/>
      <c r="AU457" s="403">
        <v>1</v>
      </c>
      <c r="AV457" s="403"/>
      <c r="AW457" s="403"/>
      <c r="AX457" s="428" t="s">
        <v>2276</v>
      </c>
      <c r="AY457" s="403"/>
      <c r="AZ457" s="884">
        <v>147</v>
      </c>
      <c r="BA457" s="884">
        <v>0</v>
      </c>
      <c r="BB457" s="403"/>
      <c r="BC457" s="403">
        <v>0</v>
      </c>
      <c r="BD457" s="403">
        <v>15</v>
      </c>
      <c r="BE457" s="403">
        <v>456</v>
      </c>
      <c r="BF457" s="403">
        <v>15456</v>
      </c>
      <c r="BG457" s="403">
        <v>93</v>
      </c>
      <c r="BH457" s="403"/>
      <c r="BI457" s="403"/>
      <c r="BJ457" s="403"/>
      <c r="BK457" s="403"/>
      <c r="BL457" s="403"/>
      <c r="BM457" s="403"/>
      <c r="BN457" s="403"/>
      <c r="BO457" s="403"/>
      <c r="BP457" s="403"/>
      <c r="BQ457" s="403"/>
    </row>
    <row r="458" spans="1:69" s="417" customFormat="1" ht="37.5" x14ac:dyDescent="0.25">
      <c r="A458" s="415" t="s">
        <v>46</v>
      </c>
      <c r="B458" s="462" t="s">
        <v>3064</v>
      </c>
      <c r="C458" s="635" t="s">
        <v>2088</v>
      </c>
      <c r="D458" s="636" t="s">
        <v>1427</v>
      </c>
      <c r="E458" s="637" t="s">
        <v>1552</v>
      </c>
      <c r="F458" s="638"/>
      <c r="G458" s="639"/>
      <c r="H458" s="639"/>
      <c r="I458" s="639"/>
      <c r="J458" s="418" t="s">
        <v>1783</v>
      </c>
      <c r="K458" s="419" t="s">
        <v>212</v>
      </c>
      <c r="L458" s="418"/>
      <c r="M458" s="419"/>
      <c r="N458" s="418" t="str">
        <f t="shared" si="31"/>
        <v/>
      </c>
      <c r="O458" s="418" t="str">
        <f t="shared" si="32"/>
        <v/>
      </c>
      <c r="P458" s="418"/>
      <c r="Q458" s="418"/>
      <c r="R458" s="420">
        <v>0</v>
      </c>
      <c r="S458" s="641"/>
      <c r="T458" s="421"/>
      <c r="U458" s="421"/>
      <c r="V458" s="421"/>
      <c r="W458" s="421"/>
      <c r="X458" s="421"/>
      <c r="Y458" s="421"/>
      <c r="Z458" s="421"/>
      <c r="AA458" s="421"/>
      <c r="AB458" s="421"/>
      <c r="AC458" s="421"/>
      <c r="AD458" s="421"/>
      <c r="AE458" s="421"/>
      <c r="AF458" s="421"/>
      <c r="AG458" s="421"/>
      <c r="AH458" s="421"/>
      <c r="AI458" s="421"/>
      <c r="AJ458" s="421"/>
      <c r="AK458" s="421"/>
      <c r="AL458" s="421"/>
      <c r="AM458" s="421"/>
      <c r="AN458" s="421"/>
      <c r="AO458" s="421"/>
      <c r="AP458" s="421"/>
      <c r="AQ458" s="419"/>
      <c r="AR458" s="419"/>
      <c r="AS458" s="418"/>
      <c r="AT458" s="418"/>
      <c r="AU458" s="418" t="s">
        <v>1657</v>
      </c>
      <c r="AV458" s="418"/>
      <c r="AW458" s="418">
        <v>0</v>
      </c>
      <c r="AX458" s="419"/>
      <c r="AY458" s="418"/>
      <c r="AZ458" s="887">
        <v>147</v>
      </c>
      <c r="BA458" s="887">
        <v>1</v>
      </c>
      <c r="BB458" s="418"/>
      <c r="BC458" s="418">
        <v>1</v>
      </c>
      <c r="BD458" s="418">
        <v>15</v>
      </c>
      <c r="BE458" s="418">
        <v>457</v>
      </c>
      <c r="BF458" s="418">
        <v>1015457</v>
      </c>
      <c r="BG458" s="418">
        <v>416</v>
      </c>
      <c r="BH458" s="418"/>
      <c r="BI458" s="418"/>
      <c r="BJ458" s="418"/>
      <c r="BK458" s="418"/>
      <c r="BL458" s="418"/>
      <c r="BM458" s="418"/>
      <c r="BN458" s="418"/>
      <c r="BO458" s="418"/>
      <c r="BP458" s="418"/>
      <c r="BQ458" s="418"/>
    </row>
    <row r="459" spans="1:69" s="376" customFormat="1" ht="40" x14ac:dyDescent="0.25">
      <c r="A459" s="382" t="s">
        <v>1000</v>
      </c>
      <c r="B459" s="383" t="s">
        <v>3065</v>
      </c>
      <c r="C459" s="648" t="s">
        <v>1746</v>
      </c>
      <c r="D459" s="647"/>
      <c r="E459" s="648" t="s">
        <v>1552</v>
      </c>
      <c r="F459" s="650"/>
      <c r="G459" s="650"/>
      <c r="H459" s="650"/>
      <c r="I459" s="650"/>
      <c r="J459" s="374" t="s">
        <v>979</v>
      </c>
      <c r="K459" s="374" t="s">
        <v>212</v>
      </c>
      <c r="L459" s="374" t="s">
        <v>1430</v>
      </c>
      <c r="M459" s="374"/>
      <c r="N459" s="837" t="str">
        <f t="shared" si="31"/>
        <v/>
      </c>
      <c r="O459" s="837" t="str">
        <f t="shared" si="32"/>
        <v/>
      </c>
      <c r="P459" s="375"/>
      <c r="Q459" s="375"/>
      <c r="R459" s="373"/>
      <c r="S459" s="374"/>
      <c r="T459" s="384"/>
      <c r="U459" s="384" t="s">
        <v>1331</v>
      </c>
      <c r="V459" s="384" t="s">
        <v>1331</v>
      </c>
      <c r="W459" s="384" t="s">
        <v>1331</v>
      </c>
      <c r="X459" s="384" t="s">
        <v>1331</v>
      </c>
      <c r="Y459" s="384" t="s">
        <v>1331</v>
      </c>
      <c r="Z459" s="384" t="s">
        <v>1331</v>
      </c>
      <c r="AA459" s="384"/>
      <c r="AB459" s="384"/>
      <c r="AC459" s="384"/>
      <c r="AD459" s="384"/>
      <c r="AE459" s="384"/>
      <c r="AF459" s="384"/>
      <c r="AG459" s="384"/>
      <c r="AH459" s="384"/>
      <c r="AI459" s="384"/>
      <c r="AJ459" s="384"/>
      <c r="AK459" s="384"/>
      <c r="AL459" s="384"/>
      <c r="AM459" s="384"/>
      <c r="AN459" s="384"/>
      <c r="AO459" s="384"/>
      <c r="AP459" s="384"/>
      <c r="AQ459" s="374"/>
      <c r="AR459" s="374" t="s">
        <v>491</v>
      </c>
      <c r="AS459" s="374" t="s">
        <v>305</v>
      </c>
      <c r="AT459" s="374"/>
      <c r="AU459" s="403">
        <v>1</v>
      </c>
      <c r="AV459" s="375"/>
      <c r="AW459" s="375"/>
      <c r="AX459" s="734" t="s">
        <v>2276</v>
      </c>
      <c r="AY459" s="375"/>
      <c r="AZ459" s="888">
        <v>148</v>
      </c>
      <c r="BA459" s="888">
        <v>0</v>
      </c>
      <c r="BB459" s="375"/>
      <c r="BC459" s="375">
        <v>0</v>
      </c>
      <c r="BD459" s="375">
        <v>15</v>
      </c>
      <c r="BE459" s="375">
        <v>458</v>
      </c>
      <c r="BF459" s="375">
        <v>15458</v>
      </c>
      <c r="BG459" s="375">
        <v>94</v>
      </c>
      <c r="BH459" s="375"/>
      <c r="BI459" s="375"/>
      <c r="BJ459" s="375"/>
      <c r="BK459" s="375"/>
      <c r="BL459" s="375"/>
      <c r="BM459" s="375"/>
      <c r="BN459" s="375"/>
      <c r="BO459" s="375"/>
      <c r="BP459" s="375"/>
      <c r="BQ459" s="375"/>
    </row>
    <row r="460" spans="1:69" s="376" customFormat="1" ht="25" x14ac:dyDescent="0.25">
      <c r="A460" s="382" t="s">
        <v>46</v>
      </c>
      <c r="B460" s="468" t="s">
        <v>3066</v>
      </c>
      <c r="C460" s="642" t="s">
        <v>1746</v>
      </c>
      <c r="D460" s="643" t="s">
        <v>1429</v>
      </c>
      <c r="E460" s="644" t="s">
        <v>1552</v>
      </c>
      <c r="F460" s="645"/>
      <c r="G460" s="646"/>
      <c r="H460" s="646"/>
      <c r="I460" s="646"/>
      <c r="J460" s="375" t="s">
        <v>979</v>
      </c>
      <c r="K460" s="374" t="s">
        <v>212</v>
      </c>
      <c r="L460" s="375"/>
      <c r="M460" s="374"/>
      <c r="N460" s="375" t="str">
        <f t="shared" si="31"/>
        <v/>
      </c>
      <c r="O460" s="375" t="str">
        <f t="shared" si="32"/>
        <v/>
      </c>
      <c r="P460" s="375"/>
      <c r="Q460" s="375"/>
      <c r="R460" s="373">
        <v>0</v>
      </c>
      <c r="S460" s="648"/>
      <c r="T460" s="384"/>
      <c r="U460" s="384"/>
      <c r="V460" s="384"/>
      <c r="W460" s="384"/>
      <c r="X460" s="384"/>
      <c r="Y460" s="384"/>
      <c r="Z460" s="384"/>
      <c r="AA460" s="384"/>
      <c r="AB460" s="384"/>
      <c r="AC460" s="384"/>
      <c r="AD460" s="384"/>
      <c r="AE460" s="384"/>
      <c r="AF460" s="384"/>
      <c r="AG460" s="384"/>
      <c r="AH460" s="384"/>
      <c r="AI460" s="384"/>
      <c r="AJ460" s="384"/>
      <c r="AK460" s="384"/>
      <c r="AL460" s="384"/>
      <c r="AM460" s="384"/>
      <c r="AN460" s="384"/>
      <c r="AO460" s="384"/>
      <c r="AP460" s="384"/>
      <c r="AQ460" s="374"/>
      <c r="AR460" s="374"/>
      <c r="AS460" s="375"/>
      <c r="AT460" s="375"/>
      <c r="AU460" s="375" t="s">
        <v>1657</v>
      </c>
      <c r="AV460" s="375"/>
      <c r="AW460" s="375">
        <v>0</v>
      </c>
      <c r="AX460" s="374"/>
      <c r="AY460" s="375"/>
      <c r="AZ460" s="888">
        <v>148</v>
      </c>
      <c r="BA460" s="888">
        <v>1</v>
      </c>
      <c r="BB460" s="375"/>
      <c r="BC460" s="375">
        <v>1</v>
      </c>
      <c r="BD460" s="375">
        <v>15</v>
      </c>
      <c r="BE460" s="375">
        <v>459</v>
      </c>
      <c r="BF460" s="375">
        <v>1015459</v>
      </c>
      <c r="BG460" s="375">
        <v>417</v>
      </c>
      <c r="BH460" s="375"/>
      <c r="BI460" s="375"/>
      <c r="BJ460" s="375"/>
      <c r="BK460" s="375"/>
      <c r="BL460" s="375"/>
      <c r="BM460" s="375"/>
      <c r="BN460" s="375"/>
      <c r="BO460" s="375"/>
      <c r="BP460" s="375"/>
      <c r="BQ460" s="375"/>
    </row>
    <row r="461" spans="1:69" s="400" customFormat="1" ht="35.25" customHeight="1" x14ac:dyDescent="0.25">
      <c r="A461" s="398" t="s">
        <v>1000</v>
      </c>
      <c r="B461" s="399" t="s">
        <v>3067</v>
      </c>
      <c r="C461" s="583" t="s">
        <v>1747</v>
      </c>
      <c r="D461" s="619"/>
      <c r="E461" s="583" t="s">
        <v>1552</v>
      </c>
      <c r="F461" s="620"/>
      <c r="G461" s="620"/>
      <c r="H461" s="620"/>
      <c r="I461" s="620"/>
      <c r="J461" s="369" t="s">
        <v>1036</v>
      </c>
      <c r="K461" s="369" t="s">
        <v>212</v>
      </c>
      <c r="L461" s="369" t="s">
        <v>1913</v>
      </c>
      <c r="M461" s="369" t="s">
        <v>1914</v>
      </c>
      <c r="N461" s="830" t="str">
        <f t="shared" si="31"/>
        <v/>
      </c>
      <c r="O461" s="830" t="str">
        <f t="shared" si="32"/>
        <v/>
      </c>
      <c r="P461" s="403"/>
      <c r="Q461" s="403"/>
      <c r="R461" s="368"/>
      <c r="S461" s="369"/>
      <c r="T461" s="407"/>
      <c r="U461" s="407" t="s">
        <v>1331</v>
      </c>
      <c r="V461" s="407" t="s">
        <v>1331</v>
      </c>
      <c r="W461" s="407" t="s">
        <v>1331</v>
      </c>
      <c r="X461" s="407" t="s">
        <v>1331</v>
      </c>
      <c r="Y461" s="407" t="s">
        <v>1331</v>
      </c>
      <c r="Z461" s="407" t="s">
        <v>1331</v>
      </c>
      <c r="AA461" s="407"/>
      <c r="AB461" s="407"/>
      <c r="AC461" s="407"/>
      <c r="AD461" s="407"/>
      <c r="AE461" s="407"/>
      <c r="AF461" s="407"/>
      <c r="AG461" s="407"/>
      <c r="AH461" s="407"/>
      <c r="AI461" s="407"/>
      <c r="AJ461" s="407"/>
      <c r="AK461" s="407"/>
      <c r="AL461" s="407"/>
      <c r="AM461" s="407"/>
      <c r="AN461" s="407"/>
      <c r="AO461" s="407"/>
      <c r="AP461" s="407"/>
      <c r="AQ461" s="369"/>
      <c r="AR461" s="369" t="s">
        <v>491</v>
      </c>
      <c r="AS461" s="369" t="s">
        <v>250</v>
      </c>
      <c r="AT461" s="369"/>
      <c r="AU461" s="403">
        <v>1</v>
      </c>
      <c r="AV461" s="403"/>
      <c r="AW461" s="403"/>
      <c r="AX461" s="428" t="s">
        <v>2276</v>
      </c>
      <c r="AY461" s="403"/>
      <c r="AZ461" s="884">
        <v>150</v>
      </c>
      <c r="BA461" s="884">
        <v>0</v>
      </c>
      <c r="BB461" s="403"/>
      <c r="BC461" s="403">
        <v>0</v>
      </c>
      <c r="BD461" s="403">
        <v>15</v>
      </c>
      <c r="BE461" s="403">
        <v>460</v>
      </c>
      <c r="BF461" s="403">
        <v>15460</v>
      </c>
      <c r="BG461" s="403">
        <v>95</v>
      </c>
      <c r="BH461" s="403"/>
      <c r="BI461" s="403"/>
      <c r="BJ461" s="403"/>
      <c r="BK461" s="403"/>
      <c r="BL461" s="403"/>
      <c r="BM461" s="403"/>
      <c r="BN461" s="403"/>
      <c r="BO461" s="403"/>
      <c r="BP461" s="403"/>
      <c r="BQ461" s="403"/>
    </row>
    <row r="462" spans="1:69" s="417" customFormat="1" ht="25" x14ac:dyDescent="0.25">
      <c r="A462" s="415" t="s">
        <v>46</v>
      </c>
      <c r="B462" s="462" t="s">
        <v>3068</v>
      </c>
      <c r="C462" s="635" t="s">
        <v>1747</v>
      </c>
      <c r="D462" s="636" t="s">
        <v>559</v>
      </c>
      <c r="E462" s="637" t="s">
        <v>1552</v>
      </c>
      <c r="F462" s="638"/>
      <c r="G462" s="639"/>
      <c r="H462" s="639"/>
      <c r="I462" s="639"/>
      <c r="J462" s="418" t="s">
        <v>1036</v>
      </c>
      <c r="K462" s="419" t="s">
        <v>212</v>
      </c>
      <c r="L462" s="418"/>
      <c r="M462" s="419"/>
      <c r="N462" s="418" t="str">
        <f t="shared" si="31"/>
        <v/>
      </c>
      <c r="O462" s="418" t="str">
        <f t="shared" si="32"/>
        <v/>
      </c>
      <c r="P462" s="418"/>
      <c r="Q462" s="418"/>
      <c r="R462" s="420">
        <v>0</v>
      </c>
      <c r="S462" s="641"/>
      <c r="T462" s="421"/>
      <c r="U462" s="421"/>
      <c r="V462" s="421"/>
      <c r="W462" s="421"/>
      <c r="X462" s="421"/>
      <c r="Y462" s="421"/>
      <c r="Z462" s="421"/>
      <c r="AA462" s="421"/>
      <c r="AB462" s="421"/>
      <c r="AC462" s="421"/>
      <c r="AD462" s="421"/>
      <c r="AE462" s="421"/>
      <c r="AF462" s="421"/>
      <c r="AG462" s="421"/>
      <c r="AH462" s="421"/>
      <c r="AI462" s="421"/>
      <c r="AJ462" s="421"/>
      <c r="AK462" s="421"/>
      <c r="AL462" s="421"/>
      <c r="AM462" s="421"/>
      <c r="AN462" s="421"/>
      <c r="AO462" s="421"/>
      <c r="AP462" s="421"/>
      <c r="AQ462" s="419"/>
      <c r="AR462" s="419"/>
      <c r="AS462" s="418"/>
      <c r="AT462" s="418"/>
      <c r="AU462" s="418" t="s">
        <v>1657</v>
      </c>
      <c r="AV462" s="418"/>
      <c r="AW462" s="418">
        <v>0</v>
      </c>
      <c r="AX462" s="419"/>
      <c r="AY462" s="418"/>
      <c r="AZ462" s="887">
        <v>150</v>
      </c>
      <c r="BA462" s="887">
        <v>1</v>
      </c>
      <c r="BB462" s="418"/>
      <c r="BC462" s="418">
        <v>1</v>
      </c>
      <c r="BD462" s="418">
        <v>15</v>
      </c>
      <c r="BE462" s="418">
        <v>461</v>
      </c>
      <c r="BF462" s="418">
        <v>1015461</v>
      </c>
      <c r="BG462" s="418">
        <v>418</v>
      </c>
      <c r="BH462" s="418"/>
      <c r="BI462" s="418"/>
      <c r="BJ462" s="418"/>
      <c r="BK462" s="418"/>
      <c r="BL462" s="418"/>
      <c r="BM462" s="418"/>
      <c r="BN462" s="418"/>
      <c r="BO462" s="418"/>
      <c r="BP462" s="418"/>
      <c r="BQ462" s="418"/>
    </row>
    <row r="463" spans="1:69" s="400" customFormat="1" ht="50" x14ac:dyDescent="0.25">
      <c r="A463" s="398" t="s">
        <v>1000</v>
      </c>
      <c r="B463" s="399" t="s">
        <v>3069</v>
      </c>
      <c r="C463" s="583" t="s">
        <v>1034</v>
      </c>
      <c r="D463" s="619"/>
      <c r="E463" s="583" t="s">
        <v>1552</v>
      </c>
      <c r="F463" s="620"/>
      <c r="G463" s="620"/>
      <c r="H463" s="620"/>
      <c r="I463" s="620"/>
      <c r="J463" s="369" t="s">
        <v>785</v>
      </c>
      <c r="K463" s="369" t="s">
        <v>212</v>
      </c>
      <c r="L463" s="369" t="s">
        <v>1033</v>
      </c>
      <c r="M463" s="369" t="s">
        <v>1035</v>
      </c>
      <c r="N463" s="830" t="str">
        <f t="shared" si="31"/>
        <v/>
      </c>
      <c r="O463" s="830" t="str">
        <f t="shared" si="32"/>
        <v/>
      </c>
      <c r="P463" s="403"/>
      <c r="Q463" s="403"/>
      <c r="R463" s="368"/>
      <c r="S463" s="369"/>
      <c r="T463" s="407"/>
      <c r="U463" s="407" t="s">
        <v>1331</v>
      </c>
      <c r="V463" s="407" t="s">
        <v>1331</v>
      </c>
      <c r="W463" s="407" t="s">
        <v>1331</v>
      </c>
      <c r="X463" s="407" t="s">
        <v>1331</v>
      </c>
      <c r="Y463" s="407" t="s">
        <v>1331</v>
      </c>
      <c r="Z463" s="407" t="s">
        <v>1331</v>
      </c>
      <c r="AA463" s="407"/>
      <c r="AB463" s="407"/>
      <c r="AC463" s="407"/>
      <c r="AD463" s="407"/>
      <c r="AE463" s="407"/>
      <c r="AF463" s="407"/>
      <c r="AG463" s="407"/>
      <c r="AH463" s="407"/>
      <c r="AI463" s="407"/>
      <c r="AJ463" s="407"/>
      <c r="AK463" s="407"/>
      <c r="AL463" s="407"/>
      <c r="AM463" s="407"/>
      <c r="AN463" s="407"/>
      <c r="AO463" s="407"/>
      <c r="AP463" s="407"/>
      <c r="AQ463" s="369"/>
      <c r="AR463" s="369" t="s">
        <v>491</v>
      </c>
      <c r="AS463" s="369" t="s">
        <v>250</v>
      </c>
      <c r="AT463" s="369"/>
      <c r="AU463" s="403">
        <v>1</v>
      </c>
      <c r="AV463" s="403"/>
      <c r="AW463" s="403"/>
      <c r="AX463" s="428" t="s">
        <v>2276</v>
      </c>
      <c r="AY463" s="403"/>
      <c r="AZ463" s="884">
        <v>151</v>
      </c>
      <c r="BA463" s="884">
        <v>0</v>
      </c>
      <c r="BB463" s="403"/>
      <c r="BC463" s="403">
        <v>0</v>
      </c>
      <c r="BD463" s="403">
        <v>15</v>
      </c>
      <c r="BE463" s="403">
        <v>462</v>
      </c>
      <c r="BF463" s="403">
        <v>15462</v>
      </c>
      <c r="BG463" s="403">
        <v>96</v>
      </c>
      <c r="BH463" s="403"/>
      <c r="BI463" s="403"/>
      <c r="BJ463" s="403"/>
      <c r="BK463" s="403"/>
      <c r="BL463" s="403"/>
      <c r="BM463" s="403"/>
      <c r="BN463" s="403"/>
      <c r="BO463" s="403"/>
      <c r="BP463" s="403"/>
      <c r="BQ463" s="403"/>
    </row>
    <row r="464" spans="1:69" s="417" customFormat="1" ht="25" x14ac:dyDescent="0.25">
      <c r="A464" s="415" t="s">
        <v>46</v>
      </c>
      <c r="B464" s="462" t="s">
        <v>3070</v>
      </c>
      <c r="C464" s="635" t="s">
        <v>1034</v>
      </c>
      <c r="D464" s="636" t="s">
        <v>1693</v>
      </c>
      <c r="E464" s="637" t="s">
        <v>1552</v>
      </c>
      <c r="F464" s="638"/>
      <c r="G464" s="639"/>
      <c r="H464" s="639"/>
      <c r="I464" s="639"/>
      <c r="J464" s="418" t="s">
        <v>785</v>
      </c>
      <c r="K464" s="419" t="s">
        <v>212</v>
      </c>
      <c r="L464" s="418"/>
      <c r="M464" s="419"/>
      <c r="N464" s="418" t="str">
        <f t="shared" si="31"/>
        <v/>
      </c>
      <c r="O464" s="418" t="str">
        <f t="shared" si="32"/>
        <v/>
      </c>
      <c r="P464" s="418"/>
      <c r="Q464" s="418"/>
      <c r="R464" s="420">
        <v>0</v>
      </c>
      <c r="S464" s="641"/>
      <c r="T464" s="421"/>
      <c r="U464" s="421"/>
      <c r="V464" s="421"/>
      <c r="W464" s="421"/>
      <c r="X464" s="421"/>
      <c r="Y464" s="421"/>
      <c r="Z464" s="421"/>
      <c r="AA464" s="421"/>
      <c r="AB464" s="421"/>
      <c r="AC464" s="421"/>
      <c r="AD464" s="421"/>
      <c r="AE464" s="421"/>
      <c r="AF464" s="421"/>
      <c r="AG464" s="421"/>
      <c r="AH464" s="421"/>
      <c r="AI464" s="421"/>
      <c r="AJ464" s="421"/>
      <c r="AK464" s="421"/>
      <c r="AL464" s="421"/>
      <c r="AM464" s="421"/>
      <c r="AN464" s="421"/>
      <c r="AO464" s="421"/>
      <c r="AP464" s="421"/>
      <c r="AQ464" s="419"/>
      <c r="AR464" s="419"/>
      <c r="AS464" s="418"/>
      <c r="AT464" s="418"/>
      <c r="AU464" s="418" t="s">
        <v>1657</v>
      </c>
      <c r="AV464" s="418"/>
      <c r="AW464" s="418">
        <v>0</v>
      </c>
      <c r="AX464" s="419"/>
      <c r="AY464" s="418"/>
      <c r="AZ464" s="887">
        <v>151</v>
      </c>
      <c r="BA464" s="887">
        <v>1</v>
      </c>
      <c r="BB464" s="418"/>
      <c r="BC464" s="418">
        <v>1</v>
      </c>
      <c r="BD464" s="418">
        <v>15</v>
      </c>
      <c r="BE464" s="418">
        <v>463</v>
      </c>
      <c r="BF464" s="418">
        <v>1015463</v>
      </c>
      <c r="BG464" s="418">
        <v>419</v>
      </c>
      <c r="BH464" s="418"/>
      <c r="BI464" s="418"/>
      <c r="BJ464" s="418"/>
      <c r="BK464" s="418"/>
      <c r="BL464" s="418"/>
      <c r="BM464" s="418"/>
      <c r="BN464" s="418"/>
      <c r="BO464" s="418"/>
      <c r="BP464" s="418"/>
      <c r="BQ464" s="418"/>
    </row>
    <row r="465" spans="1:69" s="400" customFormat="1" ht="50" x14ac:dyDescent="0.25">
      <c r="A465" s="398" t="s">
        <v>1000</v>
      </c>
      <c r="B465" s="399" t="s">
        <v>3071</v>
      </c>
      <c r="C465" s="583" t="s">
        <v>897</v>
      </c>
      <c r="D465" s="619"/>
      <c r="E465" s="583" t="s">
        <v>1134</v>
      </c>
      <c r="F465" s="620"/>
      <c r="G465" s="620" t="s">
        <v>1331</v>
      </c>
      <c r="H465" s="620"/>
      <c r="I465" s="620"/>
      <c r="J465" s="369" t="s">
        <v>1332</v>
      </c>
      <c r="K465" s="369" t="s">
        <v>769</v>
      </c>
      <c r="L465" s="369" t="s">
        <v>444</v>
      </c>
      <c r="M465" s="369" t="s">
        <v>2398</v>
      </c>
      <c r="N465" s="830" t="str">
        <f t="shared" si="31"/>
        <v>Collection</v>
      </c>
      <c r="O465" s="830" t="str">
        <f t="shared" si="32"/>
        <v>Data</v>
      </c>
      <c r="P465" s="852" t="s">
        <v>2492</v>
      </c>
      <c r="Q465" s="873" t="s">
        <v>2491</v>
      </c>
      <c r="R465" s="368" t="s">
        <v>1331</v>
      </c>
      <c r="S465" s="369"/>
      <c r="T465" s="369" t="s">
        <v>1331</v>
      </c>
      <c r="U465" s="369" t="s">
        <v>1331</v>
      </c>
      <c r="V465" s="369" t="s">
        <v>1331</v>
      </c>
      <c r="W465" s="369" t="s">
        <v>1331</v>
      </c>
      <c r="X465" s="369" t="s">
        <v>1331</v>
      </c>
      <c r="Y465" s="369" t="s">
        <v>1331</v>
      </c>
      <c r="Z465" s="369" t="s">
        <v>1331</v>
      </c>
      <c r="AA465" s="369"/>
      <c r="AB465" s="369"/>
      <c r="AC465" s="369"/>
      <c r="AD465" s="369"/>
      <c r="AE465" s="369"/>
      <c r="AF465" s="369"/>
      <c r="AG465" s="369"/>
      <c r="AH465" s="369"/>
      <c r="AI465" s="369"/>
      <c r="AJ465" s="369"/>
      <c r="AK465" s="369"/>
      <c r="AL465" s="369"/>
      <c r="AM465" s="369"/>
      <c r="AN465" s="369"/>
      <c r="AO465" s="369"/>
      <c r="AP465" s="369"/>
      <c r="AQ465" s="369"/>
      <c r="AR465" s="369" t="s">
        <v>960</v>
      </c>
      <c r="AS465" s="369" t="s">
        <v>250</v>
      </c>
      <c r="AT465" s="369" t="s">
        <v>2238</v>
      </c>
      <c r="AU465" s="403">
        <v>4</v>
      </c>
      <c r="AV465" s="403"/>
      <c r="AW465" s="403"/>
      <c r="AX465" s="428" t="s">
        <v>2264</v>
      </c>
      <c r="AY465" s="403"/>
      <c r="AZ465" s="884">
        <v>154</v>
      </c>
      <c r="BA465" s="884">
        <v>0</v>
      </c>
      <c r="BB465" s="403"/>
      <c r="BC465" s="403">
        <v>0</v>
      </c>
      <c r="BD465" s="403">
        <v>42</v>
      </c>
      <c r="BE465" s="403">
        <v>464</v>
      </c>
      <c r="BF465" s="403">
        <v>42464</v>
      </c>
      <c r="BG465" s="403">
        <v>124</v>
      </c>
      <c r="BH465" s="403"/>
      <c r="BI465" s="403"/>
      <c r="BJ465" s="403"/>
      <c r="BK465" s="403"/>
      <c r="BL465" s="403"/>
      <c r="BM465" s="403"/>
      <c r="BN465" s="403"/>
      <c r="BO465" s="403"/>
      <c r="BP465" s="403"/>
      <c r="BQ465" s="403"/>
    </row>
    <row r="466" spans="1:69" s="363" customFormat="1" ht="25" x14ac:dyDescent="0.25">
      <c r="A466" s="410" t="s">
        <v>46</v>
      </c>
      <c r="B466" s="454" t="s">
        <v>3072</v>
      </c>
      <c r="C466" s="621" t="s">
        <v>897</v>
      </c>
      <c r="D466" s="609" t="s">
        <v>2103</v>
      </c>
      <c r="E466" s="622" t="s">
        <v>1134</v>
      </c>
      <c r="F466" s="623"/>
      <c r="G466" s="625" t="s">
        <v>1331</v>
      </c>
      <c r="H466" s="625"/>
      <c r="I466" s="624"/>
      <c r="J466" s="364" t="s">
        <v>1332</v>
      </c>
      <c r="K466" s="364" t="s">
        <v>769</v>
      </c>
      <c r="L466" s="412"/>
      <c r="M466" s="364"/>
      <c r="N466" s="412" t="str">
        <f t="shared" si="31"/>
        <v/>
      </c>
      <c r="O466" s="412" t="str">
        <f t="shared" si="32"/>
        <v/>
      </c>
      <c r="P466" s="412"/>
      <c r="Q466" s="412"/>
      <c r="R466" s="362" t="s">
        <v>1331</v>
      </c>
      <c r="S466" s="627"/>
      <c r="T466" s="627"/>
      <c r="U466" s="627"/>
      <c r="V466" s="627"/>
      <c r="W466" s="627"/>
      <c r="X466" s="627"/>
      <c r="Y466" s="627"/>
      <c r="Z466" s="627"/>
      <c r="AA466" s="627"/>
      <c r="AB466" s="627"/>
      <c r="AC466" s="627"/>
      <c r="AD466" s="627"/>
      <c r="AE466" s="627"/>
      <c r="AF466" s="627"/>
      <c r="AG466" s="627"/>
      <c r="AH466" s="627"/>
      <c r="AI466" s="627"/>
      <c r="AJ466" s="627"/>
      <c r="AK466" s="627"/>
      <c r="AL466" s="627"/>
      <c r="AM466" s="627"/>
      <c r="AN466" s="627"/>
      <c r="AO466" s="627"/>
      <c r="AP466" s="627"/>
      <c r="AQ466" s="412"/>
      <c r="AR466" s="364"/>
      <c r="AS466" s="412"/>
      <c r="AT466" s="412"/>
      <c r="AU466" s="412" t="s">
        <v>1657</v>
      </c>
      <c r="AV466" s="412"/>
      <c r="AW466" s="412">
        <v>0</v>
      </c>
      <c r="AX466" s="364"/>
      <c r="AY466" s="412"/>
      <c r="AZ466" s="885">
        <v>154</v>
      </c>
      <c r="BA466" s="885">
        <v>1</v>
      </c>
      <c r="BB466" s="412"/>
      <c r="BC466" s="412">
        <v>1</v>
      </c>
      <c r="BD466" s="412">
        <v>42</v>
      </c>
      <c r="BE466" s="412">
        <v>465</v>
      </c>
      <c r="BF466" s="412">
        <v>1042465</v>
      </c>
      <c r="BG466" s="412">
        <v>486</v>
      </c>
      <c r="BH466" s="412"/>
      <c r="BI466" s="412"/>
      <c r="BJ466" s="412"/>
      <c r="BK466" s="412"/>
      <c r="BL466" s="412"/>
      <c r="BM466" s="412"/>
      <c r="BN466" s="412"/>
      <c r="BO466" s="412"/>
      <c r="BP466" s="412"/>
      <c r="BQ466" s="412"/>
    </row>
    <row r="467" spans="1:69" s="363" customFormat="1" ht="25" x14ac:dyDescent="0.25">
      <c r="A467" s="410" t="s">
        <v>46</v>
      </c>
      <c r="B467" s="454" t="s">
        <v>3073</v>
      </c>
      <c r="C467" s="621" t="s">
        <v>897</v>
      </c>
      <c r="D467" s="609" t="s">
        <v>2235</v>
      </c>
      <c r="E467" s="622" t="s">
        <v>1134</v>
      </c>
      <c r="F467" s="623"/>
      <c r="G467" s="625" t="s">
        <v>1331</v>
      </c>
      <c r="H467" s="625"/>
      <c r="I467" s="624"/>
      <c r="J467" s="364" t="s">
        <v>1332</v>
      </c>
      <c r="K467" s="364" t="s">
        <v>769</v>
      </c>
      <c r="L467" s="412"/>
      <c r="M467" s="364"/>
      <c r="N467" s="412" t="str">
        <f t="shared" si="31"/>
        <v/>
      </c>
      <c r="O467" s="412" t="str">
        <f t="shared" si="32"/>
        <v/>
      </c>
      <c r="P467" s="412"/>
      <c r="Q467" s="412"/>
      <c r="R467" s="362" t="s">
        <v>1331</v>
      </c>
      <c r="S467" s="627"/>
      <c r="T467" s="627"/>
      <c r="U467" s="627"/>
      <c r="V467" s="627"/>
      <c r="W467" s="627"/>
      <c r="X467" s="627"/>
      <c r="Y467" s="627"/>
      <c r="Z467" s="627"/>
      <c r="AA467" s="627"/>
      <c r="AB467" s="627"/>
      <c r="AC467" s="627"/>
      <c r="AD467" s="627"/>
      <c r="AE467" s="627"/>
      <c r="AF467" s="627"/>
      <c r="AG467" s="627"/>
      <c r="AH467" s="627"/>
      <c r="AI467" s="627"/>
      <c r="AJ467" s="627"/>
      <c r="AK467" s="627"/>
      <c r="AL467" s="627"/>
      <c r="AM467" s="627"/>
      <c r="AN467" s="627"/>
      <c r="AO467" s="627"/>
      <c r="AP467" s="627"/>
      <c r="AQ467" s="412"/>
      <c r="AR467" s="364"/>
      <c r="AS467" s="412"/>
      <c r="AT467" s="412"/>
      <c r="AU467" s="412" t="s">
        <v>1657</v>
      </c>
      <c r="AV467" s="412"/>
      <c r="AW467" s="412">
        <v>0</v>
      </c>
      <c r="AX467" s="364"/>
      <c r="AY467" s="412"/>
      <c r="AZ467" s="885">
        <v>154</v>
      </c>
      <c r="BA467" s="885">
        <v>2</v>
      </c>
      <c r="BB467" s="412"/>
      <c r="BC467" s="412">
        <v>1</v>
      </c>
      <c r="BD467" s="412">
        <v>42</v>
      </c>
      <c r="BE467" s="412">
        <v>466</v>
      </c>
      <c r="BF467" s="412">
        <v>1042466</v>
      </c>
      <c r="BG467" s="412">
        <v>487</v>
      </c>
      <c r="BH467" s="412"/>
      <c r="BI467" s="412"/>
      <c r="BJ467" s="412"/>
      <c r="BK467" s="412"/>
      <c r="BL467" s="412"/>
      <c r="BM467" s="412"/>
      <c r="BN467" s="412"/>
      <c r="BO467" s="412"/>
      <c r="BP467" s="412"/>
      <c r="BQ467" s="412"/>
    </row>
    <row r="468" spans="1:69" s="530" customFormat="1" x14ac:dyDescent="0.25">
      <c r="A468" s="526" t="s">
        <v>46</v>
      </c>
      <c r="B468" s="527" t="s">
        <v>3074</v>
      </c>
      <c r="C468" s="683" t="s">
        <v>897</v>
      </c>
      <c r="D468" s="684" t="s">
        <v>2236</v>
      </c>
      <c r="E468" s="685" t="s">
        <v>1134</v>
      </c>
      <c r="F468" s="686"/>
      <c r="G468" s="687" t="s">
        <v>1331</v>
      </c>
      <c r="H468" s="687"/>
      <c r="I468" s="735"/>
      <c r="J468" s="528" t="s">
        <v>1332</v>
      </c>
      <c r="K468" s="528" t="s">
        <v>769</v>
      </c>
      <c r="L468" s="529"/>
      <c r="M468" s="528"/>
      <c r="N468" s="529" t="str">
        <f t="shared" si="31"/>
        <v/>
      </c>
      <c r="O468" s="529" t="str">
        <f t="shared" si="32"/>
        <v/>
      </c>
      <c r="P468" s="529"/>
      <c r="Q468" s="529"/>
      <c r="R468" s="531" t="s">
        <v>1331</v>
      </c>
      <c r="S468" s="688"/>
      <c r="T468" s="688"/>
      <c r="U468" s="688"/>
      <c r="V468" s="688"/>
      <c r="W468" s="688"/>
      <c r="X468" s="688"/>
      <c r="Y468" s="688"/>
      <c r="Z468" s="688"/>
      <c r="AA468" s="688"/>
      <c r="AB468" s="688"/>
      <c r="AC468" s="688"/>
      <c r="AD468" s="688"/>
      <c r="AE468" s="688"/>
      <c r="AF468" s="688"/>
      <c r="AG468" s="688"/>
      <c r="AH468" s="688"/>
      <c r="AI468" s="688"/>
      <c r="AJ468" s="688"/>
      <c r="AK468" s="688"/>
      <c r="AL468" s="688"/>
      <c r="AM468" s="688"/>
      <c r="AN468" s="688"/>
      <c r="AO468" s="688"/>
      <c r="AP468" s="688"/>
      <c r="AQ468" s="529"/>
      <c r="AR468" s="528"/>
      <c r="AS468" s="529"/>
      <c r="AT468" s="529"/>
      <c r="AU468" s="529" t="s">
        <v>1657</v>
      </c>
      <c r="AV468" s="529"/>
      <c r="AW468" s="529">
        <v>0</v>
      </c>
      <c r="AX468" s="528"/>
      <c r="AY468" s="529"/>
      <c r="AZ468" s="910">
        <v>154</v>
      </c>
      <c r="BA468" s="910">
        <v>3</v>
      </c>
      <c r="BB468" s="529"/>
      <c r="BC468" s="529">
        <v>1</v>
      </c>
      <c r="BD468" s="529">
        <v>42</v>
      </c>
      <c r="BE468" s="529">
        <v>467</v>
      </c>
      <c r="BF468" s="529">
        <v>1042467</v>
      </c>
      <c r="BG468" s="529">
        <v>488</v>
      </c>
      <c r="BH468" s="529"/>
      <c r="BI468" s="529"/>
      <c r="BJ468" s="529"/>
      <c r="BK468" s="529"/>
      <c r="BL468" s="529"/>
      <c r="BM468" s="529"/>
      <c r="BN468" s="529"/>
      <c r="BO468" s="529"/>
      <c r="BP468" s="529"/>
      <c r="BQ468" s="529"/>
    </row>
    <row r="469" spans="1:69" s="525" customFormat="1" ht="25" x14ac:dyDescent="0.25">
      <c r="A469" s="522" t="s">
        <v>46</v>
      </c>
      <c r="B469" s="461" t="s">
        <v>3075</v>
      </c>
      <c r="C469" s="628" t="s">
        <v>897</v>
      </c>
      <c r="D469" s="736" t="s">
        <v>2237</v>
      </c>
      <c r="E469" s="630" t="s">
        <v>1134</v>
      </c>
      <c r="F469" s="631"/>
      <c r="G469" s="633" t="s">
        <v>1331</v>
      </c>
      <c r="H469" s="633"/>
      <c r="I469" s="632"/>
      <c r="J469" s="395" t="s">
        <v>1332</v>
      </c>
      <c r="K469" s="395" t="s">
        <v>769</v>
      </c>
      <c r="L469" s="523"/>
      <c r="M469" s="524"/>
      <c r="N469" s="523"/>
      <c r="O469" s="523"/>
      <c r="P469" s="524"/>
      <c r="Q469" s="524"/>
      <c r="R469" s="738"/>
      <c r="S469" s="737"/>
      <c r="T469" s="737"/>
      <c r="U469" s="737"/>
      <c r="V469" s="737"/>
      <c r="W469" s="737"/>
      <c r="X469" s="737"/>
      <c r="Y469" s="737"/>
      <c r="Z469" s="737"/>
      <c r="AA469" s="737"/>
      <c r="AB469" s="737"/>
      <c r="AC469" s="737"/>
      <c r="AD469" s="737"/>
      <c r="AE469" s="737"/>
      <c r="AF469" s="737"/>
      <c r="AG469" s="737"/>
      <c r="AH469" s="737"/>
      <c r="AI469" s="737"/>
      <c r="AJ469" s="737"/>
      <c r="AK469" s="737"/>
      <c r="AL469" s="737"/>
      <c r="AM469" s="737"/>
      <c r="AN469" s="737"/>
      <c r="AO469" s="737"/>
      <c r="AP469" s="737"/>
      <c r="AQ469" s="524"/>
      <c r="AR469" s="524"/>
      <c r="AS469" s="523"/>
      <c r="AT469" s="523"/>
      <c r="AU469" s="523"/>
      <c r="AV469" s="523"/>
      <c r="AW469" s="523"/>
      <c r="AX469" s="524"/>
      <c r="AY469" s="523"/>
      <c r="AZ469" s="886">
        <v>154</v>
      </c>
      <c r="BA469" s="886">
        <v>4</v>
      </c>
      <c r="BB469" s="523"/>
      <c r="BC469" s="523">
        <v>1</v>
      </c>
      <c r="BD469" s="396">
        <v>42</v>
      </c>
      <c r="BE469" s="396">
        <v>468</v>
      </c>
      <c r="BF469" s="396">
        <v>1042468</v>
      </c>
      <c r="BG469" s="396">
        <v>489</v>
      </c>
      <c r="BH469" s="523"/>
      <c r="BI469" s="523"/>
      <c r="BJ469" s="523"/>
      <c r="BK469" s="523"/>
      <c r="BL469" s="523"/>
      <c r="BM469" s="523"/>
      <c r="BN469" s="523"/>
      <c r="BO469" s="523"/>
      <c r="BP469" s="523"/>
      <c r="BQ469" s="523"/>
    </row>
    <row r="470" spans="1:69" s="400" customFormat="1" ht="60" x14ac:dyDescent="0.2">
      <c r="A470" s="398" t="s">
        <v>1000</v>
      </c>
      <c r="B470" s="399" t="s">
        <v>3076</v>
      </c>
      <c r="C470" s="619" t="s">
        <v>2424</v>
      </c>
      <c r="D470" s="619"/>
      <c r="E470" s="583" t="s">
        <v>1477</v>
      </c>
      <c r="F470" s="620"/>
      <c r="G470" s="620"/>
      <c r="H470" s="620" t="s">
        <v>1331</v>
      </c>
      <c r="I470" s="620"/>
      <c r="J470" s="369" t="s">
        <v>1783</v>
      </c>
      <c r="K470" s="369" t="s">
        <v>212</v>
      </c>
      <c r="L470" s="369" t="s">
        <v>2566</v>
      </c>
      <c r="M470" s="369" t="s">
        <v>2568</v>
      </c>
      <c r="N470" s="874"/>
      <c r="O470" s="874"/>
      <c r="P470" s="835"/>
      <c r="Q470" s="840" t="s">
        <v>2402</v>
      </c>
      <c r="R470" s="368" t="s">
        <v>1331</v>
      </c>
      <c r="S470" s="369"/>
      <c r="T470" s="369"/>
      <c r="U470" s="369" t="s">
        <v>1331</v>
      </c>
      <c r="V470" s="369" t="s">
        <v>1331</v>
      </c>
      <c r="W470" s="369" t="s">
        <v>1331</v>
      </c>
      <c r="X470" s="369" t="s">
        <v>1331</v>
      </c>
      <c r="Y470" s="369" t="s">
        <v>1331</v>
      </c>
      <c r="Z470" s="369" t="s">
        <v>1331</v>
      </c>
      <c r="AA470" s="369"/>
      <c r="AB470" s="369"/>
      <c r="AC470" s="369"/>
      <c r="AD470" s="369"/>
      <c r="AE470" s="369"/>
      <c r="AF470" s="369"/>
      <c r="AG470" s="369"/>
      <c r="AH470" s="369"/>
      <c r="AI470" s="369"/>
      <c r="AJ470" s="369"/>
      <c r="AK470" s="369"/>
      <c r="AL470" s="369"/>
      <c r="AM470" s="369"/>
      <c r="AN470" s="369"/>
      <c r="AO470" s="369"/>
      <c r="AP470" s="369"/>
      <c r="AQ470" s="369" t="s">
        <v>1625</v>
      </c>
      <c r="AR470" s="369" t="s">
        <v>226</v>
      </c>
      <c r="AS470" s="369" t="s">
        <v>250</v>
      </c>
      <c r="AT470" s="369" t="s">
        <v>1284</v>
      </c>
      <c r="AU470" s="403">
        <v>24</v>
      </c>
      <c r="AV470" s="403"/>
      <c r="AW470" s="403"/>
      <c r="AX470" s="369" t="s">
        <v>2231</v>
      </c>
      <c r="AY470" s="403"/>
      <c r="AZ470" s="884">
        <v>190</v>
      </c>
      <c r="BA470" s="884">
        <v>0</v>
      </c>
      <c r="BB470" s="403"/>
      <c r="BC470" s="403">
        <v>0</v>
      </c>
      <c r="BD470" s="403">
        <v>49</v>
      </c>
      <c r="BE470" s="403">
        <v>469</v>
      </c>
      <c r="BF470" s="403">
        <v>49469</v>
      </c>
      <c r="BG470" s="403">
        <v>127</v>
      </c>
      <c r="BH470" s="403"/>
      <c r="BI470" s="403"/>
      <c r="BJ470" s="403"/>
      <c r="BK470" s="403"/>
      <c r="BL470" s="403"/>
      <c r="BM470" s="403"/>
      <c r="BN470" s="403"/>
      <c r="BO470" s="403"/>
      <c r="BP470" s="403"/>
      <c r="BQ470" s="403"/>
    </row>
    <row r="471" spans="1:69" s="363" customFormat="1" ht="112.5" x14ac:dyDescent="0.25">
      <c r="A471" s="410" t="s">
        <v>46</v>
      </c>
      <c r="B471" s="462" t="s">
        <v>2575</v>
      </c>
      <c r="C471" s="690" t="s">
        <v>2424</v>
      </c>
      <c r="D471" s="609" t="s">
        <v>2581</v>
      </c>
      <c r="E471" s="622" t="s">
        <v>1477</v>
      </c>
      <c r="F471" s="623"/>
      <c r="G471" s="624"/>
      <c r="H471" s="625" t="s">
        <v>1331</v>
      </c>
      <c r="I471" s="624"/>
      <c r="J471" s="364" t="s">
        <v>2414</v>
      </c>
      <c r="K471" s="364" t="s">
        <v>212</v>
      </c>
      <c r="L471" s="412"/>
      <c r="M471" s="364" t="s">
        <v>2578</v>
      </c>
      <c r="N471" s="412" t="str">
        <f>IF(OR($A471&lt;&gt;"C",P471=""),"",HYPERLINK(P471,"Collection"))</f>
        <v/>
      </c>
      <c r="O471" s="412" t="str">
        <f t="shared" ref="O471:O494" si="33">IF(OR($A471&lt;&gt;"C",Q471=""),"",HYPERLINK(Q471,"Data"))</f>
        <v/>
      </c>
      <c r="P471" s="412"/>
      <c r="Q471" s="412"/>
      <c r="R471" s="362" t="s">
        <v>1331</v>
      </c>
      <c r="S471" s="627"/>
      <c r="T471" s="627"/>
      <c r="U471" s="627"/>
      <c r="V471" s="627"/>
      <c r="W471" s="627"/>
      <c r="X471" s="627"/>
      <c r="Y471" s="627"/>
      <c r="Z471" s="627"/>
      <c r="AA471" s="627"/>
      <c r="AB471" s="627"/>
      <c r="AC471" s="627"/>
      <c r="AD471" s="627"/>
      <c r="AE471" s="627"/>
      <c r="AF471" s="627"/>
      <c r="AG471" s="627"/>
      <c r="AH471" s="627"/>
      <c r="AI471" s="627"/>
      <c r="AJ471" s="627"/>
      <c r="AK471" s="627"/>
      <c r="AL471" s="627"/>
      <c r="AM471" s="627"/>
      <c r="AN471" s="627"/>
      <c r="AO471" s="627"/>
      <c r="AP471" s="627"/>
      <c r="AQ471" s="412"/>
      <c r="AR471" s="364"/>
      <c r="AS471" s="412"/>
      <c r="AT471" s="412"/>
      <c r="AU471" s="412" t="s">
        <v>1657</v>
      </c>
      <c r="AV471" s="412"/>
      <c r="AW471" s="412">
        <v>0</v>
      </c>
      <c r="AX471" s="364"/>
      <c r="AY471" s="412"/>
      <c r="AZ471" s="885">
        <v>190</v>
      </c>
      <c r="BA471" s="885">
        <v>1</v>
      </c>
      <c r="BB471" s="412"/>
      <c r="BC471" s="412">
        <v>1</v>
      </c>
      <c r="BD471" s="412">
        <v>49</v>
      </c>
      <c r="BE471" s="412">
        <v>470</v>
      </c>
      <c r="BF471" s="412">
        <v>1049470</v>
      </c>
      <c r="BG471" s="412">
        <v>491</v>
      </c>
      <c r="BH471" s="412"/>
      <c r="BI471" s="412"/>
      <c r="BJ471" s="412"/>
      <c r="BK471" s="412"/>
      <c r="BL471" s="412"/>
      <c r="BM471" s="412"/>
      <c r="BN471" s="412"/>
      <c r="BO471" s="412"/>
      <c r="BP471" s="412"/>
      <c r="BQ471" s="412"/>
    </row>
    <row r="472" spans="1:69" s="363" customFormat="1" ht="25" x14ac:dyDescent="0.25">
      <c r="A472" s="410" t="s">
        <v>46</v>
      </c>
      <c r="B472" s="462" t="s">
        <v>3077</v>
      </c>
      <c r="C472" s="690" t="s">
        <v>2424</v>
      </c>
      <c r="D472" s="609" t="s">
        <v>2425</v>
      </c>
      <c r="E472" s="622" t="s">
        <v>1477</v>
      </c>
      <c r="F472" s="623"/>
      <c r="G472" s="624"/>
      <c r="H472" s="625" t="s">
        <v>1331</v>
      </c>
      <c r="I472" s="624"/>
      <c r="J472" s="364" t="s">
        <v>2414</v>
      </c>
      <c r="K472" s="364" t="s">
        <v>212</v>
      </c>
      <c r="L472" s="412"/>
      <c r="M472" s="364"/>
      <c r="N472" s="412" t="str">
        <f>IF(OR($A472&lt;&gt;"C",P472=""),"",HYPERLINK(P472,"Collection"))</f>
        <v/>
      </c>
      <c r="O472" s="412" t="str">
        <f t="shared" si="33"/>
        <v/>
      </c>
      <c r="P472" s="412"/>
      <c r="Q472" s="412"/>
      <c r="R472" s="362" t="s">
        <v>1331</v>
      </c>
      <c r="S472" s="627"/>
      <c r="T472" s="627"/>
      <c r="U472" s="627"/>
      <c r="V472" s="627"/>
      <c r="W472" s="627"/>
      <c r="X472" s="627"/>
      <c r="Y472" s="627"/>
      <c r="Z472" s="627"/>
      <c r="AA472" s="627"/>
      <c r="AB472" s="627"/>
      <c r="AC472" s="627"/>
      <c r="AD472" s="627"/>
      <c r="AE472" s="627"/>
      <c r="AF472" s="627"/>
      <c r="AG472" s="627"/>
      <c r="AH472" s="627"/>
      <c r="AI472" s="627"/>
      <c r="AJ472" s="627"/>
      <c r="AK472" s="627"/>
      <c r="AL472" s="627"/>
      <c r="AM472" s="627"/>
      <c r="AN472" s="627"/>
      <c r="AO472" s="627"/>
      <c r="AP472" s="627"/>
      <c r="AQ472" s="412"/>
      <c r="AR472" s="364"/>
      <c r="AS472" s="412"/>
      <c r="AT472" s="412"/>
      <c r="AU472" s="412" t="s">
        <v>1657</v>
      </c>
      <c r="AV472" s="412"/>
      <c r="AW472" s="412">
        <v>0</v>
      </c>
      <c r="AX472" s="364"/>
      <c r="AY472" s="412"/>
      <c r="AZ472" s="885">
        <v>190</v>
      </c>
      <c r="BA472" s="885">
        <v>4</v>
      </c>
      <c r="BB472" s="412"/>
      <c r="BC472" s="412">
        <v>1</v>
      </c>
      <c r="BD472" s="412">
        <v>49</v>
      </c>
      <c r="BE472" s="412">
        <v>471</v>
      </c>
      <c r="BF472" s="412">
        <v>1049471</v>
      </c>
      <c r="BG472" s="412">
        <v>492</v>
      </c>
      <c r="BH472" s="412"/>
      <c r="BI472" s="412"/>
      <c r="BJ472" s="412"/>
      <c r="BK472" s="412"/>
      <c r="BL472" s="412"/>
      <c r="BM472" s="412"/>
      <c r="BN472" s="412"/>
      <c r="BO472" s="412"/>
      <c r="BP472" s="412"/>
      <c r="BQ472" s="412"/>
    </row>
    <row r="473" spans="1:69" s="363" customFormat="1" ht="37.5" x14ac:dyDescent="0.25">
      <c r="A473" s="410" t="s">
        <v>46</v>
      </c>
      <c r="B473" s="462" t="s">
        <v>2583</v>
      </c>
      <c r="C473" s="690" t="s">
        <v>2424</v>
      </c>
      <c r="D473" s="609" t="s">
        <v>2429</v>
      </c>
      <c r="E473" s="622" t="s">
        <v>1477</v>
      </c>
      <c r="F473" s="623"/>
      <c r="G473" s="624"/>
      <c r="H473" s="625" t="s">
        <v>1331</v>
      </c>
      <c r="I473" s="624"/>
      <c r="J473" s="364" t="s">
        <v>2414</v>
      </c>
      <c r="K473" s="364" t="s">
        <v>212</v>
      </c>
      <c r="L473" s="412"/>
      <c r="M473" s="364"/>
      <c r="N473" s="412"/>
      <c r="O473" s="412"/>
      <c r="P473" s="412"/>
      <c r="Q473" s="412"/>
      <c r="R473" s="362" t="s">
        <v>1331</v>
      </c>
      <c r="S473" s="627"/>
      <c r="T473" s="627"/>
      <c r="U473" s="627"/>
      <c r="V473" s="627"/>
      <c r="W473" s="627"/>
      <c r="X473" s="627"/>
      <c r="Y473" s="627"/>
      <c r="Z473" s="627"/>
      <c r="AA473" s="627"/>
      <c r="AB473" s="627"/>
      <c r="AC473" s="627"/>
      <c r="AD473" s="627"/>
      <c r="AE473" s="627"/>
      <c r="AF473" s="627"/>
      <c r="AG473" s="627"/>
      <c r="AH473" s="627"/>
      <c r="AI473" s="627"/>
      <c r="AJ473" s="627"/>
      <c r="AK473" s="627"/>
      <c r="AL473" s="627"/>
      <c r="AM473" s="627"/>
      <c r="AN473" s="627"/>
      <c r="AO473" s="627"/>
      <c r="AP473" s="627"/>
      <c r="AQ473" s="412"/>
      <c r="AR473" s="364"/>
      <c r="AS473" s="412"/>
      <c r="AT473" s="412"/>
      <c r="AU473" s="412"/>
      <c r="AV473" s="412"/>
      <c r="AW473" s="412">
        <v>0</v>
      </c>
      <c r="AX473" s="364"/>
      <c r="AY473" s="412"/>
      <c r="AZ473" s="885">
        <v>190</v>
      </c>
      <c r="BA473" s="885">
        <v>5</v>
      </c>
      <c r="BB473" s="412"/>
      <c r="BC473" s="412">
        <v>1</v>
      </c>
      <c r="BD473" s="412">
        <v>49</v>
      </c>
      <c r="BE473" s="412">
        <v>472</v>
      </c>
      <c r="BF473" s="412">
        <v>1049472</v>
      </c>
      <c r="BG473" s="412">
        <v>493</v>
      </c>
      <c r="BH473" s="412"/>
      <c r="BI473" s="412"/>
      <c r="BJ473" s="412"/>
      <c r="BK473" s="412"/>
      <c r="BL473" s="412"/>
      <c r="BM473" s="412"/>
      <c r="BN473" s="412"/>
      <c r="BO473" s="412"/>
      <c r="BP473" s="412"/>
      <c r="BQ473" s="412"/>
    </row>
    <row r="474" spans="1:69" s="363" customFormat="1" ht="25" x14ac:dyDescent="0.25">
      <c r="A474" s="410" t="s">
        <v>46</v>
      </c>
      <c r="B474" s="462" t="s">
        <v>2563</v>
      </c>
      <c r="C474" s="690" t="s">
        <v>2424</v>
      </c>
      <c r="D474" s="609" t="s">
        <v>2596</v>
      </c>
      <c r="E474" s="622" t="s">
        <v>1477</v>
      </c>
      <c r="F474" s="623"/>
      <c r="G474" s="624"/>
      <c r="H474" s="625" t="s">
        <v>1331</v>
      </c>
      <c r="I474" s="624"/>
      <c r="J474" s="364" t="s">
        <v>2414</v>
      </c>
      <c r="K474" s="364" t="s">
        <v>212</v>
      </c>
      <c r="L474" s="412"/>
      <c r="M474" s="364"/>
      <c r="N474" s="412" t="str">
        <f t="shared" ref="N474:N494" si="34">IF(OR($A474&lt;&gt;"C",P474=""),"",HYPERLINK(P474,"Collection"))</f>
        <v/>
      </c>
      <c r="O474" s="412" t="str">
        <f t="shared" si="33"/>
        <v/>
      </c>
      <c r="P474" s="412"/>
      <c r="Q474" s="412"/>
      <c r="R474" s="362" t="s">
        <v>1331</v>
      </c>
      <c r="S474" s="627"/>
      <c r="T474" s="627"/>
      <c r="U474" s="627"/>
      <c r="V474" s="627"/>
      <c r="W474" s="627"/>
      <c r="X474" s="627"/>
      <c r="Y474" s="627"/>
      <c r="Z474" s="627"/>
      <c r="AA474" s="627"/>
      <c r="AB474" s="627"/>
      <c r="AC474" s="627"/>
      <c r="AD474" s="627"/>
      <c r="AE474" s="627"/>
      <c r="AF474" s="627"/>
      <c r="AG474" s="627"/>
      <c r="AH474" s="627"/>
      <c r="AI474" s="627"/>
      <c r="AJ474" s="627"/>
      <c r="AK474" s="627"/>
      <c r="AL474" s="627"/>
      <c r="AM474" s="627"/>
      <c r="AN474" s="627"/>
      <c r="AO474" s="627"/>
      <c r="AP474" s="627"/>
      <c r="AQ474" s="412"/>
      <c r="AR474" s="364"/>
      <c r="AS474" s="412"/>
      <c r="AT474" s="412"/>
      <c r="AU474" s="412" t="s">
        <v>1657</v>
      </c>
      <c r="AV474" s="412"/>
      <c r="AW474" s="412">
        <v>0</v>
      </c>
      <c r="AX474" s="364"/>
      <c r="AY474" s="412"/>
      <c r="AZ474" s="885">
        <v>190</v>
      </c>
      <c r="BA474" s="885">
        <v>15</v>
      </c>
      <c r="BB474" s="412"/>
      <c r="BC474" s="412">
        <v>1</v>
      </c>
      <c r="BD474" s="412">
        <v>49</v>
      </c>
      <c r="BE474" s="412">
        <v>473</v>
      </c>
      <c r="BF474" s="412">
        <v>1049473</v>
      </c>
      <c r="BG474" s="412">
        <v>494</v>
      </c>
      <c r="BH474" s="412"/>
      <c r="BI474" s="412"/>
      <c r="BJ474" s="412"/>
      <c r="BK474" s="412"/>
      <c r="BL474" s="412"/>
      <c r="BM474" s="412"/>
      <c r="BN474" s="412"/>
      <c r="BO474" s="412"/>
      <c r="BP474" s="412"/>
      <c r="BQ474" s="412"/>
    </row>
    <row r="475" spans="1:69" s="363" customFormat="1" ht="25" x14ac:dyDescent="0.25">
      <c r="A475" s="410" t="s">
        <v>46</v>
      </c>
      <c r="B475" s="462" t="s">
        <v>3078</v>
      </c>
      <c r="C475" s="690" t="s">
        <v>2424</v>
      </c>
      <c r="D475" s="609" t="s">
        <v>2597</v>
      </c>
      <c r="E475" s="622" t="s">
        <v>1477</v>
      </c>
      <c r="F475" s="623"/>
      <c r="G475" s="624"/>
      <c r="H475" s="625" t="s">
        <v>1331</v>
      </c>
      <c r="I475" s="624"/>
      <c r="J475" s="364" t="s">
        <v>2414</v>
      </c>
      <c r="K475" s="364" t="s">
        <v>212</v>
      </c>
      <c r="L475" s="412"/>
      <c r="M475" s="364"/>
      <c r="N475" s="412" t="str">
        <f t="shared" si="34"/>
        <v/>
      </c>
      <c r="O475" s="412" t="str">
        <f t="shared" si="33"/>
        <v/>
      </c>
      <c r="P475" s="412"/>
      <c r="Q475" s="412"/>
      <c r="R475" s="362" t="s">
        <v>1331</v>
      </c>
      <c r="S475" s="627"/>
      <c r="T475" s="627"/>
      <c r="U475" s="627"/>
      <c r="V475" s="627"/>
      <c r="W475" s="627"/>
      <c r="X475" s="627"/>
      <c r="Y475" s="627"/>
      <c r="Z475" s="627"/>
      <c r="AA475" s="627"/>
      <c r="AB475" s="627"/>
      <c r="AC475" s="627"/>
      <c r="AD475" s="627"/>
      <c r="AE475" s="627"/>
      <c r="AF475" s="627"/>
      <c r="AG475" s="627"/>
      <c r="AH475" s="627"/>
      <c r="AI475" s="627"/>
      <c r="AJ475" s="627"/>
      <c r="AK475" s="627"/>
      <c r="AL475" s="627"/>
      <c r="AM475" s="627"/>
      <c r="AN475" s="627"/>
      <c r="AO475" s="627"/>
      <c r="AP475" s="627"/>
      <c r="AQ475" s="412"/>
      <c r="AR475" s="364"/>
      <c r="AS475" s="412"/>
      <c r="AT475" s="412"/>
      <c r="AU475" s="412" t="s">
        <v>1657</v>
      </c>
      <c r="AV475" s="412"/>
      <c r="AW475" s="412">
        <v>0</v>
      </c>
      <c r="AX475" s="364"/>
      <c r="AY475" s="412"/>
      <c r="AZ475" s="885">
        <v>190</v>
      </c>
      <c r="BA475" s="885">
        <v>16</v>
      </c>
      <c r="BB475" s="412"/>
      <c r="BC475" s="412">
        <v>1</v>
      </c>
      <c r="BD475" s="412">
        <v>49</v>
      </c>
      <c r="BE475" s="412">
        <v>474</v>
      </c>
      <c r="BF475" s="412">
        <v>1049474</v>
      </c>
      <c r="BG475" s="412">
        <v>495</v>
      </c>
      <c r="BH475" s="412"/>
      <c r="BI475" s="412"/>
      <c r="BJ475" s="412"/>
      <c r="BK475" s="412"/>
      <c r="BL475" s="412"/>
      <c r="BM475" s="412"/>
      <c r="BN475" s="412"/>
      <c r="BO475" s="412"/>
      <c r="BP475" s="412"/>
      <c r="BQ475" s="412"/>
    </row>
    <row r="476" spans="1:69" s="363" customFormat="1" ht="25" x14ac:dyDescent="0.25">
      <c r="A476" s="410" t="s">
        <v>46</v>
      </c>
      <c r="B476" s="462" t="s">
        <v>3079</v>
      </c>
      <c r="C476" s="690" t="s">
        <v>2424</v>
      </c>
      <c r="D476" s="609" t="s">
        <v>2403</v>
      </c>
      <c r="E476" s="622" t="s">
        <v>1477</v>
      </c>
      <c r="F476" s="623"/>
      <c r="G476" s="624"/>
      <c r="H476" s="625" t="s">
        <v>1331</v>
      </c>
      <c r="I476" s="624"/>
      <c r="J476" s="364" t="s">
        <v>2414</v>
      </c>
      <c r="K476" s="364" t="s">
        <v>212</v>
      </c>
      <c r="L476" s="412"/>
      <c r="M476" s="364"/>
      <c r="N476" s="412" t="str">
        <f t="shared" si="34"/>
        <v/>
      </c>
      <c r="O476" s="412" t="str">
        <f t="shared" si="33"/>
        <v/>
      </c>
      <c r="P476" s="412"/>
      <c r="Q476" s="412"/>
      <c r="R476" s="362" t="s">
        <v>1331</v>
      </c>
      <c r="S476" s="627"/>
      <c r="T476" s="627"/>
      <c r="U476" s="627"/>
      <c r="V476" s="627"/>
      <c r="W476" s="627"/>
      <c r="X476" s="627"/>
      <c r="Y476" s="627"/>
      <c r="Z476" s="627"/>
      <c r="AA476" s="627"/>
      <c r="AB476" s="627"/>
      <c r="AC476" s="627"/>
      <c r="AD476" s="627"/>
      <c r="AE476" s="627"/>
      <c r="AF476" s="627"/>
      <c r="AG476" s="627"/>
      <c r="AH476" s="627"/>
      <c r="AI476" s="627"/>
      <c r="AJ476" s="627"/>
      <c r="AK476" s="627"/>
      <c r="AL476" s="627"/>
      <c r="AM476" s="627"/>
      <c r="AN476" s="627"/>
      <c r="AO476" s="627"/>
      <c r="AP476" s="627"/>
      <c r="AQ476" s="412"/>
      <c r="AR476" s="364"/>
      <c r="AS476" s="412"/>
      <c r="AT476" s="412"/>
      <c r="AU476" s="412" t="s">
        <v>1657</v>
      </c>
      <c r="AV476" s="412"/>
      <c r="AW476" s="412">
        <v>0</v>
      </c>
      <c r="AX476" s="364"/>
      <c r="AY476" s="412"/>
      <c r="AZ476" s="885">
        <v>190</v>
      </c>
      <c r="BA476" s="885">
        <v>17</v>
      </c>
      <c r="BB476" s="412"/>
      <c r="BC476" s="412">
        <v>1</v>
      </c>
      <c r="BD476" s="412">
        <v>49</v>
      </c>
      <c r="BE476" s="412">
        <v>475</v>
      </c>
      <c r="BF476" s="412">
        <v>1049475</v>
      </c>
      <c r="BG476" s="412">
        <v>496</v>
      </c>
      <c r="BH476" s="412"/>
      <c r="BI476" s="412"/>
      <c r="BJ476" s="412"/>
      <c r="BK476" s="412"/>
      <c r="BL476" s="412"/>
      <c r="BM476" s="412"/>
      <c r="BN476" s="412"/>
      <c r="BO476" s="412"/>
      <c r="BP476" s="412"/>
      <c r="BQ476" s="412"/>
    </row>
    <row r="477" spans="1:69" s="363" customFormat="1" ht="25" x14ac:dyDescent="0.25">
      <c r="A477" s="410" t="s">
        <v>46</v>
      </c>
      <c r="B477" s="462" t="s">
        <v>3080</v>
      </c>
      <c r="C477" s="690" t="s">
        <v>2424</v>
      </c>
      <c r="D477" s="609" t="s">
        <v>2426</v>
      </c>
      <c r="E477" s="622" t="s">
        <v>1477</v>
      </c>
      <c r="F477" s="623"/>
      <c r="G477" s="624"/>
      <c r="H477" s="625" t="s">
        <v>1331</v>
      </c>
      <c r="I477" s="624"/>
      <c r="J477" s="364" t="s">
        <v>2414</v>
      </c>
      <c r="K477" s="364" t="s">
        <v>212</v>
      </c>
      <c r="L477" s="412"/>
      <c r="M477" s="364"/>
      <c r="N477" s="412" t="str">
        <f t="shared" si="34"/>
        <v/>
      </c>
      <c r="O477" s="412" t="str">
        <f t="shared" si="33"/>
        <v/>
      </c>
      <c r="P477" s="412"/>
      <c r="Q477" s="412"/>
      <c r="R477" s="362" t="s">
        <v>1331</v>
      </c>
      <c r="S477" s="627"/>
      <c r="T477" s="627"/>
      <c r="U477" s="627"/>
      <c r="V477" s="627"/>
      <c r="W477" s="627"/>
      <c r="X477" s="627"/>
      <c r="Y477" s="627"/>
      <c r="Z477" s="627"/>
      <c r="AA477" s="627"/>
      <c r="AB477" s="627"/>
      <c r="AC477" s="627"/>
      <c r="AD477" s="627"/>
      <c r="AE477" s="627"/>
      <c r="AF477" s="627"/>
      <c r="AG477" s="627"/>
      <c r="AH477" s="627"/>
      <c r="AI477" s="627"/>
      <c r="AJ477" s="627"/>
      <c r="AK477" s="627"/>
      <c r="AL477" s="627"/>
      <c r="AM477" s="627"/>
      <c r="AN477" s="627"/>
      <c r="AO477" s="627"/>
      <c r="AP477" s="627"/>
      <c r="AQ477" s="412"/>
      <c r="AR477" s="364"/>
      <c r="AS477" s="412"/>
      <c r="AT477" s="412"/>
      <c r="AU477" s="412" t="s">
        <v>1657</v>
      </c>
      <c r="AV477" s="412"/>
      <c r="AW477" s="412">
        <v>0</v>
      </c>
      <c r="AX477" s="364"/>
      <c r="AY477" s="412"/>
      <c r="AZ477" s="885">
        <v>190</v>
      </c>
      <c r="BA477" s="885">
        <v>18</v>
      </c>
      <c r="BB477" s="412"/>
      <c r="BC477" s="412">
        <v>1</v>
      </c>
      <c r="BD477" s="412">
        <v>49</v>
      </c>
      <c r="BE477" s="412">
        <v>476</v>
      </c>
      <c r="BF477" s="412">
        <v>1049476</v>
      </c>
      <c r="BG477" s="412">
        <v>497</v>
      </c>
      <c r="BH477" s="412"/>
      <c r="BI477" s="412"/>
      <c r="BJ477" s="412"/>
      <c r="BK477" s="412"/>
      <c r="BL477" s="412"/>
      <c r="BM477" s="412"/>
      <c r="BN477" s="412"/>
      <c r="BO477" s="412"/>
      <c r="BP477" s="412"/>
      <c r="BQ477" s="412"/>
    </row>
    <row r="478" spans="1:69" s="363" customFormat="1" ht="37.5" x14ac:dyDescent="0.25">
      <c r="A478" s="410" t="s">
        <v>46</v>
      </c>
      <c r="B478" s="462" t="s">
        <v>3081</v>
      </c>
      <c r="C478" s="690" t="s">
        <v>2424</v>
      </c>
      <c r="D478" s="609" t="s">
        <v>2440</v>
      </c>
      <c r="E478" s="622" t="s">
        <v>1477</v>
      </c>
      <c r="F478" s="623"/>
      <c r="G478" s="624"/>
      <c r="H478" s="625" t="s">
        <v>1331</v>
      </c>
      <c r="I478" s="624"/>
      <c r="J478" s="364" t="s">
        <v>2414</v>
      </c>
      <c r="K478" s="364" t="s">
        <v>212</v>
      </c>
      <c r="L478" s="412"/>
      <c r="M478" s="364"/>
      <c r="N478" s="412" t="str">
        <f t="shared" si="34"/>
        <v/>
      </c>
      <c r="O478" s="412" t="str">
        <f t="shared" si="33"/>
        <v/>
      </c>
      <c r="P478" s="412"/>
      <c r="Q478" s="412"/>
      <c r="R478" s="362" t="s">
        <v>1331</v>
      </c>
      <c r="S478" s="627"/>
      <c r="T478" s="627"/>
      <c r="U478" s="627"/>
      <c r="V478" s="627"/>
      <c r="W478" s="627"/>
      <c r="X478" s="627"/>
      <c r="Y478" s="627"/>
      <c r="Z478" s="627"/>
      <c r="AA478" s="627"/>
      <c r="AB478" s="627"/>
      <c r="AC478" s="627"/>
      <c r="AD478" s="627"/>
      <c r="AE478" s="627"/>
      <c r="AF478" s="627"/>
      <c r="AG478" s="627"/>
      <c r="AH478" s="627"/>
      <c r="AI478" s="627"/>
      <c r="AJ478" s="627"/>
      <c r="AK478" s="627"/>
      <c r="AL478" s="627"/>
      <c r="AM478" s="627"/>
      <c r="AN478" s="627"/>
      <c r="AO478" s="627"/>
      <c r="AP478" s="627"/>
      <c r="AQ478" s="412"/>
      <c r="AR478" s="364"/>
      <c r="AS478" s="412"/>
      <c r="AT478" s="412"/>
      <c r="AU478" s="412" t="s">
        <v>1657</v>
      </c>
      <c r="AV478" s="412"/>
      <c r="AW478" s="412">
        <v>0</v>
      </c>
      <c r="AX478" s="364"/>
      <c r="AY478" s="412"/>
      <c r="AZ478" s="885">
        <v>190</v>
      </c>
      <c r="BA478" s="885">
        <v>19</v>
      </c>
      <c r="BB478" s="412"/>
      <c r="BC478" s="412">
        <v>1</v>
      </c>
      <c r="BD478" s="412">
        <v>49</v>
      </c>
      <c r="BE478" s="412">
        <v>477</v>
      </c>
      <c r="BF478" s="412">
        <v>1049477</v>
      </c>
      <c r="BG478" s="412">
        <v>498</v>
      </c>
      <c r="BH478" s="412"/>
      <c r="BI478" s="412"/>
      <c r="BJ478" s="412"/>
      <c r="BK478" s="412"/>
      <c r="BL478" s="412"/>
      <c r="BM478" s="412"/>
      <c r="BN478" s="412"/>
      <c r="BO478" s="412"/>
      <c r="BP478" s="412"/>
      <c r="BQ478" s="412"/>
    </row>
    <row r="479" spans="1:69" s="363" customFormat="1" ht="25" x14ac:dyDescent="0.25">
      <c r="A479" s="410" t="s">
        <v>46</v>
      </c>
      <c r="B479" s="462" t="s">
        <v>3082</v>
      </c>
      <c r="C479" s="690" t="s">
        <v>2424</v>
      </c>
      <c r="D479" s="609" t="s">
        <v>2404</v>
      </c>
      <c r="E479" s="622" t="s">
        <v>1477</v>
      </c>
      <c r="F479" s="623"/>
      <c r="G479" s="624"/>
      <c r="H479" s="625" t="s">
        <v>1331</v>
      </c>
      <c r="I479" s="624"/>
      <c r="J479" s="364" t="s">
        <v>2414</v>
      </c>
      <c r="K479" s="364" t="s">
        <v>212</v>
      </c>
      <c r="L479" s="412"/>
      <c r="M479" s="364"/>
      <c r="N479" s="412" t="str">
        <f t="shared" si="34"/>
        <v/>
      </c>
      <c r="O479" s="412" t="str">
        <f t="shared" si="33"/>
        <v/>
      </c>
      <c r="P479" s="412"/>
      <c r="Q479" s="412"/>
      <c r="R479" s="362" t="s">
        <v>1331</v>
      </c>
      <c r="S479" s="627"/>
      <c r="T479" s="627"/>
      <c r="U479" s="627"/>
      <c r="V479" s="627"/>
      <c r="W479" s="627"/>
      <c r="X479" s="627"/>
      <c r="Y479" s="627"/>
      <c r="Z479" s="627"/>
      <c r="AA479" s="627"/>
      <c r="AB479" s="627"/>
      <c r="AC479" s="627"/>
      <c r="AD479" s="627"/>
      <c r="AE479" s="627"/>
      <c r="AF479" s="627"/>
      <c r="AG479" s="627"/>
      <c r="AH479" s="627"/>
      <c r="AI479" s="627"/>
      <c r="AJ479" s="627"/>
      <c r="AK479" s="627"/>
      <c r="AL479" s="627"/>
      <c r="AM479" s="627"/>
      <c r="AN479" s="627"/>
      <c r="AO479" s="627"/>
      <c r="AP479" s="627"/>
      <c r="AQ479" s="412"/>
      <c r="AR479" s="364"/>
      <c r="AS479" s="412"/>
      <c r="AT479" s="412"/>
      <c r="AU479" s="412" t="s">
        <v>1657</v>
      </c>
      <c r="AV479" s="412"/>
      <c r="AW479" s="412">
        <v>0</v>
      </c>
      <c r="AX479" s="364"/>
      <c r="AY479" s="412"/>
      <c r="AZ479" s="885">
        <v>190</v>
      </c>
      <c r="BA479" s="885">
        <v>20</v>
      </c>
      <c r="BB479" s="412"/>
      <c r="BC479" s="412">
        <v>1</v>
      </c>
      <c r="BD479" s="412">
        <v>49</v>
      </c>
      <c r="BE479" s="412">
        <v>478</v>
      </c>
      <c r="BF479" s="412">
        <v>1049478</v>
      </c>
      <c r="BG479" s="412">
        <v>499</v>
      </c>
      <c r="BH479" s="412"/>
      <c r="BI479" s="412"/>
      <c r="BJ479" s="412"/>
      <c r="BK479" s="412"/>
      <c r="BL479" s="412"/>
      <c r="BM479" s="412"/>
      <c r="BN479" s="412"/>
      <c r="BO479" s="412"/>
      <c r="BP479" s="412"/>
      <c r="BQ479" s="412"/>
    </row>
    <row r="480" spans="1:69" s="363" customFormat="1" ht="25" x14ac:dyDescent="0.25">
      <c r="A480" s="410" t="s">
        <v>46</v>
      </c>
      <c r="B480" s="462" t="s">
        <v>3083</v>
      </c>
      <c r="C480" s="690" t="s">
        <v>2424</v>
      </c>
      <c r="D480" s="609" t="s">
        <v>2405</v>
      </c>
      <c r="E480" s="622" t="s">
        <v>1477</v>
      </c>
      <c r="F480" s="623"/>
      <c r="G480" s="624"/>
      <c r="H480" s="625" t="s">
        <v>1331</v>
      </c>
      <c r="I480" s="624"/>
      <c r="J480" s="364" t="s">
        <v>2414</v>
      </c>
      <c r="K480" s="364" t="s">
        <v>212</v>
      </c>
      <c r="L480" s="412"/>
      <c r="M480" s="364"/>
      <c r="N480" s="412" t="str">
        <f t="shared" si="34"/>
        <v/>
      </c>
      <c r="O480" s="412" t="str">
        <f t="shared" si="33"/>
        <v/>
      </c>
      <c r="P480" s="412"/>
      <c r="Q480" s="412"/>
      <c r="R480" s="362" t="s">
        <v>1331</v>
      </c>
      <c r="S480" s="627"/>
      <c r="T480" s="627"/>
      <c r="U480" s="627"/>
      <c r="V480" s="627"/>
      <c r="W480" s="627"/>
      <c r="X480" s="627"/>
      <c r="Y480" s="627"/>
      <c r="Z480" s="627"/>
      <c r="AA480" s="627"/>
      <c r="AB480" s="627"/>
      <c r="AC480" s="627"/>
      <c r="AD480" s="627"/>
      <c r="AE480" s="627"/>
      <c r="AF480" s="627"/>
      <c r="AG480" s="627"/>
      <c r="AH480" s="627"/>
      <c r="AI480" s="627"/>
      <c r="AJ480" s="627"/>
      <c r="AK480" s="627"/>
      <c r="AL480" s="627"/>
      <c r="AM480" s="627"/>
      <c r="AN480" s="627"/>
      <c r="AO480" s="627"/>
      <c r="AP480" s="627"/>
      <c r="AQ480" s="412"/>
      <c r="AR480" s="364"/>
      <c r="AS480" s="412"/>
      <c r="AT480" s="412"/>
      <c r="AU480" s="412" t="s">
        <v>1657</v>
      </c>
      <c r="AV480" s="412"/>
      <c r="AW480" s="412">
        <v>0</v>
      </c>
      <c r="AX480" s="364"/>
      <c r="AY480" s="412"/>
      <c r="AZ480" s="885">
        <v>190</v>
      </c>
      <c r="BA480" s="885">
        <v>21</v>
      </c>
      <c r="BB480" s="412"/>
      <c r="BC480" s="412">
        <v>1</v>
      </c>
      <c r="BD480" s="412">
        <v>49</v>
      </c>
      <c r="BE480" s="412">
        <v>479</v>
      </c>
      <c r="BF480" s="412">
        <v>1049479</v>
      </c>
      <c r="BG480" s="412">
        <v>500</v>
      </c>
      <c r="BH480" s="412"/>
      <c r="BI480" s="412"/>
      <c r="BJ480" s="412"/>
      <c r="BK480" s="412"/>
      <c r="BL480" s="412"/>
      <c r="BM480" s="412"/>
      <c r="BN480" s="412"/>
      <c r="BO480" s="412"/>
      <c r="BP480" s="412"/>
      <c r="BQ480" s="412"/>
    </row>
    <row r="481" spans="1:69" s="363" customFormat="1" ht="25" x14ac:dyDescent="0.25">
      <c r="A481" s="410" t="s">
        <v>46</v>
      </c>
      <c r="B481" s="462" t="s">
        <v>3084</v>
      </c>
      <c r="C481" s="690" t="s">
        <v>2424</v>
      </c>
      <c r="D481" s="609" t="s">
        <v>2406</v>
      </c>
      <c r="E481" s="622" t="s">
        <v>1477</v>
      </c>
      <c r="F481" s="623"/>
      <c r="G481" s="624"/>
      <c r="H481" s="625" t="s">
        <v>1331</v>
      </c>
      <c r="I481" s="624"/>
      <c r="J481" s="364" t="s">
        <v>2414</v>
      </c>
      <c r="K481" s="364" t="s">
        <v>212</v>
      </c>
      <c r="L481" s="412"/>
      <c r="M481" s="364"/>
      <c r="N481" s="412" t="str">
        <f t="shared" si="34"/>
        <v/>
      </c>
      <c r="O481" s="412" t="str">
        <f t="shared" si="33"/>
        <v/>
      </c>
      <c r="P481" s="412"/>
      <c r="Q481" s="412"/>
      <c r="R481" s="362" t="s">
        <v>1331</v>
      </c>
      <c r="S481" s="627"/>
      <c r="T481" s="627"/>
      <c r="U481" s="627"/>
      <c r="V481" s="627"/>
      <c r="W481" s="627"/>
      <c r="X481" s="627"/>
      <c r="Y481" s="627"/>
      <c r="Z481" s="627"/>
      <c r="AA481" s="627"/>
      <c r="AB481" s="627"/>
      <c r="AC481" s="627"/>
      <c r="AD481" s="627"/>
      <c r="AE481" s="627"/>
      <c r="AF481" s="627"/>
      <c r="AG481" s="627"/>
      <c r="AH481" s="627"/>
      <c r="AI481" s="627"/>
      <c r="AJ481" s="627"/>
      <c r="AK481" s="627"/>
      <c r="AL481" s="627"/>
      <c r="AM481" s="627"/>
      <c r="AN481" s="627"/>
      <c r="AO481" s="627"/>
      <c r="AP481" s="627"/>
      <c r="AQ481" s="412"/>
      <c r="AR481" s="364"/>
      <c r="AS481" s="412"/>
      <c r="AT481" s="412"/>
      <c r="AU481" s="412" t="s">
        <v>1657</v>
      </c>
      <c r="AV481" s="412"/>
      <c r="AW481" s="412">
        <v>0</v>
      </c>
      <c r="AX481" s="364"/>
      <c r="AY481" s="412"/>
      <c r="AZ481" s="885">
        <v>190</v>
      </c>
      <c r="BA481" s="885">
        <v>22</v>
      </c>
      <c r="BB481" s="412"/>
      <c r="BC481" s="412">
        <v>1</v>
      </c>
      <c r="BD481" s="412">
        <v>49</v>
      </c>
      <c r="BE481" s="412">
        <v>480</v>
      </c>
      <c r="BF481" s="412">
        <v>1049480</v>
      </c>
      <c r="BG481" s="412">
        <v>501</v>
      </c>
      <c r="BH481" s="412"/>
      <c r="BI481" s="412"/>
      <c r="BJ481" s="412"/>
      <c r="BK481" s="412"/>
      <c r="BL481" s="412"/>
      <c r="BM481" s="412"/>
      <c r="BN481" s="412"/>
      <c r="BO481" s="412"/>
      <c r="BP481" s="412"/>
      <c r="BQ481" s="412"/>
    </row>
    <row r="482" spans="1:69" s="363" customFormat="1" ht="25" x14ac:dyDescent="0.25">
      <c r="A482" s="410" t="s">
        <v>46</v>
      </c>
      <c r="B482" s="462" t="s">
        <v>3085</v>
      </c>
      <c r="C482" s="690" t="s">
        <v>2424</v>
      </c>
      <c r="D482" s="609" t="s">
        <v>2407</v>
      </c>
      <c r="E482" s="622" t="s">
        <v>1477</v>
      </c>
      <c r="F482" s="623"/>
      <c r="G482" s="624"/>
      <c r="H482" s="625" t="s">
        <v>1331</v>
      </c>
      <c r="I482" s="624"/>
      <c r="J482" s="364" t="s">
        <v>2414</v>
      </c>
      <c r="K482" s="364" t="s">
        <v>212</v>
      </c>
      <c r="L482" s="412"/>
      <c r="M482" s="364"/>
      <c r="N482" s="412" t="str">
        <f t="shared" si="34"/>
        <v/>
      </c>
      <c r="O482" s="412" t="str">
        <f t="shared" si="33"/>
        <v/>
      </c>
      <c r="P482" s="412"/>
      <c r="Q482" s="412"/>
      <c r="R482" s="362" t="s">
        <v>1331</v>
      </c>
      <c r="S482" s="627"/>
      <c r="T482" s="627"/>
      <c r="U482" s="627"/>
      <c r="V482" s="627"/>
      <c r="W482" s="627"/>
      <c r="X482" s="627"/>
      <c r="Y482" s="627"/>
      <c r="Z482" s="627"/>
      <c r="AA482" s="627"/>
      <c r="AB482" s="627"/>
      <c r="AC482" s="627"/>
      <c r="AD482" s="627"/>
      <c r="AE482" s="627"/>
      <c r="AF482" s="627"/>
      <c r="AG482" s="627"/>
      <c r="AH482" s="627"/>
      <c r="AI482" s="627"/>
      <c r="AJ482" s="627"/>
      <c r="AK482" s="627"/>
      <c r="AL482" s="627"/>
      <c r="AM482" s="627"/>
      <c r="AN482" s="627"/>
      <c r="AO482" s="627"/>
      <c r="AP482" s="627"/>
      <c r="AQ482" s="412"/>
      <c r="AR482" s="364"/>
      <c r="AS482" s="412"/>
      <c r="AT482" s="412"/>
      <c r="AU482" s="412" t="s">
        <v>1657</v>
      </c>
      <c r="AV482" s="412"/>
      <c r="AW482" s="412">
        <v>0</v>
      </c>
      <c r="AX482" s="364"/>
      <c r="AY482" s="412"/>
      <c r="AZ482" s="885">
        <v>190</v>
      </c>
      <c r="BA482" s="885">
        <v>23</v>
      </c>
      <c r="BB482" s="412"/>
      <c r="BC482" s="412">
        <v>1</v>
      </c>
      <c r="BD482" s="412">
        <v>49</v>
      </c>
      <c r="BE482" s="412">
        <v>481</v>
      </c>
      <c r="BF482" s="412">
        <v>1049481</v>
      </c>
      <c r="BG482" s="412">
        <v>502</v>
      </c>
      <c r="BH482" s="412"/>
      <c r="BI482" s="412"/>
      <c r="BJ482" s="412"/>
      <c r="BK482" s="412"/>
      <c r="BL482" s="412"/>
      <c r="BM482" s="412"/>
      <c r="BN482" s="412"/>
      <c r="BO482" s="412"/>
      <c r="BP482" s="412"/>
      <c r="BQ482" s="412"/>
    </row>
    <row r="483" spans="1:69" s="363" customFormat="1" ht="37.5" x14ac:dyDescent="0.25">
      <c r="A483" s="410" t="s">
        <v>46</v>
      </c>
      <c r="B483" s="462" t="s">
        <v>3086</v>
      </c>
      <c r="C483" s="690" t="s">
        <v>2424</v>
      </c>
      <c r="D483" s="609" t="s">
        <v>2408</v>
      </c>
      <c r="E483" s="622" t="s">
        <v>1477</v>
      </c>
      <c r="F483" s="623"/>
      <c r="G483" s="624"/>
      <c r="H483" s="625" t="s">
        <v>1331</v>
      </c>
      <c r="I483" s="624"/>
      <c r="J483" s="364" t="s">
        <v>2414</v>
      </c>
      <c r="K483" s="364" t="s">
        <v>212</v>
      </c>
      <c r="L483" s="412"/>
      <c r="M483" s="364"/>
      <c r="N483" s="412" t="str">
        <f t="shared" si="34"/>
        <v/>
      </c>
      <c r="O483" s="412" t="str">
        <f t="shared" si="33"/>
        <v/>
      </c>
      <c r="P483" s="412"/>
      <c r="Q483" s="412"/>
      <c r="R483" s="362" t="s">
        <v>1331</v>
      </c>
      <c r="S483" s="627"/>
      <c r="T483" s="627"/>
      <c r="U483" s="627"/>
      <c r="V483" s="627"/>
      <c r="W483" s="627"/>
      <c r="X483" s="627"/>
      <c r="Y483" s="627"/>
      <c r="Z483" s="627"/>
      <c r="AA483" s="627"/>
      <c r="AB483" s="627"/>
      <c r="AC483" s="627"/>
      <c r="AD483" s="627"/>
      <c r="AE483" s="627"/>
      <c r="AF483" s="627"/>
      <c r="AG483" s="627"/>
      <c r="AH483" s="627"/>
      <c r="AI483" s="627"/>
      <c r="AJ483" s="627"/>
      <c r="AK483" s="627"/>
      <c r="AL483" s="627"/>
      <c r="AM483" s="627"/>
      <c r="AN483" s="627"/>
      <c r="AO483" s="627"/>
      <c r="AP483" s="627"/>
      <c r="AQ483" s="412"/>
      <c r="AR483" s="364"/>
      <c r="AS483" s="412"/>
      <c r="AT483" s="412"/>
      <c r="AU483" s="412" t="s">
        <v>1657</v>
      </c>
      <c r="AV483" s="412"/>
      <c r="AW483" s="412">
        <v>0</v>
      </c>
      <c r="AX483" s="364"/>
      <c r="AY483" s="412"/>
      <c r="AZ483" s="885">
        <v>190</v>
      </c>
      <c r="BA483" s="885">
        <v>24</v>
      </c>
      <c r="BB483" s="412"/>
      <c r="BC483" s="412">
        <v>1</v>
      </c>
      <c r="BD483" s="412">
        <v>49</v>
      </c>
      <c r="BE483" s="412">
        <v>482</v>
      </c>
      <c r="BF483" s="412">
        <v>1049482</v>
      </c>
      <c r="BG483" s="412">
        <v>503</v>
      </c>
      <c r="BH483" s="412"/>
      <c r="BI483" s="412"/>
      <c r="BJ483" s="412"/>
      <c r="BK483" s="412"/>
      <c r="BL483" s="412"/>
      <c r="BM483" s="412"/>
      <c r="BN483" s="412"/>
      <c r="BO483" s="412"/>
      <c r="BP483" s="412"/>
      <c r="BQ483" s="412"/>
    </row>
    <row r="484" spans="1:69" s="363" customFormat="1" ht="25" x14ac:dyDescent="0.25">
      <c r="A484" s="410" t="s">
        <v>46</v>
      </c>
      <c r="B484" s="462" t="s">
        <v>3087</v>
      </c>
      <c r="C484" s="690" t="s">
        <v>2424</v>
      </c>
      <c r="D484" s="609" t="s">
        <v>2409</v>
      </c>
      <c r="E484" s="622" t="s">
        <v>1477</v>
      </c>
      <c r="F484" s="623"/>
      <c r="G484" s="624"/>
      <c r="H484" s="625" t="s">
        <v>1331</v>
      </c>
      <c r="I484" s="624"/>
      <c r="J484" s="364" t="s">
        <v>2414</v>
      </c>
      <c r="K484" s="364" t="s">
        <v>212</v>
      </c>
      <c r="L484" s="412"/>
      <c r="M484" s="364"/>
      <c r="N484" s="412" t="str">
        <f t="shared" si="34"/>
        <v/>
      </c>
      <c r="O484" s="412" t="str">
        <f t="shared" si="33"/>
        <v/>
      </c>
      <c r="P484" s="412"/>
      <c r="Q484" s="412"/>
      <c r="R484" s="362" t="s">
        <v>1331</v>
      </c>
      <c r="S484" s="627"/>
      <c r="T484" s="627"/>
      <c r="U484" s="627"/>
      <c r="V484" s="627"/>
      <c r="W484" s="627"/>
      <c r="X484" s="627"/>
      <c r="Y484" s="627"/>
      <c r="Z484" s="627"/>
      <c r="AA484" s="627"/>
      <c r="AB484" s="627"/>
      <c r="AC484" s="627"/>
      <c r="AD484" s="627"/>
      <c r="AE484" s="627"/>
      <c r="AF484" s="627"/>
      <c r="AG484" s="627"/>
      <c r="AH484" s="627"/>
      <c r="AI484" s="627"/>
      <c r="AJ484" s="627"/>
      <c r="AK484" s="627"/>
      <c r="AL484" s="627"/>
      <c r="AM484" s="627"/>
      <c r="AN484" s="627"/>
      <c r="AO484" s="627"/>
      <c r="AP484" s="627"/>
      <c r="AQ484" s="412"/>
      <c r="AR484" s="364"/>
      <c r="AS484" s="412"/>
      <c r="AT484" s="412"/>
      <c r="AU484" s="412" t="s">
        <v>1657</v>
      </c>
      <c r="AV484" s="412"/>
      <c r="AW484" s="412">
        <v>0</v>
      </c>
      <c r="AX484" s="364"/>
      <c r="AY484" s="412"/>
      <c r="AZ484" s="885">
        <v>190</v>
      </c>
      <c r="BA484" s="885">
        <v>25</v>
      </c>
      <c r="BB484" s="412"/>
      <c r="BC484" s="412">
        <v>1</v>
      </c>
      <c r="BD484" s="412">
        <v>49</v>
      </c>
      <c r="BE484" s="412">
        <v>483</v>
      </c>
      <c r="BF484" s="412">
        <v>1049483</v>
      </c>
      <c r="BG484" s="412">
        <v>504</v>
      </c>
      <c r="BH484" s="412"/>
      <c r="BI484" s="412"/>
      <c r="BJ484" s="412"/>
      <c r="BK484" s="412"/>
      <c r="BL484" s="412"/>
      <c r="BM484" s="412"/>
      <c r="BN484" s="412"/>
      <c r="BO484" s="412"/>
      <c r="BP484" s="412"/>
      <c r="BQ484" s="412"/>
    </row>
    <row r="485" spans="1:69" s="363" customFormat="1" ht="25" x14ac:dyDescent="0.25">
      <c r="A485" s="410" t="s">
        <v>46</v>
      </c>
      <c r="B485" s="462" t="s">
        <v>3088</v>
      </c>
      <c r="C485" s="690" t="s">
        <v>2424</v>
      </c>
      <c r="D485" s="609" t="s">
        <v>2598</v>
      </c>
      <c r="E485" s="622" t="s">
        <v>1477</v>
      </c>
      <c r="F485" s="623"/>
      <c r="G485" s="624"/>
      <c r="H485" s="625" t="s">
        <v>1331</v>
      </c>
      <c r="I485" s="624"/>
      <c r="J485" s="364" t="s">
        <v>2414</v>
      </c>
      <c r="K485" s="364" t="s">
        <v>212</v>
      </c>
      <c r="L485" s="412"/>
      <c r="M485" s="364"/>
      <c r="N485" s="412" t="str">
        <f t="shared" si="34"/>
        <v/>
      </c>
      <c r="O485" s="412" t="str">
        <f t="shared" si="33"/>
        <v/>
      </c>
      <c r="P485" s="412"/>
      <c r="Q485" s="412"/>
      <c r="R485" s="362" t="s">
        <v>1331</v>
      </c>
      <c r="S485" s="627"/>
      <c r="T485" s="627"/>
      <c r="U485" s="627"/>
      <c r="V485" s="627"/>
      <c r="W485" s="627"/>
      <c r="X485" s="627"/>
      <c r="Y485" s="627"/>
      <c r="Z485" s="627"/>
      <c r="AA485" s="627"/>
      <c r="AB485" s="627"/>
      <c r="AC485" s="627"/>
      <c r="AD485" s="627"/>
      <c r="AE485" s="627"/>
      <c r="AF485" s="627"/>
      <c r="AG485" s="627"/>
      <c r="AH485" s="627"/>
      <c r="AI485" s="627"/>
      <c r="AJ485" s="627"/>
      <c r="AK485" s="627"/>
      <c r="AL485" s="627"/>
      <c r="AM485" s="627"/>
      <c r="AN485" s="627"/>
      <c r="AO485" s="627"/>
      <c r="AP485" s="627"/>
      <c r="AQ485" s="412"/>
      <c r="AR485" s="364"/>
      <c r="AS485" s="412"/>
      <c r="AT485" s="412"/>
      <c r="AU485" s="412" t="s">
        <v>1657</v>
      </c>
      <c r="AV485" s="412"/>
      <c r="AW485" s="412">
        <v>0</v>
      </c>
      <c r="AX485" s="364"/>
      <c r="AY485" s="412"/>
      <c r="AZ485" s="885">
        <v>190</v>
      </c>
      <c r="BA485" s="885">
        <v>26</v>
      </c>
      <c r="BB485" s="412"/>
      <c r="BC485" s="412">
        <v>1</v>
      </c>
      <c r="BD485" s="412">
        <v>49</v>
      </c>
      <c r="BE485" s="412">
        <v>484</v>
      </c>
      <c r="BF485" s="412">
        <v>1049484</v>
      </c>
      <c r="BG485" s="412">
        <v>505</v>
      </c>
      <c r="BH485" s="412"/>
      <c r="BI485" s="412"/>
      <c r="BJ485" s="412"/>
      <c r="BK485" s="412"/>
      <c r="BL485" s="412"/>
      <c r="BM485" s="412"/>
      <c r="BN485" s="412"/>
      <c r="BO485" s="412"/>
      <c r="BP485" s="412"/>
      <c r="BQ485" s="412"/>
    </row>
    <row r="486" spans="1:69" s="363" customFormat="1" ht="25" x14ac:dyDescent="0.25">
      <c r="A486" s="410" t="s">
        <v>46</v>
      </c>
      <c r="B486" s="462" t="s">
        <v>3089</v>
      </c>
      <c r="C486" s="690" t="s">
        <v>2424</v>
      </c>
      <c r="D486" s="609" t="s">
        <v>2427</v>
      </c>
      <c r="E486" s="622" t="s">
        <v>1477</v>
      </c>
      <c r="F486" s="623"/>
      <c r="G486" s="624"/>
      <c r="H486" s="625" t="s">
        <v>1331</v>
      </c>
      <c r="I486" s="624"/>
      <c r="J486" s="364" t="s">
        <v>2414</v>
      </c>
      <c r="K486" s="364" t="s">
        <v>212</v>
      </c>
      <c r="L486" s="412"/>
      <c r="M486" s="364"/>
      <c r="N486" s="412" t="str">
        <f t="shared" si="34"/>
        <v/>
      </c>
      <c r="O486" s="412" t="str">
        <f t="shared" si="33"/>
        <v/>
      </c>
      <c r="P486" s="412"/>
      <c r="Q486" s="412"/>
      <c r="R486" s="362" t="s">
        <v>1331</v>
      </c>
      <c r="S486" s="627"/>
      <c r="T486" s="627"/>
      <c r="U486" s="627"/>
      <c r="V486" s="627"/>
      <c r="W486" s="627"/>
      <c r="X486" s="627"/>
      <c r="Y486" s="627"/>
      <c r="Z486" s="627"/>
      <c r="AA486" s="627"/>
      <c r="AB486" s="627"/>
      <c r="AC486" s="627"/>
      <c r="AD486" s="627"/>
      <c r="AE486" s="627"/>
      <c r="AF486" s="627"/>
      <c r="AG486" s="627"/>
      <c r="AH486" s="627"/>
      <c r="AI486" s="627"/>
      <c r="AJ486" s="627"/>
      <c r="AK486" s="627"/>
      <c r="AL486" s="627"/>
      <c r="AM486" s="627"/>
      <c r="AN486" s="627"/>
      <c r="AO486" s="627"/>
      <c r="AP486" s="627"/>
      <c r="AQ486" s="412"/>
      <c r="AR486" s="364"/>
      <c r="AS486" s="412"/>
      <c r="AT486" s="412"/>
      <c r="AU486" s="412" t="s">
        <v>1657</v>
      </c>
      <c r="AV486" s="412"/>
      <c r="AW486" s="412">
        <v>0</v>
      </c>
      <c r="AX486" s="364"/>
      <c r="AY486" s="412"/>
      <c r="AZ486" s="885">
        <v>190</v>
      </c>
      <c r="BA486" s="885">
        <v>35</v>
      </c>
      <c r="BB486" s="412"/>
      <c r="BC486" s="412">
        <v>1</v>
      </c>
      <c r="BD486" s="412">
        <v>49</v>
      </c>
      <c r="BE486" s="412">
        <v>485</v>
      </c>
      <c r="BF486" s="412">
        <v>1049485</v>
      </c>
      <c r="BG486" s="412">
        <v>506</v>
      </c>
      <c r="BH486" s="412"/>
      <c r="BI486" s="412"/>
      <c r="BJ486" s="412"/>
      <c r="BK486" s="412"/>
      <c r="BL486" s="412"/>
      <c r="BM486" s="412"/>
      <c r="BN486" s="412"/>
      <c r="BO486" s="412"/>
      <c r="BP486" s="412"/>
      <c r="BQ486" s="412"/>
    </row>
    <row r="487" spans="1:69" s="363" customFormat="1" ht="37.5" x14ac:dyDescent="0.25">
      <c r="A487" s="410" t="s">
        <v>46</v>
      </c>
      <c r="B487" s="462" t="s">
        <v>3090</v>
      </c>
      <c r="C487" s="690" t="s">
        <v>2424</v>
      </c>
      <c r="D487" s="609" t="s">
        <v>2428</v>
      </c>
      <c r="E487" s="622" t="s">
        <v>1477</v>
      </c>
      <c r="F487" s="623"/>
      <c r="G487" s="624"/>
      <c r="H487" s="625" t="s">
        <v>1331</v>
      </c>
      <c r="I487" s="624"/>
      <c r="J487" s="364" t="s">
        <v>2414</v>
      </c>
      <c r="K487" s="364" t="s">
        <v>212</v>
      </c>
      <c r="L487" s="412"/>
      <c r="M487" s="364"/>
      <c r="N487" s="412" t="str">
        <f t="shared" si="34"/>
        <v/>
      </c>
      <c r="O487" s="412" t="str">
        <f t="shared" si="33"/>
        <v/>
      </c>
      <c r="P487" s="412"/>
      <c r="Q487" s="412"/>
      <c r="R487" s="362" t="s">
        <v>1331</v>
      </c>
      <c r="S487" s="627"/>
      <c r="T487" s="627"/>
      <c r="U487" s="627"/>
      <c r="V487" s="627"/>
      <c r="W487" s="627"/>
      <c r="X487" s="627"/>
      <c r="Y487" s="627"/>
      <c r="Z487" s="627"/>
      <c r="AA487" s="627"/>
      <c r="AB487" s="627"/>
      <c r="AC487" s="627"/>
      <c r="AD487" s="627"/>
      <c r="AE487" s="627"/>
      <c r="AF487" s="627"/>
      <c r="AG487" s="627"/>
      <c r="AH487" s="627"/>
      <c r="AI487" s="627"/>
      <c r="AJ487" s="627"/>
      <c r="AK487" s="627"/>
      <c r="AL487" s="627"/>
      <c r="AM487" s="627"/>
      <c r="AN487" s="627"/>
      <c r="AO487" s="627"/>
      <c r="AP487" s="627"/>
      <c r="AQ487" s="412"/>
      <c r="AR487" s="364"/>
      <c r="AS487" s="412"/>
      <c r="AT487" s="412"/>
      <c r="AU487" s="412" t="s">
        <v>1657</v>
      </c>
      <c r="AV487" s="412"/>
      <c r="AW487" s="412">
        <v>0</v>
      </c>
      <c r="AX487" s="364"/>
      <c r="AY487" s="412"/>
      <c r="AZ487" s="885">
        <v>190</v>
      </c>
      <c r="BA487" s="885">
        <v>36</v>
      </c>
      <c r="BB487" s="412"/>
      <c r="BC487" s="412">
        <v>1</v>
      </c>
      <c r="BD487" s="412">
        <v>49</v>
      </c>
      <c r="BE487" s="412">
        <v>486</v>
      </c>
      <c r="BF487" s="412">
        <v>1049486</v>
      </c>
      <c r="BG487" s="412">
        <v>507</v>
      </c>
      <c r="BH487" s="412"/>
      <c r="BI487" s="412"/>
      <c r="BJ487" s="412"/>
      <c r="BK487" s="412"/>
      <c r="BL487" s="412"/>
      <c r="BM487" s="412"/>
      <c r="BN487" s="412"/>
      <c r="BO487" s="412"/>
      <c r="BP487" s="412"/>
      <c r="BQ487" s="412"/>
    </row>
    <row r="488" spans="1:69" s="363" customFormat="1" ht="25" x14ac:dyDescent="0.25">
      <c r="A488" s="410" t="s">
        <v>46</v>
      </c>
      <c r="B488" s="462" t="s">
        <v>3091</v>
      </c>
      <c r="C488" s="690" t="s">
        <v>2424</v>
      </c>
      <c r="D488" s="609" t="s">
        <v>2588</v>
      </c>
      <c r="E488" s="622" t="s">
        <v>1477</v>
      </c>
      <c r="F488" s="623"/>
      <c r="G488" s="624"/>
      <c r="H488" s="625" t="s">
        <v>1331</v>
      </c>
      <c r="I488" s="624"/>
      <c r="J488" s="364" t="s">
        <v>1332</v>
      </c>
      <c r="K488" s="364" t="s">
        <v>212</v>
      </c>
      <c r="L488" s="412"/>
      <c r="M488" s="364"/>
      <c r="N488" s="412" t="str">
        <f t="shared" si="34"/>
        <v/>
      </c>
      <c r="O488" s="412" t="str">
        <f t="shared" si="33"/>
        <v/>
      </c>
      <c r="P488" s="412"/>
      <c r="Q488" s="412"/>
      <c r="R488" s="362" t="s">
        <v>1331</v>
      </c>
      <c r="S488" s="627"/>
      <c r="T488" s="627"/>
      <c r="U488" s="627"/>
      <c r="V488" s="627"/>
      <c r="W488" s="627"/>
      <c r="X488" s="627"/>
      <c r="Y488" s="627"/>
      <c r="Z488" s="627"/>
      <c r="AA488" s="627"/>
      <c r="AB488" s="627"/>
      <c r="AC488" s="627"/>
      <c r="AD488" s="627"/>
      <c r="AE488" s="627"/>
      <c r="AF488" s="627"/>
      <c r="AG488" s="627"/>
      <c r="AH488" s="627"/>
      <c r="AI488" s="627"/>
      <c r="AJ488" s="627"/>
      <c r="AK488" s="627"/>
      <c r="AL488" s="627"/>
      <c r="AM488" s="627"/>
      <c r="AN488" s="627"/>
      <c r="AO488" s="627"/>
      <c r="AP488" s="627"/>
      <c r="AQ488" s="412"/>
      <c r="AR488" s="364"/>
      <c r="AS488" s="412"/>
      <c r="AT488" s="412"/>
      <c r="AU488" s="412" t="s">
        <v>1657</v>
      </c>
      <c r="AV488" s="412"/>
      <c r="AW488" s="412">
        <v>0</v>
      </c>
      <c r="AX488" s="364"/>
      <c r="AY488" s="412"/>
      <c r="AZ488" s="885">
        <v>190</v>
      </c>
      <c r="BA488" s="885">
        <v>37</v>
      </c>
      <c r="BB488" s="412"/>
      <c r="BC488" s="412">
        <v>1</v>
      </c>
      <c r="BD488" s="412">
        <v>49</v>
      </c>
      <c r="BE488" s="412">
        <v>487</v>
      </c>
      <c r="BF488" s="412">
        <v>1049487</v>
      </c>
      <c r="BG488" s="412">
        <v>508</v>
      </c>
      <c r="BH488" s="412"/>
      <c r="BI488" s="412"/>
      <c r="BJ488" s="412"/>
      <c r="BK488" s="412"/>
      <c r="BL488" s="412"/>
      <c r="BM488" s="412"/>
      <c r="BN488" s="412"/>
      <c r="BO488" s="412"/>
      <c r="BP488" s="412"/>
      <c r="BQ488" s="412"/>
    </row>
    <row r="489" spans="1:69" s="363" customFormat="1" ht="25" x14ac:dyDescent="0.25">
      <c r="A489" s="410" t="s">
        <v>46</v>
      </c>
      <c r="B489" s="462" t="s">
        <v>3092</v>
      </c>
      <c r="C489" s="690" t="s">
        <v>2424</v>
      </c>
      <c r="D489" s="609" t="s">
        <v>2589</v>
      </c>
      <c r="E489" s="622" t="s">
        <v>1477</v>
      </c>
      <c r="F489" s="623"/>
      <c r="G489" s="624"/>
      <c r="H489" s="625" t="s">
        <v>1331</v>
      </c>
      <c r="I489" s="624"/>
      <c r="J489" s="364" t="s">
        <v>1332</v>
      </c>
      <c r="K489" s="364" t="s">
        <v>212</v>
      </c>
      <c r="L489" s="412"/>
      <c r="M489" s="364"/>
      <c r="N489" s="412" t="str">
        <f t="shared" si="34"/>
        <v/>
      </c>
      <c r="O489" s="412" t="str">
        <f t="shared" si="33"/>
        <v/>
      </c>
      <c r="P489" s="412"/>
      <c r="Q489" s="412"/>
      <c r="R489" s="362" t="s">
        <v>1331</v>
      </c>
      <c r="S489" s="627"/>
      <c r="T489" s="627"/>
      <c r="U489" s="627"/>
      <c r="V489" s="627"/>
      <c r="W489" s="627"/>
      <c r="X489" s="627"/>
      <c r="Y489" s="627"/>
      <c r="Z489" s="627"/>
      <c r="AA489" s="627"/>
      <c r="AB489" s="627"/>
      <c r="AC489" s="627"/>
      <c r="AD489" s="627"/>
      <c r="AE489" s="627"/>
      <c r="AF489" s="627"/>
      <c r="AG489" s="627"/>
      <c r="AH489" s="627"/>
      <c r="AI489" s="627"/>
      <c r="AJ489" s="627"/>
      <c r="AK489" s="627"/>
      <c r="AL489" s="627"/>
      <c r="AM489" s="627"/>
      <c r="AN489" s="627"/>
      <c r="AO489" s="627"/>
      <c r="AP489" s="627"/>
      <c r="AQ489" s="412"/>
      <c r="AR489" s="364"/>
      <c r="AS489" s="412"/>
      <c r="AT489" s="412"/>
      <c r="AU489" s="412" t="s">
        <v>1657</v>
      </c>
      <c r="AV489" s="412"/>
      <c r="AW489" s="412">
        <v>0</v>
      </c>
      <c r="AX489" s="364"/>
      <c r="AY489" s="412"/>
      <c r="AZ489" s="885">
        <v>190</v>
      </c>
      <c r="BA489" s="885">
        <v>41</v>
      </c>
      <c r="BB489" s="412"/>
      <c r="BC489" s="412">
        <v>1</v>
      </c>
      <c r="BD489" s="412">
        <v>49</v>
      </c>
      <c r="BE489" s="412">
        <v>488</v>
      </c>
      <c r="BF489" s="412">
        <v>1049488</v>
      </c>
      <c r="BG489" s="412">
        <v>509</v>
      </c>
      <c r="BH489" s="412"/>
      <c r="BI489" s="412"/>
      <c r="BJ489" s="412"/>
      <c r="BK489" s="412"/>
      <c r="BL489" s="412"/>
      <c r="BM489" s="412"/>
      <c r="BN489" s="412"/>
      <c r="BO489" s="412"/>
      <c r="BP489" s="412"/>
      <c r="BQ489" s="412"/>
    </row>
    <row r="490" spans="1:69" s="363" customFormat="1" ht="25" x14ac:dyDescent="0.25">
      <c r="A490" s="410" t="s">
        <v>46</v>
      </c>
      <c r="B490" s="462" t="s">
        <v>3093</v>
      </c>
      <c r="C490" s="690" t="s">
        <v>2424</v>
      </c>
      <c r="D490" s="609" t="s">
        <v>2590</v>
      </c>
      <c r="E490" s="622" t="s">
        <v>1477</v>
      </c>
      <c r="F490" s="623"/>
      <c r="G490" s="624"/>
      <c r="H490" s="625" t="s">
        <v>1331</v>
      </c>
      <c r="I490" s="624"/>
      <c r="J490" s="364" t="s">
        <v>1332</v>
      </c>
      <c r="K490" s="364" t="s">
        <v>212</v>
      </c>
      <c r="L490" s="412"/>
      <c r="M490" s="364"/>
      <c r="N490" s="412" t="str">
        <f t="shared" si="34"/>
        <v/>
      </c>
      <c r="O490" s="412" t="str">
        <f t="shared" si="33"/>
        <v/>
      </c>
      <c r="P490" s="412"/>
      <c r="Q490" s="412"/>
      <c r="R490" s="362" t="s">
        <v>1331</v>
      </c>
      <c r="S490" s="627"/>
      <c r="T490" s="627"/>
      <c r="U490" s="627"/>
      <c r="V490" s="627"/>
      <c r="W490" s="627"/>
      <c r="X490" s="627"/>
      <c r="Y490" s="627"/>
      <c r="Z490" s="627"/>
      <c r="AA490" s="627"/>
      <c r="AB490" s="627"/>
      <c r="AC490" s="627"/>
      <c r="AD490" s="627"/>
      <c r="AE490" s="627"/>
      <c r="AF490" s="627"/>
      <c r="AG490" s="627"/>
      <c r="AH490" s="627"/>
      <c r="AI490" s="627"/>
      <c r="AJ490" s="627"/>
      <c r="AK490" s="627"/>
      <c r="AL490" s="627"/>
      <c r="AM490" s="627"/>
      <c r="AN490" s="627"/>
      <c r="AO490" s="627"/>
      <c r="AP490" s="627"/>
      <c r="AQ490" s="412"/>
      <c r="AR490" s="364"/>
      <c r="AS490" s="412"/>
      <c r="AT490" s="412"/>
      <c r="AU490" s="412" t="s">
        <v>1657</v>
      </c>
      <c r="AV490" s="412"/>
      <c r="AW490" s="412">
        <v>0</v>
      </c>
      <c r="AX490" s="364"/>
      <c r="AY490" s="412"/>
      <c r="AZ490" s="885">
        <v>190</v>
      </c>
      <c r="BA490" s="885">
        <v>44</v>
      </c>
      <c r="BB490" s="412"/>
      <c r="BC490" s="412">
        <v>1</v>
      </c>
      <c r="BD490" s="412">
        <v>49</v>
      </c>
      <c r="BE490" s="412">
        <v>489</v>
      </c>
      <c r="BF490" s="412">
        <v>1049489</v>
      </c>
      <c r="BG490" s="412">
        <v>510</v>
      </c>
      <c r="BH490" s="412"/>
      <c r="BI490" s="412"/>
      <c r="BJ490" s="412"/>
      <c r="BK490" s="412"/>
      <c r="BL490" s="412"/>
      <c r="BM490" s="412"/>
      <c r="BN490" s="412"/>
      <c r="BO490" s="412"/>
      <c r="BP490" s="412"/>
      <c r="BQ490" s="412"/>
    </row>
    <row r="491" spans="1:69" s="363" customFormat="1" ht="25" x14ac:dyDescent="0.25">
      <c r="A491" s="410" t="s">
        <v>46</v>
      </c>
      <c r="B491" s="462" t="s">
        <v>3094</v>
      </c>
      <c r="C491" s="690" t="s">
        <v>2424</v>
      </c>
      <c r="D491" s="609" t="s">
        <v>2591</v>
      </c>
      <c r="E491" s="622" t="s">
        <v>1477</v>
      </c>
      <c r="F491" s="623"/>
      <c r="G491" s="624"/>
      <c r="H491" s="625" t="s">
        <v>1331</v>
      </c>
      <c r="I491" s="624"/>
      <c r="J491" s="364" t="s">
        <v>1332</v>
      </c>
      <c r="K491" s="364" t="s">
        <v>212</v>
      </c>
      <c r="L491" s="412"/>
      <c r="M491" s="364"/>
      <c r="N491" s="412" t="str">
        <f t="shared" si="34"/>
        <v/>
      </c>
      <c r="O491" s="412" t="str">
        <f t="shared" si="33"/>
        <v/>
      </c>
      <c r="P491" s="412"/>
      <c r="Q491" s="412"/>
      <c r="R491" s="362" t="s">
        <v>1331</v>
      </c>
      <c r="S491" s="627"/>
      <c r="T491" s="627"/>
      <c r="U491" s="627"/>
      <c r="V491" s="627"/>
      <c r="W491" s="627"/>
      <c r="X491" s="627"/>
      <c r="Y491" s="627"/>
      <c r="Z491" s="627"/>
      <c r="AA491" s="627"/>
      <c r="AB491" s="627"/>
      <c r="AC491" s="627"/>
      <c r="AD491" s="627"/>
      <c r="AE491" s="627"/>
      <c r="AF491" s="627"/>
      <c r="AG491" s="627"/>
      <c r="AH491" s="627"/>
      <c r="AI491" s="627"/>
      <c r="AJ491" s="627"/>
      <c r="AK491" s="627"/>
      <c r="AL491" s="627"/>
      <c r="AM491" s="627"/>
      <c r="AN491" s="627"/>
      <c r="AO491" s="627"/>
      <c r="AP491" s="627"/>
      <c r="AQ491" s="412"/>
      <c r="AR491" s="364"/>
      <c r="AS491" s="412"/>
      <c r="AT491" s="412"/>
      <c r="AU491" s="412" t="s">
        <v>1657</v>
      </c>
      <c r="AV491" s="412"/>
      <c r="AW491" s="412">
        <v>0</v>
      </c>
      <c r="AX491" s="364"/>
      <c r="AY491" s="412"/>
      <c r="AZ491" s="885">
        <v>190</v>
      </c>
      <c r="BA491" s="885">
        <v>47</v>
      </c>
      <c r="BB491" s="412"/>
      <c r="BC491" s="412">
        <v>1</v>
      </c>
      <c r="BD491" s="412">
        <v>49</v>
      </c>
      <c r="BE491" s="412">
        <v>490</v>
      </c>
      <c r="BF491" s="412">
        <v>1049490</v>
      </c>
      <c r="BG491" s="412">
        <v>511</v>
      </c>
      <c r="BH491" s="412"/>
      <c r="BI491" s="412"/>
      <c r="BJ491" s="412"/>
      <c r="BK491" s="412"/>
      <c r="BL491" s="412"/>
      <c r="BM491" s="412"/>
      <c r="BN491" s="412"/>
      <c r="BO491" s="412"/>
      <c r="BP491" s="412"/>
      <c r="BQ491" s="412"/>
    </row>
    <row r="492" spans="1:69" s="363" customFormat="1" ht="25.5" customHeight="1" x14ac:dyDescent="0.25">
      <c r="A492" s="410" t="s">
        <v>46</v>
      </c>
      <c r="B492" s="462" t="s">
        <v>3095</v>
      </c>
      <c r="C492" s="690" t="s">
        <v>2424</v>
      </c>
      <c r="D492" s="609" t="s">
        <v>2592</v>
      </c>
      <c r="E492" s="622" t="s">
        <v>1477</v>
      </c>
      <c r="F492" s="623"/>
      <c r="G492" s="624"/>
      <c r="H492" s="625" t="s">
        <v>1331</v>
      </c>
      <c r="I492" s="624"/>
      <c r="J492" s="364" t="s">
        <v>1332</v>
      </c>
      <c r="K492" s="364" t="s">
        <v>212</v>
      </c>
      <c r="L492" s="412"/>
      <c r="M492" s="364"/>
      <c r="N492" s="412" t="str">
        <f t="shared" si="34"/>
        <v/>
      </c>
      <c r="O492" s="412" t="str">
        <f t="shared" si="33"/>
        <v/>
      </c>
      <c r="P492" s="412"/>
      <c r="Q492" s="412"/>
      <c r="R492" s="362" t="s">
        <v>1331</v>
      </c>
      <c r="S492" s="627"/>
      <c r="T492" s="627"/>
      <c r="U492" s="627"/>
      <c r="V492" s="627"/>
      <c r="W492" s="627"/>
      <c r="X492" s="627"/>
      <c r="Y492" s="627"/>
      <c r="Z492" s="627"/>
      <c r="AA492" s="627"/>
      <c r="AB492" s="627"/>
      <c r="AC492" s="627"/>
      <c r="AD492" s="627"/>
      <c r="AE492" s="627"/>
      <c r="AF492" s="627"/>
      <c r="AG492" s="627"/>
      <c r="AH492" s="627"/>
      <c r="AI492" s="627"/>
      <c r="AJ492" s="627"/>
      <c r="AK492" s="627"/>
      <c r="AL492" s="627"/>
      <c r="AM492" s="627"/>
      <c r="AN492" s="627"/>
      <c r="AO492" s="627"/>
      <c r="AP492" s="627"/>
      <c r="AQ492" s="412"/>
      <c r="AR492" s="364"/>
      <c r="AS492" s="412"/>
      <c r="AT492" s="412"/>
      <c r="AU492" s="412" t="s">
        <v>1657</v>
      </c>
      <c r="AV492" s="412"/>
      <c r="AW492" s="412">
        <v>0</v>
      </c>
      <c r="AX492" s="364"/>
      <c r="AY492" s="412"/>
      <c r="AZ492" s="885">
        <v>190</v>
      </c>
      <c r="BA492" s="885">
        <v>48</v>
      </c>
      <c r="BB492" s="412"/>
      <c r="BC492" s="412">
        <v>1</v>
      </c>
      <c r="BD492" s="412">
        <v>49</v>
      </c>
      <c r="BE492" s="412">
        <v>491</v>
      </c>
      <c r="BF492" s="412">
        <v>1049491</v>
      </c>
      <c r="BG492" s="412">
        <v>512</v>
      </c>
      <c r="BH492" s="412"/>
      <c r="BI492" s="412"/>
      <c r="BJ492" s="412"/>
      <c r="BK492" s="412"/>
      <c r="BL492" s="412"/>
      <c r="BM492" s="412"/>
      <c r="BN492" s="412"/>
      <c r="BO492" s="412"/>
      <c r="BP492" s="412"/>
      <c r="BQ492" s="412"/>
    </row>
    <row r="493" spans="1:69" s="363" customFormat="1" ht="25" x14ac:dyDescent="0.25">
      <c r="A493" s="410" t="s">
        <v>46</v>
      </c>
      <c r="B493" s="462" t="s">
        <v>3096</v>
      </c>
      <c r="C493" s="690" t="s">
        <v>2424</v>
      </c>
      <c r="D493" s="609" t="s">
        <v>2593</v>
      </c>
      <c r="E493" s="622" t="s">
        <v>1477</v>
      </c>
      <c r="F493" s="623"/>
      <c r="G493" s="624"/>
      <c r="H493" s="625" t="s">
        <v>1331</v>
      </c>
      <c r="I493" s="624"/>
      <c r="J493" s="364" t="s">
        <v>1332</v>
      </c>
      <c r="K493" s="364" t="s">
        <v>212</v>
      </c>
      <c r="L493" s="412"/>
      <c r="M493" s="364"/>
      <c r="N493" s="412" t="str">
        <f t="shared" si="34"/>
        <v/>
      </c>
      <c r="O493" s="412" t="str">
        <f t="shared" si="33"/>
        <v/>
      </c>
      <c r="P493" s="412"/>
      <c r="Q493" s="412"/>
      <c r="R493" s="362" t="s">
        <v>1331</v>
      </c>
      <c r="S493" s="627"/>
      <c r="T493" s="627"/>
      <c r="U493" s="627"/>
      <c r="V493" s="627"/>
      <c r="W493" s="627"/>
      <c r="X493" s="627"/>
      <c r="Y493" s="627"/>
      <c r="Z493" s="627"/>
      <c r="AA493" s="627"/>
      <c r="AB493" s="627"/>
      <c r="AC493" s="627"/>
      <c r="AD493" s="627"/>
      <c r="AE493" s="627"/>
      <c r="AF493" s="627"/>
      <c r="AG493" s="627"/>
      <c r="AH493" s="627"/>
      <c r="AI493" s="627"/>
      <c r="AJ493" s="627"/>
      <c r="AK493" s="627"/>
      <c r="AL493" s="627"/>
      <c r="AM493" s="627"/>
      <c r="AN493" s="627"/>
      <c r="AO493" s="627"/>
      <c r="AP493" s="627"/>
      <c r="AQ493" s="412"/>
      <c r="AR493" s="364"/>
      <c r="AS493" s="412"/>
      <c r="AT493" s="412"/>
      <c r="AU493" s="412" t="s">
        <v>1657</v>
      </c>
      <c r="AV493" s="412"/>
      <c r="AW493" s="412">
        <v>0</v>
      </c>
      <c r="AX493" s="364"/>
      <c r="AY493" s="412"/>
      <c r="AZ493" s="885">
        <v>190</v>
      </c>
      <c r="BA493" s="885">
        <v>50</v>
      </c>
      <c r="BB493" s="412"/>
      <c r="BC493" s="412">
        <v>1</v>
      </c>
      <c r="BD493" s="412">
        <v>49</v>
      </c>
      <c r="BE493" s="412">
        <v>492</v>
      </c>
      <c r="BF493" s="412">
        <v>1049492</v>
      </c>
      <c r="BG493" s="412">
        <v>513</v>
      </c>
      <c r="BH493" s="412"/>
      <c r="BI493" s="412"/>
      <c r="BJ493" s="412"/>
      <c r="BK493" s="412"/>
      <c r="BL493" s="412"/>
      <c r="BM493" s="412"/>
      <c r="BN493" s="412"/>
      <c r="BO493" s="412"/>
      <c r="BP493" s="412"/>
      <c r="BQ493" s="412"/>
    </row>
    <row r="494" spans="1:69" s="363" customFormat="1" ht="25" x14ac:dyDescent="0.25">
      <c r="A494" s="410" t="s">
        <v>46</v>
      </c>
      <c r="B494" s="462" t="s">
        <v>3097</v>
      </c>
      <c r="C494" s="690" t="s">
        <v>2424</v>
      </c>
      <c r="D494" s="609" t="s">
        <v>2410</v>
      </c>
      <c r="E494" s="622" t="s">
        <v>1477</v>
      </c>
      <c r="F494" s="623"/>
      <c r="G494" s="624"/>
      <c r="H494" s="625" t="s">
        <v>1331</v>
      </c>
      <c r="I494" s="624"/>
      <c r="J494" s="364" t="s">
        <v>1332</v>
      </c>
      <c r="K494" s="364" t="s">
        <v>212</v>
      </c>
      <c r="L494" s="412"/>
      <c r="M494" s="364"/>
      <c r="N494" s="412" t="str">
        <f t="shared" si="34"/>
        <v/>
      </c>
      <c r="O494" s="412" t="str">
        <f t="shared" si="33"/>
        <v/>
      </c>
      <c r="P494" s="412"/>
      <c r="Q494" s="412"/>
      <c r="R494" s="362" t="s">
        <v>1331</v>
      </c>
      <c r="S494" s="627"/>
      <c r="T494" s="627"/>
      <c r="U494" s="627"/>
      <c r="V494" s="627"/>
      <c r="W494" s="627"/>
      <c r="X494" s="627"/>
      <c r="Y494" s="627"/>
      <c r="Z494" s="627"/>
      <c r="AA494" s="627"/>
      <c r="AB494" s="627"/>
      <c r="AC494" s="627"/>
      <c r="AD494" s="627"/>
      <c r="AE494" s="627"/>
      <c r="AF494" s="627"/>
      <c r="AG494" s="627"/>
      <c r="AH494" s="627"/>
      <c r="AI494" s="627"/>
      <c r="AJ494" s="627"/>
      <c r="AK494" s="627"/>
      <c r="AL494" s="627"/>
      <c r="AM494" s="627"/>
      <c r="AN494" s="627"/>
      <c r="AO494" s="627"/>
      <c r="AP494" s="627"/>
      <c r="AQ494" s="412"/>
      <c r="AR494" s="364"/>
      <c r="AS494" s="412"/>
      <c r="AT494" s="412"/>
      <c r="AU494" s="412" t="s">
        <v>1657</v>
      </c>
      <c r="AV494" s="412"/>
      <c r="AW494" s="412">
        <v>0</v>
      </c>
      <c r="AX494" s="364"/>
      <c r="AY494" s="412"/>
      <c r="AZ494" s="885">
        <v>190</v>
      </c>
      <c r="BA494" s="885">
        <v>53</v>
      </c>
      <c r="BB494" s="412"/>
      <c r="BC494" s="412">
        <v>1</v>
      </c>
      <c r="BD494" s="412">
        <v>49</v>
      </c>
      <c r="BE494" s="412">
        <v>493</v>
      </c>
      <c r="BF494" s="412">
        <v>1049493</v>
      </c>
      <c r="BG494" s="412">
        <v>514</v>
      </c>
      <c r="BH494" s="412"/>
      <c r="BI494" s="412"/>
      <c r="BJ494" s="412"/>
      <c r="BK494" s="412"/>
      <c r="BL494" s="412"/>
      <c r="BM494" s="412"/>
      <c r="BN494" s="412"/>
      <c r="BO494" s="412"/>
      <c r="BP494" s="412"/>
      <c r="BQ494" s="412"/>
    </row>
    <row r="495" spans="1:69" s="400" customFormat="1" ht="60" x14ac:dyDescent="0.25">
      <c r="A495" s="398" t="s">
        <v>1000</v>
      </c>
      <c r="B495" s="399" t="s">
        <v>3098</v>
      </c>
      <c r="C495" s="583" t="s">
        <v>2399</v>
      </c>
      <c r="D495" s="619"/>
      <c r="E495" s="583" t="s">
        <v>1477</v>
      </c>
      <c r="F495" s="620"/>
      <c r="G495" s="620"/>
      <c r="H495" s="620" t="s">
        <v>1331</v>
      </c>
      <c r="I495" s="620"/>
      <c r="J495" s="369" t="s">
        <v>1783</v>
      </c>
      <c r="K495" s="369" t="s">
        <v>211</v>
      </c>
      <c r="L495" s="369" t="s">
        <v>2567</v>
      </c>
      <c r="M495" s="369" t="s">
        <v>2569</v>
      </c>
      <c r="N495" s="874"/>
      <c r="O495" s="874"/>
      <c r="P495" s="831"/>
      <c r="Q495" s="840" t="s">
        <v>2402</v>
      </c>
      <c r="R495" s="368" t="s">
        <v>1331</v>
      </c>
      <c r="S495" s="369"/>
      <c r="T495" s="369" t="s">
        <v>1331</v>
      </c>
      <c r="U495" s="369"/>
      <c r="V495" s="369" t="s">
        <v>1331</v>
      </c>
      <c r="W495" s="369" t="s">
        <v>1331</v>
      </c>
      <c r="X495" s="369" t="s">
        <v>1331</v>
      </c>
      <c r="Y495" s="369" t="s">
        <v>1331</v>
      </c>
      <c r="Z495" s="369" t="s">
        <v>1331</v>
      </c>
      <c r="AA495" s="369"/>
      <c r="AB495" s="369"/>
      <c r="AC495" s="369"/>
      <c r="AD495" s="369"/>
      <c r="AE495" s="369"/>
      <c r="AF495" s="369"/>
      <c r="AG495" s="369"/>
      <c r="AH495" s="369"/>
      <c r="AI495" s="369"/>
      <c r="AJ495" s="369"/>
      <c r="AK495" s="369"/>
      <c r="AL495" s="369"/>
      <c r="AM495" s="369"/>
      <c r="AN495" s="369"/>
      <c r="AO495" s="369"/>
      <c r="AP495" s="369"/>
      <c r="AQ495" s="369" t="s">
        <v>1625</v>
      </c>
      <c r="AR495" s="369" t="s">
        <v>449</v>
      </c>
      <c r="AS495" s="369" t="s">
        <v>250</v>
      </c>
      <c r="AT495" s="369" t="s">
        <v>1284</v>
      </c>
      <c r="AU495" s="403">
        <v>17</v>
      </c>
      <c r="AV495" s="403"/>
      <c r="AW495" s="403"/>
      <c r="AX495" s="369" t="s">
        <v>2231</v>
      </c>
      <c r="AY495" s="403"/>
      <c r="AZ495" s="884">
        <v>191</v>
      </c>
      <c r="BA495" s="884">
        <v>0</v>
      </c>
      <c r="BB495" s="403"/>
      <c r="BC495" s="403">
        <v>0</v>
      </c>
      <c r="BD495" s="403">
        <v>49</v>
      </c>
      <c r="BE495" s="403">
        <v>494</v>
      </c>
      <c r="BF495" s="403">
        <v>49494</v>
      </c>
      <c r="BG495" s="403">
        <v>128</v>
      </c>
      <c r="BH495" s="403"/>
      <c r="BI495" s="403"/>
      <c r="BJ495" s="403"/>
      <c r="BK495" s="403"/>
      <c r="BL495" s="403"/>
      <c r="BM495" s="403"/>
      <c r="BN495" s="403"/>
      <c r="BO495" s="403"/>
      <c r="BP495" s="403"/>
      <c r="BQ495" s="403"/>
    </row>
    <row r="496" spans="1:69" s="363" customFormat="1" ht="112.5" x14ac:dyDescent="0.25">
      <c r="A496" s="410" t="s">
        <v>46</v>
      </c>
      <c r="B496" s="462" t="s">
        <v>2576</v>
      </c>
      <c r="C496" s="690" t="s">
        <v>2399</v>
      </c>
      <c r="D496" s="609" t="s">
        <v>2582</v>
      </c>
      <c r="E496" s="622" t="s">
        <v>1477</v>
      </c>
      <c r="F496" s="623"/>
      <c r="G496" s="624"/>
      <c r="H496" s="625" t="s">
        <v>1331</v>
      </c>
      <c r="I496" s="624"/>
      <c r="J496" s="364" t="s">
        <v>1783</v>
      </c>
      <c r="K496" s="364" t="s">
        <v>211</v>
      </c>
      <c r="L496" s="412"/>
      <c r="M496" s="364" t="s">
        <v>2578</v>
      </c>
      <c r="N496" s="412" t="str">
        <f>IF(OR($A496&lt;&gt;"C",P496=""),"",HYPERLINK(P496,"Collection"))</f>
        <v/>
      </c>
      <c r="O496" s="412" t="str">
        <f t="shared" ref="O496:O533" si="35">IF(OR($A496&lt;&gt;"C",Q496=""),"",HYPERLINK(Q496,"Data"))</f>
        <v/>
      </c>
      <c r="P496" s="412"/>
      <c r="Q496" s="412"/>
      <c r="R496" s="362" t="s">
        <v>1331</v>
      </c>
      <c r="S496" s="627"/>
      <c r="T496" s="627"/>
      <c r="U496" s="627"/>
      <c r="V496" s="627"/>
      <c r="W496" s="627"/>
      <c r="X496" s="627"/>
      <c r="Y496" s="627"/>
      <c r="Z496" s="627"/>
      <c r="AA496" s="627"/>
      <c r="AB496" s="627"/>
      <c r="AC496" s="627"/>
      <c r="AD496" s="627"/>
      <c r="AE496" s="627"/>
      <c r="AF496" s="627"/>
      <c r="AG496" s="627"/>
      <c r="AH496" s="627"/>
      <c r="AI496" s="627"/>
      <c r="AJ496" s="627"/>
      <c r="AK496" s="627"/>
      <c r="AL496" s="627"/>
      <c r="AM496" s="627"/>
      <c r="AN496" s="627"/>
      <c r="AO496" s="627"/>
      <c r="AP496" s="627"/>
      <c r="AQ496" s="412"/>
      <c r="AR496" s="364"/>
      <c r="AS496" s="412"/>
      <c r="AT496" s="412"/>
      <c r="AU496" s="412" t="s">
        <v>1657</v>
      </c>
      <c r="AV496" s="412"/>
      <c r="AW496" s="412">
        <v>0</v>
      </c>
      <c r="AX496" s="364"/>
      <c r="AY496" s="412"/>
      <c r="AZ496" s="885">
        <v>191</v>
      </c>
      <c r="BA496" s="885">
        <v>1</v>
      </c>
      <c r="BB496" s="412"/>
      <c r="BC496" s="412">
        <v>1</v>
      </c>
      <c r="BD496" s="412">
        <v>49</v>
      </c>
      <c r="BE496" s="412">
        <v>495</v>
      </c>
      <c r="BF496" s="412">
        <v>1049495</v>
      </c>
      <c r="BG496" s="412">
        <v>515</v>
      </c>
      <c r="BH496" s="412"/>
      <c r="BI496" s="412"/>
      <c r="BJ496" s="412"/>
      <c r="BK496" s="412"/>
      <c r="BL496" s="412"/>
      <c r="BM496" s="412"/>
      <c r="BN496" s="412"/>
      <c r="BO496" s="412"/>
      <c r="BP496" s="412"/>
      <c r="BQ496" s="412"/>
    </row>
    <row r="497" spans="1:69" s="363" customFormat="1" ht="37.5" x14ac:dyDescent="0.25">
      <c r="A497" s="410" t="s">
        <v>46</v>
      </c>
      <c r="B497" s="462" t="s">
        <v>3099</v>
      </c>
      <c r="C497" s="690" t="s">
        <v>2399</v>
      </c>
      <c r="D497" s="609" t="s">
        <v>2429</v>
      </c>
      <c r="E497" s="622" t="s">
        <v>1477</v>
      </c>
      <c r="F497" s="623"/>
      <c r="G497" s="624"/>
      <c r="H497" s="625" t="s">
        <v>1331</v>
      </c>
      <c r="I497" s="624"/>
      <c r="J497" s="364" t="s">
        <v>1783</v>
      </c>
      <c r="K497" s="364" t="s">
        <v>211</v>
      </c>
      <c r="L497" s="412"/>
      <c r="M497" s="364"/>
      <c r="N497" s="412" t="str">
        <f>IF(OR($A497&lt;&gt;"C",P497=""),"",HYPERLINK(P497,"Collection"))</f>
        <v/>
      </c>
      <c r="O497" s="412" t="str">
        <f t="shared" si="35"/>
        <v/>
      </c>
      <c r="P497" s="412"/>
      <c r="Q497" s="412"/>
      <c r="R497" s="362" t="s">
        <v>1331</v>
      </c>
      <c r="S497" s="627"/>
      <c r="T497" s="627"/>
      <c r="U497" s="627"/>
      <c r="V497" s="627"/>
      <c r="W497" s="627"/>
      <c r="X497" s="627"/>
      <c r="Y497" s="627"/>
      <c r="Z497" s="627"/>
      <c r="AA497" s="627"/>
      <c r="AB497" s="627"/>
      <c r="AC497" s="627"/>
      <c r="AD497" s="627"/>
      <c r="AE497" s="627"/>
      <c r="AF497" s="627"/>
      <c r="AG497" s="627"/>
      <c r="AH497" s="627"/>
      <c r="AI497" s="627"/>
      <c r="AJ497" s="627"/>
      <c r="AK497" s="627"/>
      <c r="AL497" s="627"/>
      <c r="AM497" s="627"/>
      <c r="AN497" s="627"/>
      <c r="AO497" s="627"/>
      <c r="AP497" s="627"/>
      <c r="AQ497" s="412"/>
      <c r="AR497" s="364"/>
      <c r="AS497" s="412"/>
      <c r="AT497" s="412"/>
      <c r="AU497" s="412" t="s">
        <v>1657</v>
      </c>
      <c r="AV497" s="412"/>
      <c r="AW497" s="412">
        <v>0</v>
      </c>
      <c r="AX497" s="364"/>
      <c r="AY497" s="412"/>
      <c r="AZ497" s="885">
        <v>191</v>
      </c>
      <c r="BA497" s="885">
        <v>5</v>
      </c>
      <c r="BB497" s="412"/>
      <c r="BC497" s="412">
        <v>1</v>
      </c>
      <c r="BD497" s="412">
        <v>49</v>
      </c>
      <c r="BE497" s="412">
        <v>496</v>
      </c>
      <c r="BF497" s="412">
        <v>1049496</v>
      </c>
      <c r="BG497" s="412">
        <v>516</v>
      </c>
      <c r="BH497" s="412"/>
      <c r="BI497" s="412"/>
      <c r="BJ497" s="412"/>
      <c r="BK497" s="412"/>
      <c r="BL497" s="412"/>
      <c r="BM497" s="412"/>
      <c r="BN497" s="412"/>
      <c r="BO497" s="412"/>
      <c r="BP497" s="412"/>
      <c r="BQ497" s="412"/>
    </row>
    <row r="498" spans="1:69" s="363" customFormat="1" ht="25" x14ac:dyDescent="0.25">
      <c r="A498" s="410" t="s">
        <v>46</v>
      </c>
      <c r="B498" s="462" t="s">
        <v>2565</v>
      </c>
      <c r="C498" s="690" t="s">
        <v>2399</v>
      </c>
      <c r="D498" s="609" t="s">
        <v>2599</v>
      </c>
      <c r="E498" s="622" t="s">
        <v>1477</v>
      </c>
      <c r="F498" s="623"/>
      <c r="G498" s="624"/>
      <c r="H498" s="625" t="s">
        <v>1331</v>
      </c>
      <c r="I498" s="624"/>
      <c r="J498" s="364" t="s">
        <v>1783</v>
      </c>
      <c r="K498" s="364" t="s">
        <v>211</v>
      </c>
      <c r="L498" s="412"/>
      <c r="M498" s="364"/>
      <c r="N498" s="412" t="str">
        <f t="shared" ref="N498:N533" si="36">IF(OR($A498&lt;&gt;"C",P498=""),"",HYPERLINK(P498,"Collection"))</f>
        <v/>
      </c>
      <c r="O498" s="412" t="str">
        <f t="shared" si="35"/>
        <v/>
      </c>
      <c r="P498" s="412"/>
      <c r="Q498" s="412"/>
      <c r="R498" s="362" t="s">
        <v>1331</v>
      </c>
      <c r="S498" s="627"/>
      <c r="T498" s="627"/>
      <c r="U498" s="627"/>
      <c r="V498" s="627"/>
      <c r="W498" s="627"/>
      <c r="X498" s="627"/>
      <c r="Y498" s="627"/>
      <c r="Z498" s="627"/>
      <c r="AA498" s="627"/>
      <c r="AB498" s="627"/>
      <c r="AC498" s="627"/>
      <c r="AD498" s="627"/>
      <c r="AE498" s="627"/>
      <c r="AF498" s="627"/>
      <c r="AG498" s="627"/>
      <c r="AH498" s="627"/>
      <c r="AI498" s="627"/>
      <c r="AJ498" s="627"/>
      <c r="AK498" s="627"/>
      <c r="AL498" s="627"/>
      <c r="AM498" s="627"/>
      <c r="AN498" s="627"/>
      <c r="AO498" s="627"/>
      <c r="AP498" s="627"/>
      <c r="AQ498" s="412"/>
      <c r="AR498" s="364"/>
      <c r="AS498" s="412"/>
      <c r="AT498" s="412"/>
      <c r="AU498" s="412" t="s">
        <v>1657</v>
      </c>
      <c r="AV498" s="412"/>
      <c r="AW498" s="412">
        <v>0</v>
      </c>
      <c r="AX498" s="364"/>
      <c r="AY498" s="412"/>
      <c r="AZ498" s="885">
        <v>191</v>
      </c>
      <c r="BA498" s="885">
        <v>15</v>
      </c>
      <c r="BB498" s="412"/>
      <c r="BC498" s="412">
        <v>1</v>
      </c>
      <c r="BD498" s="412">
        <v>49</v>
      </c>
      <c r="BE498" s="412">
        <v>497</v>
      </c>
      <c r="BF498" s="412">
        <v>1049497</v>
      </c>
      <c r="BG498" s="412">
        <v>517</v>
      </c>
      <c r="BH498" s="412"/>
      <c r="BI498" s="412"/>
      <c r="BJ498" s="412"/>
      <c r="BK498" s="412"/>
      <c r="BL498" s="412"/>
      <c r="BM498" s="412"/>
      <c r="BN498" s="412"/>
      <c r="BO498" s="412"/>
      <c r="BP498" s="412"/>
      <c r="BQ498" s="412"/>
    </row>
    <row r="499" spans="1:69" s="363" customFormat="1" ht="25" x14ac:dyDescent="0.25">
      <c r="A499" s="410" t="s">
        <v>46</v>
      </c>
      <c r="B499" s="462" t="s">
        <v>3100</v>
      </c>
      <c r="C499" s="690" t="s">
        <v>2399</v>
      </c>
      <c r="D499" s="609" t="s">
        <v>2413</v>
      </c>
      <c r="E499" s="622" t="s">
        <v>1477</v>
      </c>
      <c r="F499" s="623"/>
      <c r="G499" s="624"/>
      <c r="H499" s="625" t="s">
        <v>1331</v>
      </c>
      <c r="I499" s="624"/>
      <c r="J499" s="364" t="s">
        <v>1783</v>
      </c>
      <c r="K499" s="364" t="s">
        <v>211</v>
      </c>
      <c r="L499" s="412"/>
      <c r="M499" s="364"/>
      <c r="N499" s="412" t="str">
        <f t="shared" si="36"/>
        <v/>
      </c>
      <c r="O499" s="412" t="str">
        <f t="shared" si="35"/>
        <v/>
      </c>
      <c r="P499" s="412"/>
      <c r="Q499" s="412"/>
      <c r="R499" s="362" t="s">
        <v>1331</v>
      </c>
      <c r="S499" s="627"/>
      <c r="T499" s="627"/>
      <c r="U499" s="627"/>
      <c r="V499" s="627"/>
      <c r="W499" s="627"/>
      <c r="X499" s="627"/>
      <c r="Y499" s="627"/>
      <c r="Z499" s="627"/>
      <c r="AA499" s="627"/>
      <c r="AB499" s="627"/>
      <c r="AC499" s="627"/>
      <c r="AD499" s="627"/>
      <c r="AE499" s="627"/>
      <c r="AF499" s="627"/>
      <c r="AG499" s="627"/>
      <c r="AH499" s="627"/>
      <c r="AI499" s="627"/>
      <c r="AJ499" s="627"/>
      <c r="AK499" s="627"/>
      <c r="AL499" s="627"/>
      <c r="AM499" s="627"/>
      <c r="AN499" s="627"/>
      <c r="AO499" s="627"/>
      <c r="AP499" s="627"/>
      <c r="AQ499" s="412"/>
      <c r="AR499" s="364"/>
      <c r="AS499" s="412"/>
      <c r="AT499" s="412"/>
      <c r="AU499" s="412" t="s">
        <v>1657</v>
      </c>
      <c r="AV499" s="412"/>
      <c r="AW499" s="412">
        <v>0</v>
      </c>
      <c r="AX499" s="364"/>
      <c r="AY499" s="412"/>
      <c r="AZ499" s="885">
        <v>191</v>
      </c>
      <c r="BA499" s="885">
        <v>16</v>
      </c>
      <c r="BB499" s="412"/>
      <c r="BC499" s="412">
        <v>1</v>
      </c>
      <c r="BD499" s="412">
        <v>49</v>
      </c>
      <c r="BE499" s="412">
        <v>498</v>
      </c>
      <c r="BF499" s="412">
        <v>1049498</v>
      </c>
      <c r="BG499" s="412">
        <v>518</v>
      </c>
      <c r="BH499" s="412"/>
      <c r="BI499" s="412"/>
      <c r="BJ499" s="412"/>
      <c r="BK499" s="412"/>
      <c r="BL499" s="412"/>
      <c r="BM499" s="412"/>
      <c r="BN499" s="412"/>
      <c r="BO499" s="412"/>
      <c r="BP499" s="412"/>
      <c r="BQ499" s="412"/>
    </row>
    <row r="500" spans="1:69" s="363" customFormat="1" ht="25" x14ac:dyDescent="0.25">
      <c r="A500" s="410" t="s">
        <v>46</v>
      </c>
      <c r="B500" s="462" t="s">
        <v>3101</v>
      </c>
      <c r="C500" s="690" t="s">
        <v>2399</v>
      </c>
      <c r="D500" s="609" t="s">
        <v>2441</v>
      </c>
      <c r="E500" s="622" t="s">
        <v>1477</v>
      </c>
      <c r="F500" s="623"/>
      <c r="G500" s="624"/>
      <c r="H500" s="625" t="s">
        <v>1331</v>
      </c>
      <c r="I500" s="624"/>
      <c r="J500" s="364" t="s">
        <v>1783</v>
      </c>
      <c r="K500" s="364" t="s">
        <v>211</v>
      </c>
      <c r="L500" s="412"/>
      <c r="M500" s="364"/>
      <c r="N500" s="412" t="str">
        <f t="shared" si="36"/>
        <v/>
      </c>
      <c r="O500" s="412" t="str">
        <f t="shared" si="35"/>
        <v/>
      </c>
      <c r="P500" s="412"/>
      <c r="Q500" s="412"/>
      <c r="R500" s="362" t="s">
        <v>1331</v>
      </c>
      <c r="S500" s="627"/>
      <c r="T500" s="627"/>
      <c r="U500" s="627"/>
      <c r="V500" s="627"/>
      <c r="W500" s="627"/>
      <c r="X500" s="627"/>
      <c r="Y500" s="627"/>
      <c r="Z500" s="627"/>
      <c r="AA500" s="627"/>
      <c r="AB500" s="627"/>
      <c r="AC500" s="627"/>
      <c r="AD500" s="627"/>
      <c r="AE500" s="627"/>
      <c r="AF500" s="627"/>
      <c r="AG500" s="627"/>
      <c r="AH500" s="627"/>
      <c r="AI500" s="627"/>
      <c r="AJ500" s="627"/>
      <c r="AK500" s="627"/>
      <c r="AL500" s="627"/>
      <c r="AM500" s="627"/>
      <c r="AN500" s="627"/>
      <c r="AO500" s="627"/>
      <c r="AP500" s="627"/>
      <c r="AQ500" s="412"/>
      <c r="AR500" s="364"/>
      <c r="AS500" s="412"/>
      <c r="AT500" s="412"/>
      <c r="AU500" s="412" t="s">
        <v>1657</v>
      </c>
      <c r="AV500" s="412"/>
      <c r="AW500" s="412">
        <v>0</v>
      </c>
      <c r="AX500" s="364"/>
      <c r="AY500" s="412"/>
      <c r="AZ500" s="885">
        <v>191</v>
      </c>
      <c r="BA500" s="885">
        <v>17</v>
      </c>
      <c r="BB500" s="412"/>
      <c r="BC500" s="412">
        <v>1</v>
      </c>
      <c r="BD500" s="412">
        <v>49</v>
      </c>
      <c r="BE500" s="412">
        <v>499</v>
      </c>
      <c r="BF500" s="412">
        <v>1049499</v>
      </c>
      <c r="BG500" s="412">
        <v>519</v>
      </c>
      <c r="BH500" s="412"/>
      <c r="BI500" s="412"/>
      <c r="BJ500" s="412"/>
      <c r="BK500" s="412"/>
      <c r="BL500" s="412"/>
      <c r="BM500" s="412"/>
      <c r="BN500" s="412"/>
      <c r="BO500" s="412"/>
      <c r="BP500" s="412"/>
      <c r="BQ500" s="412"/>
    </row>
    <row r="501" spans="1:69" s="363" customFormat="1" ht="25" x14ac:dyDescent="0.25">
      <c r="A501" s="410" t="s">
        <v>46</v>
      </c>
      <c r="B501" s="462" t="s">
        <v>3102</v>
      </c>
      <c r="C501" s="690" t="s">
        <v>2399</v>
      </c>
      <c r="D501" s="609" t="s">
        <v>2407</v>
      </c>
      <c r="E501" s="622" t="s">
        <v>1477</v>
      </c>
      <c r="F501" s="623"/>
      <c r="G501" s="624"/>
      <c r="H501" s="625" t="s">
        <v>1331</v>
      </c>
      <c r="I501" s="624"/>
      <c r="J501" s="364" t="s">
        <v>1783</v>
      </c>
      <c r="K501" s="364" t="s">
        <v>211</v>
      </c>
      <c r="L501" s="412"/>
      <c r="M501" s="364"/>
      <c r="N501" s="412" t="str">
        <f t="shared" si="36"/>
        <v/>
      </c>
      <c r="O501" s="412" t="str">
        <f t="shared" si="35"/>
        <v/>
      </c>
      <c r="P501" s="412"/>
      <c r="Q501" s="412"/>
      <c r="R501" s="362" t="s">
        <v>1331</v>
      </c>
      <c r="S501" s="627"/>
      <c r="T501" s="627"/>
      <c r="U501" s="627"/>
      <c r="V501" s="627"/>
      <c r="W501" s="627"/>
      <c r="X501" s="627"/>
      <c r="Y501" s="627"/>
      <c r="Z501" s="627"/>
      <c r="AA501" s="627"/>
      <c r="AB501" s="627"/>
      <c r="AC501" s="627"/>
      <c r="AD501" s="627"/>
      <c r="AE501" s="627"/>
      <c r="AF501" s="627"/>
      <c r="AG501" s="627"/>
      <c r="AH501" s="627"/>
      <c r="AI501" s="627"/>
      <c r="AJ501" s="627"/>
      <c r="AK501" s="627"/>
      <c r="AL501" s="627"/>
      <c r="AM501" s="627"/>
      <c r="AN501" s="627"/>
      <c r="AO501" s="627"/>
      <c r="AP501" s="627"/>
      <c r="AQ501" s="412"/>
      <c r="AR501" s="364"/>
      <c r="AS501" s="412"/>
      <c r="AT501" s="412"/>
      <c r="AU501" s="412" t="s">
        <v>1657</v>
      </c>
      <c r="AV501" s="412"/>
      <c r="AW501" s="412">
        <v>0</v>
      </c>
      <c r="AX501" s="364"/>
      <c r="AY501" s="412"/>
      <c r="AZ501" s="885">
        <v>191</v>
      </c>
      <c r="BA501" s="885">
        <v>18</v>
      </c>
      <c r="BB501" s="412"/>
      <c r="BC501" s="412">
        <v>1</v>
      </c>
      <c r="BD501" s="412">
        <v>49</v>
      </c>
      <c r="BE501" s="412">
        <v>500</v>
      </c>
      <c r="BF501" s="412">
        <v>1049500</v>
      </c>
      <c r="BG501" s="412">
        <v>520</v>
      </c>
      <c r="BH501" s="412"/>
      <c r="BI501" s="412"/>
      <c r="BJ501" s="412"/>
      <c r="BK501" s="412"/>
      <c r="BL501" s="412"/>
      <c r="BM501" s="412"/>
      <c r="BN501" s="412"/>
      <c r="BO501" s="412"/>
      <c r="BP501" s="412"/>
      <c r="BQ501" s="412"/>
    </row>
    <row r="502" spans="1:69" s="363" customFormat="1" ht="25" x14ac:dyDescent="0.25">
      <c r="A502" s="410" t="s">
        <v>46</v>
      </c>
      <c r="B502" s="462" t="s">
        <v>3103</v>
      </c>
      <c r="C502" s="690" t="s">
        <v>2399</v>
      </c>
      <c r="D502" s="609" t="s">
        <v>2406</v>
      </c>
      <c r="E502" s="622" t="s">
        <v>1477</v>
      </c>
      <c r="F502" s="623"/>
      <c r="G502" s="624"/>
      <c r="H502" s="625" t="s">
        <v>1331</v>
      </c>
      <c r="I502" s="624"/>
      <c r="J502" s="364" t="s">
        <v>1783</v>
      </c>
      <c r="K502" s="364" t="s">
        <v>211</v>
      </c>
      <c r="L502" s="412"/>
      <c r="M502" s="364"/>
      <c r="N502" s="412" t="str">
        <f t="shared" si="36"/>
        <v/>
      </c>
      <c r="O502" s="412" t="str">
        <f t="shared" si="35"/>
        <v/>
      </c>
      <c r="P502" s="412"/>
      <c r="Q502" s="412"/>
      <c r="R502" s="362" t="s">
        <v>1331</v>
      </c>
      <c r="S502" s="627"/>
      <c r="T502" s="627"/>
      <c r="U502" s="627"/>
      <c r="V502" s="627"/>
      <c r="W502" s="627"/>
      <c r="X502" s="627"/>
      <c r="Y502" s="627"/>
      <c r="Z502" s="627"/>
      <c r="AA502" s="627"/>
      <c r="AB502" s="627"/>
      <c r="AC502" s="627"/>
      <c r="AD502" s="627"/>
      <c r="AE502" s="627"/>
      <c r="AF502" s="627"/>
      <c r="AG502" s="627"/>
      <c r="AH502" s="627"/>
      <c r="AI502" s="627"/>
      <c r="AJ502" s="627"/>
      <c r="AK502" s="627"/>
      <c r="AL502" s="627"/>
      <c r="AM502" s="627"/>
      <c r="AN502" s="627"/>
      <c r="AO502" s="627"/>
      <c r="AP502" s="627"/>
      <c r="AQ502" s="412"/>
      <c r="AR502" s="364"/>
      <c r="AS502" s="412"/>
      <c r="AT502" s="412"/>
      <c r="AU502" s="412" t="s">
        <v>1657</v>
      </c>
      <c r="AV502" s="412"/>
      <c r="AW502" s="412">
        <v>0</v>
      </c>
      <c r="AX502" s="364"/>
      <c r="AY502" s="412"/>
      <c r="AZ502" s="885">
        <v>191</v>
      </c>
      <c r="BA502" s="885">
        <v>19</v>
      </c>
      <c r="BB502" s="412"/>
      <c r="BC502" s="412">
        <v>1</v>
      </c>
      <c r="BD502" s="412">
        <v>49</v>
      </c>
      <c r="BE502" s="412">
        <v>501</v>
      </c>
      <c r="BF502" s="412">
        <v>1049501</v>
      </c>
      <c r="BG502" s="412">
        <v>521</v>
      </c>
      <c r="BH502" s="412"/>
      <c r="BI502" s="412"/>
      <c r="BJ502" s="412"/>
      <c r="BK502" s="412"/>
      <c r="BL502" s="412"/>
      <c r="BM502" s="412"/>
      <c r="BN502" s="412"/>
      <c r="BO502" s="412"/>
      <c r="BP502" s="412"/>
      <c r="BQ502" s="412"/>
    </row>
    <row r="503" spans="1:69" s="363" customFormat="1" ht="25" x14ac:dyDescent="0.25">
      <c r="A503" s="410" t="s">
        <v>46</v>
      </c>
      <c r="B503" s="462" t="s">
        <v>3104</v>
      </c>
      <c r="C503" s="690" t="s">
        <v>2399</v>
      </c>
      <c r="D503" s="609" t="s">
        <v>2409</v>
      </c>
      <c r="E503" s="622" t="s">
        <v>1477</v>
      </c>
      <c r="F503" s="623"/>
      <c r="G503" s="624"/>
      <c r="H503" s="625" t="s">
        <v>1331</v>
      </c>
      <c r="I503" s="624"/>
      <c r="J503" s="364" t="s">
        <v>1783</v>
      </c>
      <c r="K503" s="364" t="s">
        <v>211</v>
      </c>
      <c r="L503" s="412"/>
      <c r="M503" s="364"/>
      <c r="N503" s="412" t="str">
        <f t="shared" si="36"/>
        <v/>
      </c>
      <c r="O503" s="412" t="str">
        <f t="shared" si="35"/>
        <v/>
      </c>
      <c r="P503" s="412"/>
      <c r="Q503" s="412"/>
      <c r="R503" s="362" t="s">
        <v>1331</v>
      </c>
      <c r="S503" s="627"/>
      <c r="T503" s="627"/>
      <c r="U503" s="627"/>
      <c r="V503" s="627"/>
      <c r="W503" s="627"/>
      <c r="X503" s="627"/>
      <c r="Y503" s="627"/>
      <c r="Z503" s="627"/>
      <c r="AA503" s="627"/>
      <c r="AB503" s="627"/>
      <c r="AC503" s="627"/>
      <c r="AD503" s="627"/>
      <c r="AE503" s="627"/>
      <c r="AF503" s="627"/>
      <c r="AG503" s="627"/>
      <c r="AH503" s="627"/>
      <c r="AI503" s="627"/>
      <c r="AJ503" s="627"/>
      <c r="AK503" s="627"/>
      <c r="AL503" s="627"/>
      <c r="AM503" s="627"/>
      <c r="AN503" s="627"/>
      <c r="AO503" s="627"/>
      <c r="AP503" s="627"/>
      <c r="AQ503" s="412"/>
      <c r="AR503" s="364"/>
      <c r="AS503" s="412"/>
      <c r="AT503" s="412"/>
      <c r="AU503" s="412" t="s">
        <v>1657</v>
      </c>
      <c r="AV503" s="412"/>
      <c r="AW503" s="412">
        <v>0</v>
      </c>
      <c r="AX503" s="364"/>
      <c r="AY503" s="412"/>
      <c r="AZ503" s="885">
        <v>191</v>
      </c>
      <c r="BA503" s="885">
        <v>21</v>
      </c>
      <c r="BB503" s="412"/>
      <c r="BC503" s="412">
        <v>1</v>
      </c>
      <c r="BD503" s="412">
        <v>49</v>
      </c>
      <c r="BE503" s="412">
        <v>502</v>
      </c>
      <c r="BF503" s="412">
        <v>1049502</v>
      </c>
      <c r="BG503" s="412">
        <v>522</v>
      </c>
      <c r="BH503" s="412"/>
      <c r="BI503" s="412"/>
      <c r="BJ503" s="412"/>
      <c r="BK503" s="412"/>
      <c r="BL503" s="412"/>
      <c r="BM503" s="412"/>
      <c r="BN503" s="412"/>
      <c r="BO503" s="412"/>
      <c r="BP503" s="412"/>
      <c r="BQ503" s="412"/>
    </row>
    <row r="504" spans="1:69" s="363" customFormat="1" ht="25" x14ac:dyDescent="0.25">
      <c r="A504" s="410" t="s">
        <v>46</v>
      </c>
      <c r="B504" s="462" t="s">
        <v>3105</v>
      </c>
      <c r="C504" s="690" t="s">
        <v>2399</v>
      </c>
      <c r="D504" s="609" t="s">
        <v>2598</v>
      </c>
      <c r="E504" s="622" t="s">
        <v>1477</v>
      </c>
      <c r="F504" s="623"/>
      <c r="G504" s="624"/>
      <c r="H504" s="625" t="s">
        <v>1331</v>
      </c>
      <c r="I504" s="624"/>
      <c r="J504" s="364" t="s">
        <v>1783</v>
      </c>
      <c r="K504" s="364" t="s">
        <v>211</v>
      </c>
      <c r="L504" s="412"/>
      <c r="M504" s="364"/>
      <c r="N504" s="412" t="str">
        <f t="shared" si="36"/>
        <v/>
      </c>
      <c r="O504" s="412" t="str">
        <f t="shared" si="35"/>
        <v/>
      </c>
      <c r="P504" s="412"/>
      <c r="Q504" s="412"/>
      <c r="R504" s="362" t="s">
        <v>1331</v>
      </c>
      <c r="S504" s="627"/>
      <c r="T504" s="627"/>
      <c r="U504" s="627"/>
      <c r="V504" s="627"/>
      <c r="W504" s="627"/>
      <c r="X504" s="627"/>
      <c r="Y504" s="627"/>
      <c r="Z504" s="627"/>
      <c r="AA504" s="627"/>
      <c r="AB504" s="627"/>
      <c r="AC504" s="627"/>
      <c r="AD504" s="627"/>
      <c r="AE504" s="627"/>
      <c r="AF504" s="627"/>
      <c r="AG504" s="627"/>
      <c r="AH504" s="627"/>
      <c r="AI504" s="627"/>
      <c r="AJ504" s="627"/>
      <c r="AK504" s="627"/>
      <c r="AL504" s="627"/>
      <c r="AM504" s="627"/>
      <c r="AN504" s="627"/>
      <c r="AO504" s="627"/>
      <c r="AP504" s="627"/>
      <c r="AQ504" s="412"/>
      <c r="AR504" s="364"/>
      <c r="AS504" s="412"/>
      <c r="AT504" s="412"/>
      <c r="AU504" s="412" t="s">
        <v>1657</v>
      </c>
      <c r="AV504" s="412"/>
      <c r="AW504" s="412">
        <v>0</v>
      </c>
      <c r="AX504" s="364"/>
      <c r="AY504" s="412"/>
      <c r="AZ504" s="885">
        <v>191</v>
      </c>
      <c r="BA504" s="885">
        <v>22</v>
      </c>
      <c r="BB504" s="412"/>
      <c r="BC504" s="412">
        <v>1</v>
      </c>
      <c r="BD504" s="412">
        <v>49</v>
      </c>
      <c r="BE504" s="412">
        <v>503</v>
      </c>
      <c r="BF504" s="412">
        <v>1049503</v>
      </c>
      <c r="BG504" s="412">
        <v>523</v>
      </c>
      <c r="BH504" s="412"/>
      <c r="BI504" s="412"/>
      <c r="BJ504" s="412"/>
      <c r="BK504" s="412"/>
      <c r="BL504" s="412"/>
      <c r="BM504" s="412"/>
      <c r="BN504" s="412"/>
      <c r="BO504" s="412"/>
      <c r="BP504" s="412"/>
      <c r="BQ504" s="412"/>
    </row>
    <row r="505" spans="1:69" s="363" customFormat="1" ht="25" x14ac:dyDescent="0.25">
      <c r="A505" s="410" t="s">
        <v>46</v>
      </c>
      <c r="B505" s="462" t="s">
        <v>3106</v>
      </c>
      <c r="C505" s="690" t="s">
        <v>2399</v>
      </c>
      <c r="D505" s="609" t="s">
        <v>2430</v>
      </c>
      <c r="E505" s="622" t="s">
        <v>1477</v>
      </c>
      <c r="F505" s="623"/>
      <c r="G505" s="624"/>
      <c r="H505" s="625" t="s">
        <v>1331</v>
      </c>
      <c r="I505" s="624"/>
      <c r="J505" s="364" t="s">
        <v>1783</v>
      </c>
      <c r="K505" s="364" t="s">
        <v>211</v>
      </c>
      <c r="L505" s="412"/>
      <c r="M505" s="364"/>
      <c r="N505" s="412" t="str">
        <f t="shared" si="36"/>
        <v/>
      </c>
      <c r="O505" s="412" t="str">
        <f t="shared" si="35"/>
        <v/>
      </c>
      <c r="P505" s="412"/>
      <c r="Q505" s="412"/>
      <c r="R505" s="362" t="s">
        <v>1331</v>
      </c>
      <c r="S505" s="627"/>
      <c r="T505" s="627"/>
      <c r="U505" s="627"/>
      <c r="V505" s="627"/>
      <c r="W505" s="627"/>
      <c r="X505" s="627"/>
      <c r="Y505" s="627"/>
      <c r="Z505" s="627"/>
      <c r="AA505" s="627"/>
      <c r="AB505" s="627"/>
      <c r="AC505" s="627"/>
      <c r="AD505" s="627"/>
      <c r="AE505" s="627"/>
      <c r="AF505" s="627"/>
      <c r="AG505" s="627"/>
      <c r="AH505" s="627"/>
      <c r="AI505" s="627"/>
      <c r="AJ505" s="627"/>
      <c r="AK505" s="627"/>
      <c r="AL505" s="627"/>
      <c r="AM505" s="627"/>
      <c r="AN505" s="627"/>
      <c r="AO505" s="627"/>
      <c r="AP505" s="627"/>
      <c r="AQ505" s="412"/>
      <c r="AR505" s="364"/>
      <c r="AS505" s="412"/>
      <c r="AT505" s="412"/>
      <c r="AU505" s="412" t="s">
        <v>1657</v>
      </c>
      <c r="AV505" s="412"/>
      <c r="AW505" s="412">
        <v>0</v>
      </c>
      <c r="AX505" s="364"/>
      <c r="AY505" s="412"/>
      <c r="AZ505" s="885">
        <v>191</v>
      </c>
      <c r="BA505" s="885">
        <v>31</v>
      </c>
      <c r="BB505" s="412"/>
      <c r="BC505" s="412">
        <v>1</v>
      </c>
      <c r="BD505" s="412">
        <v>49</v>
      </c>
      <c r="BE505" s="412">
        <v>504</v>
      </c>
      <c r="BF505" s="412">
        <v>1049504</v>
      </c>
      <c r="BG505" s="412">
        <v>524</v>
      </c>
      <c r="BH505" s="412"/>
      <c r="BI505" s="412"/>
      <c r="BJ505" s="412"/>
      <c r="BK505" s="412"/>
      <c r="BL505" s="412"/>
      <c r="BM505" s="412"/>
      <c r="BN505" s="412"/>
      <c r="BO505" s="412"/>
      <c r="BP505" s="412"/>
      <c r="BQ505" s="412"/>
    </row>
    <row r="506" spans="1:69" s="363" customFormat="1" ht="25" x14ac:dyDescent="0.25">
      <c r="A506" s="410" t="s">
        <v>46</v>
      </c>
      <c r="B506" s="462" t="s">
        <v>3107</v>
      </c>
      <c r="C506" s="690" t="s">
        <v>2399</v>
      </c>
      <c r="D506" s="609" t="s">
        <v>2588</v>
      </c>
      <c r="E506" s="622" t="s">
        <v>1477</v>
      </c>
      <c r="F506" s="623"/>
      <c r="G506" s="624"/>
      <c r="H506" s="625" t="s">
        <v>1331</v>
      </c>
      <c r="I506" s="624"/>
      <c r="J506" s="364" t="s">
        <v>1332</v>
      </c>
      <c r="K506" s="364" t="s">
        <v>211</v>
      </c>
      <c r="L506" s="412"/>
      <c r="M506" s="364"/>
      <c r="N506" s="412" t="str">
        <f t="shared" si="36"/>
        <v/>
      </c>
      <c r="O506" s="412" t="str">
        <f t="shared" si="35"/>
        <v/>
      </c>
      <c r="P506" s="412"/>
      <c r="Q506" s="412"/>
      <c r="R506" s="362" t="s">
        <v>1331</v>
      </c>
      <c r="S506" s="627"/>
      <c r="T506" s="627"/>
      <c r="U506" s="627"/>
      <c r="V506" s="627"/>
      <c r="W506" s="627"/>
      <c r="X506" s="627"/>
      <c r="Y506" s="627"/>
      <c r="Z506" s="627"/>
      <c r="AA506" s="627"/>
      <c r="AB506" s="627"/>
      <c r="AC506" s="627"/>
      <c r="AD506" s="627"/>
      <c r="AE506" s="627"/>
      <c r="AF506" s="627"/>
      <c r="AG506" s="627"/>
      <c r="AH506" s="627"/>
      <c r="AI506" s="627"/>
      <c r="AJ506" s="627"/>
      <c r="AK506" s="627"/>
      <c r="AL506" s="627"/>
      <c r="AM506" s="627"/>
      <c r="AN506" s="627"/>
      <c r="AO506" s="627"/>
      <c r="AP506" s="627"/>
      <c r="AQ506" s="412"/>
      <c r="AR506" s="364"/>
      <c r="AS506" s="412"/>
      <c r="AT506" s="412"/>
      <c r="AU506" s="412" t="s">
        <v>1657</v>
      </c>
      <c r="AV506" s="412"/>
      <c r="AW506" s="412">
        <v>0</v>
      </c>
      <c r="AX506" s="364"/>
      <c r="AY506" s="412"/>
      <c r="AZ506" s="885">
        <v>191</v>
      </c>
      <c r="BA506" s="885">
        <v>34</v>
      </c>
      <c r="BB506" s="412"/>
      <c r="BC506" s="412">
        <v>1</v>
      </c>
      <c r="BD506" s="412">
        <v>49</v>
      </c>
      <c r="BE506" s="412">
        <v>505</v>
      </c>
      <c r="BF506" s="412">
        <v>1049505</v>
      </c>
      <c r="BG506" s="412">
        <v>525</v>
      </c>
      <c r="BH506" s="412"/>
      <c r="BI506" s="412"/>
      <c r="BJ506" s="412"/>
      <c r="BK506" s="412"/>
      <c r="BL506" s="412"/>
      <c r="BM506" s="412"/>
      <c r="BN506" s="412"/>
      <c r="BO506" s="412"/>
      <c r="BP506" s="412"/>
      <c r="BQ506" s="412"/>
    </row>
    <row r="507" spans="1:69" s="363" customFormat="1" ht="25" x14ac:dyDescent="0.25">
      <c r="A507" s="410" t="s">
        <v>46</v>
      </c>
      <c r="B507" s="462" t="s">
        <v>3108</v>
      </c>
      <c r="C507" s="690" t="s">
        <v>2399</v>
      </c>
      <c r="D507" s="609" t="s">
        <v>2589</v>
      </c>
      <c r="E507" s="622" t="s">
        <v>1477</v>
      </c>
      <c r="F507" s="623"/>
      <c r="G507" s="624"/>
      <c r="H507" s="625" t="s">
        <v>1331</v>
      </c>
      <c r="I507" s="624"/>
      <c r="J507" s="364" t="s">
        <v>1332</v>
      </c>
      <c r="K507" s="364" t="s">
        <v>211</v>
      </c>
      <c r="L507" s="412"/>
      <c r="M507" s="364"/>
      <c r="N507" s="412" t="str">
        <f t="shared" si="36"/>
        <v/>
      </c>
      <c r="O507" s="412" t="str">
        <f t="shared" si="35"/>
        <v/>
      </c>
      <c r="P507" s="412"/>
      <c r="Q507" s="412"/>
      <c r="R507" s="362" t="s">
        <v>1331</v>
      </c>
      <c r="S507" s="627"/>
      <c r="T507" s="627"/>
      <c r="U507" s="627"/>
      <c r="V507" s="627"/>
      <c r="W507" s="627"/>
      <c r="X507" s="627"/>
      <c r="Y507" s="627"/>
      <c r="Z507" s="627"/>
      <c r="AA507" s="627"/>
      <c r="AB507" s="627"/>
      <c r="AC507" s="627"/>
      <c r="AD507" s="627"/>
      <c r="AE507" s="627"/>
      <c r="AF507" s="627"/>
      <c r="AG507" s="627"/>
      <c r="AH507" s="627"/>
      <c r="AI507" s="627"/>
      <c r="AJ507" s="627"/>
      <c r="AK507" s="627"/>
      <c r="AL507" s="627"/>
      <c r="AM507" s="627"/>
      <c r="AN507" s="627"/>
      <c r="AO507" s="627"/>
      <c r="AP507" s="627"/>
      <c r="AQ507" s="412"/>
      <c r="AR507" s="364"/>
      <c r="AS507" s="412"/>
      <c r="AT507" s="412"/>
      <c r="AU507" s="412" t="s">
        <v>1657</v>
      </c>
      <c r="AV507" s="412"/>
      <c r="AW507" s="412">
        <v>0</v>
      </c>
      <c r="AX507" s="364"/>
      <c r="AY507" s="412"/>
      <c r="AZ507" s="885">
        <v>191</v>
      </c>
      <c r="BA507" s="885">
        <v>38</v>
      </c>
      <c r="BB507" s="412"/>
      <c r="BC507" s="412">
        <v>1</v>
      </c>
      <c r="BD507" s="412">
        <v>49</v>
      </c>
      <c r="BE507" s="412">
        <v>506</v>
      </c>
      <c r="BF507" s="412">
        <v>1049506</v>
      </c>
      <c r="BG507" s="412">
        <v>526</v>
      </c>
      <c r="BH507" s="412"/>
      <c r="BI507" s="412"/>
      <c r="BJ507" s="412"/>
      <c r="BK507" s="412"/>
      <c r="BL507" s="412"/>
      <c r="BM507" s="412"/>
      <c r="BN507" s="412"/>
      <c r="BO507" s="412"/>
      <c r="BP507" s="412"/>
      <c r="BQ507" s="412"/>
    </row>
    <row r="508" spans="1:69" s="363" customFormat="1" ht="25" x14ac:dyDescent="0.25">
      <c r="A508" s="410" t="s">
        <v>46</v>
      </c>
      <c r="B508" s="462" t="s">
        <v>3109</v>
      </c>
      <c r="C508" s="690" t="s">
        <v>2399</v>
      </c>
      <c r="D508" s="609" t="s">
        <v>2590</v>
      </c>
      <c r="E508" s="622" t="s">
        <v>1477</v>
      </c>
      <c r="F508" s="623"/>
      <c r="G508" s="624"/>
      <c r="H508" s="625" t="s">
        <v>1331</v>
      </c>
      <c r="I508" s="624"/>
      <c r="J508" s="364" t="s">
        <v>1332</v>
      </c>
      <c r="K508" s="364" t="s">
        <v>211</v>
      </c>
      <c r="L508" s="412"/>
      <c r="M508" s="364"/>
      <c r="N508" s="412" t="str">
        <f t="shared" si="36"/>
        <v/>
      </c>
      <c r="O508" s="412" t="str">
        <f t="shared" si="35"/>
        <v/>
      </c>
      <c r="P508" s="412"/>
      <c r="Q508" s="412"/>
      <c r="R508" s="362" t="s">
        <v>1331</v>
      </c>
      <c r="S508" s="627"/>
      <c r="T508" s="627"/>
      <c r="U508" s="627"/>
      <c r="V508" s="627"/>
      <c r="W508" s="627"/>
      <c r="X508" s="627"/>
      <c r="Y508" s="627"/>
      <c r="Z508" s="627"/>
      <c r="AA508" s="627"/>
      <c r="AB508" s="627"/>
      <c r="AC508" s="627"/>
      <c r="AD508" s="627"/>
      <c r="AE508" s="627"/>
      <c r="AF508" s="627"/>
      <c r="AG508" s="627"/>
      <c r="AH508" s="627"/>
      <c r="AI508" s="627"/>
      <c r="AJ508" s="627"/>
      <c r="AK508" s="627"/>
      <c r="AL508" s="627"/>
      <c r="AM508" s="627"/>
      <c r="AN508" s="627"/>
      <c r="AO508" s="627"/>
      <c r="AP508" s="627"/>
      <c r="AQ508" s="412"/>
      <c r="AR508" s="364"/>
      <c r="AS508" s="412"/>
      <c r="AT508" s="412"/>
      <c r="AU508" s="412" t="s">
        <v>1657</v>
      </c>
      <c r="AV508" s="412"/>
      <c r="AW508" s="412">
        <v>0</v>
      </c>
      <c r="AX508" s="364"/>
      <c r="AY508" s="412"/>
      <c r="AZ508" s="885">
        <v>191</v>
      </c>
      <c r="BA508" s="885">
        <v>41</v>
      </c>
      <c r="BB508" s="412"/>
      <c r="BC508" s="412">
        <v>1</v>
      </c>
      <c r="BD508" s="412">
        <v>49</v>
      </c>
      <c r="BE508" s="412">
        <v>507</v>
      </c>
      <c r="BF508" s="412">
        <v>1049507</v>
      </c>
      <c r="BG508" s="412">
        <v>527</v>
      </c>
      <c r="BH508" s="412"/>
      <c r="BI508" s="412"/>
      <c r="BJ508" s="412"/>
      <c r="BK508" s="412"/>
      <c r="BL508" s="412"/>
      <c r="BM508" s="412"/>
      <c r="BN508" s="412"/>
      <c r="BO508" s="412"/>
      <c r="BP508" s="412"/>
      <c r="BQ508" s="412"/>
    </row>
    <row r="509" spans="1:69" s="363" customFormat="1" ht="25" x14ac:dyDescent="0.25">
      <c r="A509" s="410" t="s">
        <v>46</v>
      </c>
      <c r="B509" s="462" t="s">
        <v>3110</v>
      </c>
      <c r="C509" s="690" t="s">
        <v>2399</v>
      </c>
      <c r="D509" s="609" t="s">
        <v>2594</v>
      </c>
      <c r="E509" s="622" t="s">
        <v>1477</v>
      </c>
      <c r="F509" s="623"/>
      <c r="G509" s="624"/>
      <c r="H509" s="625" t="s">
        <v>1331</v>
      </c>
      <c r="I509" s="624"/>
      <c r="J509" s="364" t="s">
        <v>1332</v>
      </c>
      <c r="K509" s="364" t="s">
        <v>211</v>
      </c>
      <c r="L509" s="412"/>
      <c r="M509" s="364"/>
      <c r="N509" s="412" t="str">
        <f t="shared" si="36"/>
        <v/>
      </c>
      <c r="O509" s="412" t="str">
        <f t="shared" si="35"/>
        <v/>
      </c>
      <c r="P509" s="412"/>
      <c r="Q509" s="412"/>
      <c r="R509" s="362" t="s">
        <v>1331</v>
      </c>
      <c r="S509" s="627"/>
      <c r="T509" s="627"/>
      <c r="U509" s="627"/>
      <c r="V509" s="627"/>
      <c r="W509" s="627"/>
      <c r="X509" s="627"/>
      <c r="Y509" s="627"/>
      <c r="Z509" s="627"/>
      <c r="AA509" s="627"/>
      <c r="AB509" s="627"/>
      <c r="AC509" s="627"/>
      <c r="AD509" s="627"/>
      <c r="AE509" s="627"/>
      <c r="AF509" s="627"/>
      <c r="AG509" s="627"/>
      <c r="AH509" s="627"/>
      <c r="AI509" s="627"/>
      <c r="AJ509" s="627"/>
      <c r="AK509" s="627"/>
      <c r="AL509" s="627"/>
      <c r="AM509" s="627"/>
      <c r="AN509" s="627"/>
      <c r="AO509" s="627"/>
      <c r="AP509" s="627"/>
      <c r="AQ509" s="412"/>
      <c r="AR509" s="364"/>
      <c r="AS509" s="412"/>
      <c r="AT509" s="412"/>
      <c r="AU509" s="412" t="s">
        <v>1657</v>
      </c>
      <c r="AV509" s="412"/>
      <c r="AW509" s="412">
        <v>0</v>
      </c>
      <c r="AX509" s="364"/>
      <c r="AY509" s="412"/>
      <c r="AZ509" s="885">
        <v>191</v>
      </c>
      <c r="BA509" s="885">
        <v>44</v>
      </c>
      <c r="BB509" s="412"/>
      <c r="BC509" s="412">
        <v>1</v>
      </c>
      <c r="BD509" s="412">
        <v>49</v>
      </c>
      <c r="BE509" s="412">
        <v>508</v>
      </c>
      <c r="BF509" s="412">
        <v>1049508</v>
      </c>
      <c r="BG509" s="412">
        <v>528</v>
      </c>
      <c r="BH509" s="412"/>
      <c r="BI509" s="412"/>
      <c r="BJ509" s="412"/>
      <c r="BK509" s="412"/>
      <c r="BL509" s="412"/>
      <c r="BM509" s="412"/>
      <c r="BN509" s="412"/>
      <c r="BO509" s="412"/>
      <c r="BP509" s="412"/>
      <c r="BQ509" s="412"/>
    </row>
    <row r="510" spans="1:69" s="363" customFormat="1" ht="25.5" customHeight="1" x14ac:dyDescent="0.25">
      <c r="A510" s="410" t="s">
        <v>46</v>
      </c>
      <c r="B510" s="462" t="s">
        <v>3111</v>
      </c>
      <c r="C510" s="690" t="s">
        <v>2399</v>
      </c>
      <c r="D510" s="609" t="s">
        <v>2595</v>
      </c>
      <c r="E510" s="622" t="s">
        <v>1477</v>
      </c>
      <c r="F510" s="623"/>
      <c r="G510" s="624"/>
      <c r="H510" s="625" t="s">
        <v>1331</v>
      </c>
      <c r="I510" s="624"/>
      <c r="J510" s="364" t="s">
        <v>1332</v>
      </c>
      <c r="K510" s="364" t="s">
        <v>211</v>
      </c>
      <c r="L510" s="412"/>
      <c r="M510" s="364"/>
      <c r="N510" s="412" t="str">
        <f t="shared" si="36"/>
        <v/>
      </c>
      <c r="O510" s="412" t="str">
        <f t="shared" si="35"/>
        <v/>
      </c>
      <c r="P510" s="412"/>
      <c r="Q510" s="412"/>
      <c r="R510" s="362" t="s">
        <v>1331</v>
      </c>
      <c r="S510" s="627"/>
      <c r="T510" s="627"/>
      <c r="U510" s="627"/>
      <c r="V510" s="627"/>
      <c r="W510" s="627"/>
      <c r="X510" s="627"/>
      <c r="Y510" s="627"/>
      <c r="Z510" s="627"/>
      <c r="AA510" s="627"/>
      <c r="AB510" s="627"/>
      <c r="AC510" s="627"/>
      <c r="AD510" s="627"/>
      <c r="AE510" s="627"/>
      <c r="AF510" s="627"/>
      <c r="AG510" s="627"/>
      <c r="AH510" s="627"/>
      <c r="AI510" s="627"/>
      <c r="AJ510" s="627"/>
      <c r="AK510" s="627"/>
      <c r="AL510" s="627"/>
      <c r="AM510" s="627"/>
      <c r="AN510" s="627"/>
      <c r="AO510" s="627"/>
      <c r="AP510" s="627"/>
      <c r="AQ510" s="412"/>
      <c r="AR510" s="364"/>
      <c r="AS510" s="412"/>
      <c r="AT510" s="412"/>
      <c r="AU510" s="412" t="s">
        <v>1657</v>
      </c>
      <c r="AV510" s="412"/>
      <c r="AW510" s="412">
        <v>0</v>
      </c>
      <c r="AX510" s="364"/>
      <c r="AY510" s="412"/>
      <c r="AZ510" s="885">
        <v>191</v>
      </c>
      <c r="BA510" s="885">
        <v>45</v>
      </c>
      <c r="BB510" s="412"/>
      <c r="BC510" s="412">
        <v>1</v>
      </c>
      <c r="BD510" s="412">
        <v>49</v>
      </c>
      <c r="BE510" s="412">
        <v>509</v>
      </c>
      <c r="BF510" s="412">
        <v>1049509</v>
      </c>
      <c r="BG510" s="412">
        <v>529</v>
      </c>
      <c r="BH510" s="412"/>
      <c r="BI510" s="412"/>
      <c r="BJ510" s="412"/>
      <c r="BK510" s="412"/>
      <c r="BL510" s="412"/>
      <c r="BM510" s="412"/>
      <c r="BN510" s="412"/>
      <c r="BO510" s="412"/>
      <c r="BP510" s="412"/>
      <c r="BQ510" s="412"/>
    </row>
    <row r="511" spans="1:69" s="363" customFormat="1" ht="25" x14ac:dyDescent="0.25">
      <c r="A511" s="410" t="s">
        <v>46</v>
      </c>
      <c r="B511" s="462" t="s">
        <v>3112</v>
      </c>
      <c r="C511" s="690" t="s">
        <v>2399</v>
      </c>
      <c r="D511" s="609" t="s">
        <v>2593</v>
      </c>
      <c r="E511" s="622" t="s">
        <v>1477</v>
      </c>
      <c r="F511" s="623"/>
      <c r="G511" s="624"/>
      <c r="H511" s="625" t="s">
        <v>1331</v>
      </c>
      <c r="I511" s="624"/>
      <c r="J511" s="364" t="s">
        <v>1332</v>
      </c>
      <c r="K511" s="364" t="s">
        <v>211</v>
      </c>
      <c r="L511" s="412"/>
      <c r="M511" s="364"/>
      <c r="N511" s="412" t="str">
        <f t="shared" si="36"/>
        <v/>
      </c>
      <c r="O511" s="412" t="str">
        <f t="shared" si="35"/>
        <v/>
      </c>
      <c r="P511" s="412"/>
      <c r="Q511" s="412"/>
      <c r="R511" s="362" t="s">
        <v>1331</v>
      </c>
      <c r="S511" s="627"/>
      <c r="T511" s="627"/>
      <c r="U511" s="627"/>
      <c r="V511" s="627"/>
      <c r="W511" s="627"/>
      <c r="X511" s="627"/>
      <c r="Y511" s="627"/>
      <c r="Z511" s="627"/>
      <c r="AA511" s="627"/>
      <c r="AB511" s="627"/>
      <c r="AC511" s="627"/>
      <c r="AD511" s="627"/>
      <c r="AE511" s="627"/>
      <c r="AF511" s="627"/>
      <c r="AG511" s="627"/>
      <c r="AH511" s="627"/>
      <c r="AI511" s="627"/>
      <c r="AJ511" s="627"/>
      <c r="AK511" s="627"/>
      <c r="AL511" s="627"/>
      <c r="AM511" s="627"/>
      <c r="AN511" s="627"/>
      <c r="AO511" s="627"/>
      <c r="AP511" s="627"/>
      <c r="AQ511" s="412"/>
      <c r="AR511" s="364"/>
      <c r="AS511" s="412"/>
      <c r="AT511" s="412"/>
      <c r="AU511" s="412" t="s">
        <v>1657</v>
      </c>
      <c r="AV511" s="412"/>
      <c r="AW511" s="412">
        <v>0</v>
      </c>
      <c r="AX511" s="364"/>
      <c r="AY511" s="412"/>
      <c r="AZ511" s="885">
        <v>191</v>
      </c>
      <c r="BA511" s="885">
        <v>47</v>
      </c>
      <c r="BB511" s="412"/>
      <c r="BC511" s="412">
        <v>1</v>
      </c>
      <c r="BD511" s="412">
        <v>49</v>
      </c>
      <c r="BE511" s="412">
        <v>510</v>
      </c>
      <c r="BF511" s="412">
        <v>1049510</v>
      </c>
      <c r="BG511" s="412">
        <v>530</v>
      </c>
      <c r="BH511" s="412"/>
      <c r="BI511" s="412"/>
      <c r="BJ511" s="412"/>
      <c r="BK511" s="412"/>
      <c r="BL511" s="412"/>
      <c r="BM511" s="412"/>
      <c r="BN511" s="412"/>
      <c r="BO511" s="412"/>
      <c r="BP511" s="412"/>
      <c r="BQ511" s="412"/>
    </row>
    <row r="512" spans="1:69" s="363" customFormat="1" ht="25" x14ac:dyDescent="0.25">
      <c r="A512" s="410" t="s">
        <v>46</v>
      </c>
      <c r="B512" s="462" t="s">
        <v>3113</v>
      </c>
      <c r="C512" s="690" t="s">
        <v>2399</v>
      </c>
      <c r="D512" s="609" t="s">
        <v>2410</v>
      </c>
      <c r="E512" s="622" t="s">
        <v>1477</v>
      </c>
      <c r="F512" s="623"/>
      <c r="G512" s="624"/>
      <c r="H512" s="625" t="s">
        <v>1331</v>
      </c>
      <c r="I512" s="624"/>
      <c r="J512" s="364" t="s">
        <v>1332</v>
      </c>
      <c r="K512" s="364" t="s">
        <v>211</v>
      </c>
      <c r="L512" s="412"/>
      <c r="M512" s="364"/>
      <c r="N512" s="412" t="str">
        <f t="shared" si="36"/>
        <v/>
      </c>
      <c r="O512" s="412" t="str">
        <f t="shared" si="35"/>
        <v/>
      </c>
      <c r="P512" s="412"/>
      <c r="Q512" s="412"/>
      <c r="R512" s="362" t="s">
        <v>1331</v>
      </c>
      <c r="S512" s="627"/>
      <c r="T512" s="627"/>
      <c r="U512" s="627"/>
      <c r="V512" s="627"/>
      <c r="W512" s="627"/>
      <c r="X512" s="627"/>
      <c r="Y512" s="627"/>
      <c r="Z512" s="627"/>
      <c r="AA512" s="627"/>
      <c r="AB512" s="627"/>
      <c r="AC512" s="627"/>
      <c r="AD512" s="627"/>
      <c r="AE512" s="627"/>
      <c r="AF512" s="627"/>
      <c r="AG512" s="627"/>
      <c r="AH512" s="627"/>
      <c r="AI512" s="627"/>
      <c r="AJ512" s="627"/>
      <c r="AK512" s="627"/>
      <c r="AL512" s="627"/>
      <c r="AM512" s="627"/>
      <c r="AN512" s="627"/>
      <c r="AO512" s="627"/>
      <c r="AP512" s="627"/>
      <c r="AQ512" s="412"/>
      <c r="AR512" s="364"/>
      <c r="AS512" s="412"/>
      <c r="AT512" s="412"/>
      <c r="AU512" s="412" t="s">
        <v>1657</v>
      </c>
      <c r="AV512" s="412"/>
      <c r="AW512" s="412">
        <v>0</v>
      </c>
      <c r="AX512" s="364"/>
      <c r="AY512" s="412"/>
      <c r="AZ512" s="885">
        <v>191</v>
      </c>
      <c r="BA512" s="885">
        <v>50</v>
      </c>
      <c r="BB512" s="412"/>
      <c r="BC512" s="412">
        <v>1</v>
      </c>
      <c r="BD512" s="412">
        <v>49</v>
      </c>
      <c r="BE512" s="412">
        <v>511</v>
      </c>
      <c r="BF512" s="412">
        <v>1049511</v>
      </c>
      <c r="BG512" s="412">
        <v>531</v>
      </c>
      <c r="BH512" s="412"/>
      <c r="BI512" s="412"/>
      <c r="BJ512" s="412"/>
      <c r="BK512" s="412"/>
      <c r="BL512" s="412"/>
      <c r="BM512" s="412"/>
      <c r="BN512" s="412"/>
      <c r="BO512" s="412"/>
      <c r="BP512" s="412"/>
      <c r="BQ512" s="412"/>
    </row>
    <row r="513" spans="1:69" s="400" customFormat="1" ht="30" x14ac:dyDescent="0.25">
      <c r="A513" s="398" t="s">
        <v>1000</v>
      </c>
      <c r="B513" s="399" t="s">
        <v>3114</v>
      </c>
      <c r="C513" s="583" t="s">
        <v>673</v>
      </c>
      <c r="D513" s="619"/>
      <c r="E513" s="583" t="s">
        <v>1477</v>
      </c>
      <c r="F513" s="620"/>
      <c r="G513" s="620"/>
      <c r="H513" s="620" t="s">
        <v>1331</v>
      </c>
      <c r="I513" s="620"/>
      <c r="J513" s="369" t="s">
        <v>1783</v>
      </c>
      <c r="K513" s="369" t="s">
        <v>211</v>
      </c>
      <c r="L513" s="369" t="s">
        <v>1199</v>
      </c>
      <c r="M513" s="369"/>
      <c r="N513" s="874" t="str">
        <f t="shared" si="36"/>
        <v/>
      </c>
      <c r="O513" s="874" t="str">
        <f t="shared" si="35"/>
        <v>Data</v>
      </c>
      <c r="P513" s="832"/>
      <c r="Q513" s="831" t="s">
        <v>2334</v>
      </c>
      <c r="R513" s="368" t="s">
        <v>1331</v>
      </c>
      <c r="S513" s="369"/>
      <c r="T513" s="369" t="s">
        <v>1331</v>
      </c>
      <c r="U513" s="369"/>
      <c r="V513" s="369" t="s">
        <v>1331</v>
      </c>
      <c r="W513" s="369" t="s">
        <v>1331</v>
      </c>
      <c r="X513" s="369" t="s">
        <v>1331</v>
      </c>
      <c r="Y513" s="369" t="s">
        <v>1331</v>
      </c>
      <c r="Z513" s="369" t="s">
        <v>1331</v>
      </c>
      <c r="AA513" s="369"/>
      <c r="AB513" s="369"/>
      <c r="AC513" s="369"/>
      <c r="AD513" s="369"/>
      <c r="AE513" s="369"/>
      <c r="AF513" s="369"/>
      <c r="AG513" s="369"/>
      <c r="AH513" s="369"/>
      <c r="AI513" s="369"/>
      <c r="AJ513" s="369"/>
      <c r="AK513" s="369"/>
      <c r="AL513" s="369"/>
      <c r="AM513" s="369"/>
      <c r="AN513" s="369"/>
      <c r="AO513" s="369"/>
      <c r="AP513" s="369"/>
      <c r="AQ513" s="369"/>
      <c r="AR513" s="369" t="s">
        <v>293</v>
      </c>
      <c r="AS513" s="369" t="s">
        <v>956</v>
      </c>
      <c r="AT513" s="369"/>
      <c r="AU513" s="403">
        <v>1</v>
      </c>
      <c r="AV513" s="403"/>
      <c r="AW513" s="403"/>
      <c r="AX513" s="369"/>
      <c r="AY513" s="403"/>
      <c r="AZ513" s="884">
        <v>193</v>
      </c>
      <c r="BA513" s="884">
        <v>0</v>
      </c>
      <c r="BB513" s="403"/>
      <c r="BC513" s="403">
        <v>0</v>
      </c>
      <c r="BD513" s="403">
        <v>49</v>
      </c>
      <c r="BE513" s="403">
        <v>512</v>
      </c>
      <c r="BF513" s="403">
        <v>49512</v>
      </c>
      <c r="BG513" s="403">
        <v>129</v>
      </c>
      <c r="BH513" s="403"/>
      <c r="BI513" s="403"/>
      <c r="BJ513" s="403"/>
      <c r="BK513" s="403"/>
      <c r="BL513" s="403"/>
      <c r="BM513" s="403"/>
      <c r="BN513" s="403"/>
      <c r="BO513" s="403"/>
      <c r="BP513" s="403"/>
      <c r="BQ513" s="403"/>
    </row>
    <row r="514" spans="1:69" s="417" customFormat="1" ht="25.5" customHeight="1" x14ac:dyDescent="0.25">
      <c r="A514" s="415" t="s">
        <v>46</v>
      </c>
      <c r="B514" s="462" t="s">
        <v>3115</v>
      </c>
      <c r="C514" s="690" t="s">
        <v>673</v>
      </c>
      <c r="D514" s="636" t="s">
        <v>1389</v>
      </c>
      <c r="E514" s="637" t="s">
        <v>1477</v>
      </c>
      <c r="F514" s="638"/>
      <c r="G514" s="639"/>
      <c r="H514" s="649" t="s">
        <v>1331</v>
      </c>
      <c r="I514" s="639"/>
      <c r="J514" s="419" t="s">
        <v>2001</v>
      </c>
      <c r="K514" s="419" t="s">
        <v>211</v>
      </c>
      <c r="L514" s="418"/>
      <c r="M514" s="419"/>
      <c r="N514" s="418" t="str">
        <f t="shared" si="36"/>
        <v/>
      </c>
      <c r="O514" s="418" t="str">
        <f t="shared" si="35"/>
        <v/>
      </c>
      <c r="P514" s="418"/>
      <c r="Q514" s="418"/>
      <c r="R514" s="420" t="s">
        <v>1331</v>
      </c>
      <c r="S514" s="641"/>
      <c r="T514" s="641"/>
      <c r="U514" s="641"/>
      <c r="V514" s="641"/>
      <c r="W514" s="641"/>
      <c r="X514" s="641"/>
      <c r="Y514" s="641"/>
      <c r="Z514" s="641"/>
      <c r="AA514" s="641"/>
      <c r="AB514" s="641"/>
      <c r="AC514" s="641"/>
      <c r="AD514" s="641"/>
      <c r="AE514" s="641"/>
      <c r="AF514" s="641"/>
      <c r="AG514" s="641"/>
      <c r="AH514" s="641"/>
      <c r="AI514" s="641"/>
      <c r="AJ514" s="641"/>
      <c r="AK514" s="641"/>
      <c r="AL514" s="641"/>
      <c r="AM514" s="641"/>
      <c r="AN514" s="641"/>
      <c r="AO514" s="641"/>
      <c r="AP514" s="641"/>
      <c r="AQ514" s="418"/>
      <c r="AR514" s="419"/>
      <c r="AS514" s="418"/>
      <c r="AT514" s="418"/>
      <c r="AU514" s="418" t="s">
        <v>1657</v>
      </c>
      <c r="AV514" s="418"/>
      <c r="AW514" s="418">
        <v>0</v>
      </c>
      <c r="AX514" s="419"/>
      <c r="AY514" s="418"/>
      <c r="AZ514" s="887">
        <v>193</v>
      </c>
      <c r="BA514" s="887">
        <v>1</v>
      </c>
      <c r="BB514" s="418"/>
      <c r="BC514" s="418">
        <v>1</v>
      </c>
      <c r="BD514" s="418">
        <v>49</v>
      </c>
      <c r="BE514" s="418">
        <v>513</v>
      </c>
      <c r="BF514" s="418">
        <v>1049513</v>
      </c>
      <c r="BG514" s="418">
        <v>532</v>
      </c>
      <c r="BH514" s="418"/>
      <c r="BI514" s="418"/>
      <c r="BJ514" s="418"/>
      <c r="BK514" s="418"/>
      <c r="BL514" s="418"/>
      <c r="BM514" s="418"/>
      <c r="BN514" s="418"/>
      <c r="BO514" s="418"/>
      <c r="BP514" s="418"/>
      <c r="BQ514" s="418"/>
    </row>
    <row r="515" spans="1:69" s="400" customFormat="1" ht="30" x14ac:dyDescent="0.25">
      <c r="A515" s="398" t="s">
        <v>1000</v>
      </c>
      <c r="B515" s="399" t="s">
        <v>3116</v>
      </c>
      <c r="C515" s="583" t="s">
        <v>1571</v>
      </c>
      <c r="D515" s="619"/>
      <c r="E515" s="583" t="s">
        <v>1477</v>
      </c>
      <c r="F515" s="620"/>
      <c r="G515" s="620"/>
      <c r="H515" s="620" t="s">
        <v>1331</v>
      </c>
      <c r="I515" s="620"/>
      <c r="J515" s="369" t="s">
        <v>979</v>
      </c>
      <c r="K515" s="369" t="s">
        <v>769</v>
      </c>
      <c r="L515" s="369" t="s">
        <v>1572</v>
      </c>
      <c r="M515" s="369" t="s">
        <v>2344</v>
      </c>
      <c r="N515" s="874" t="str">
        <f t="shared" si="36"/>
        <v/>
      </c>
      <c r="O515" s="874" t="str">
        <f t="shared" si="35"/>
        <v>Data</v>
      </c>
      <c r="P515" s="832"/>
      <c r="Q515" s="834" t="s">
        <v>955</v>
      </c>
      <c r="R515" s="368" t="s">
        <v>1331</v>
      </c>
      <c r="S515" s="369"/>
      <c r="T515" s="369" t="s">
        <v>1331</v>
      </c>
      <c r="U515" s="369" t="s">
        <v>1331</v>
      </c>
      <c r="V515" s="369" t="s">
        <v>1331</v>
      </c>
      <c r="W515" s="369" t="s">
        <v>1331</v>
      </c>
      <c r="X515" s="369" t="s">
        <v>1331</v>
      </c>
      <c r="Y515" s="369" t="s">
        <v>1331</v>
      </c>
      <c r="Z515" s="369" t="s">
        <v>1331</v>
      </c>
      <c r="AA515" s="369"/>
      <c r="AB515" s="369"/>
      <c r="AC515" s="369"/>
      <c r="AD515" s="369"/>
      <c r="AE515" s="369"/>
      <c r="AF515" s="369"/>
      <c r="AG515" s="369"/>
      <c r="AH515" s="369"/>
      <c r="AI515" s="369"/>
      <c r="AJ515" s="369"/>
      <c r="AK515" s="369"/>
      <c r="AL515" s="369"/>
      <c r="AM515" s="369"/>
      <c r="AN515" s="369"/>
      <c r="AO515" s="369"/>
      <c r="AP515" s="369"/>
      <c r="AQ515" s="369"/>
      <c r="AR515" s="369" t="s">
        <v>960</v>
      </c>
      <c r="AS515" s="369" t="s">
        <v>956</v>
      </c>
      <c r="AT515" s="369"/>
      <c r="AU515" s="403">
        <v>1</v>
      </c>
      <c r="AV515" s="403"/>
      <c r="AW515" s="403"/>
      <c r="AX515" s="369"/>
      <c r="AY515" s="403"/>
      <c r="AZ515" s="884">
        <v>194</v>
      </c>
      <c r="BA515" s="884">
        <v>0</v>
      </c>
      <c r="BB515" s="403"/>
      <c r="BC515" s="403">
        <v>0</v>
      </c>
      <c r="BD515" s="403">
        <v>49</v>
      </c>
      <c r="BE515" s="403">
        <v>514</v>
      </c>
      <c r="BF515" s="403">
        <v>49514</v>
      </c>
      <c r="BG515" s="403">
        <v>130</v>
      </c>
      <c r="BH515" s="403"/>
      <c r="BI515" s="403"/>
      <c r="BJ515" s="403"/>
      <c r="BK515" s="403"/>
      <c r="BL515" s="403"/>
      <c r="BM515" s="403"/>
      <c r="BN515" s="403"/>
      <c r="BO515" s="403"/>
      <c r="BP515" s="403"/>
      <c r="BQ515" s="403"/>
    </row>
    <row r="516" spans="1:69" s="417" customFormat="1" x14ac:dyDescent="0.25">
      <c r="A516" s="415" t="s">
        <v>46</v>
      </c>
      <c r="B516" s="462" t="s">
        <v>3117</v>
      </c>
      <c r="C516" s="690" t="s">
        <v>1571</v>
      </c>
      <c r="D516" s="636" t="s">
        <v>1573</v>
      </c>
      <c r="E516" s="637" t="s">
        <v>1477</v>
      </c>
      <c r="F516" s="638"/>
      <c r="G516" s="639"/>
      <c r="H516" s="649" t="s">
        <v>1331</v>
      </c>
      <c r="I516" s="639"/>
      <c r="J516" s="419" t="s">
        <v>979</v>
      </c>
      <c r="K516" s="419" t="s">
        <v>769</v>
      </c>
      <c r="L516" s="418"/>
      <c r="M516" s="419"/>
      <c r="N516" s="418" t="str">
        <f t="shared" si="36"/>
        <v/>
      </c>
      <c r="O516" s="418" t="str">
        <f t="shared" si="35"/>
        <v/>
      </c>
      <c r="P516" s="418"/>
      <c r="Q516" s="418"/>
      <c r="R516" s="420" t="s">
        <v>1331</v>
      </c>
      <c r="S516" s="641"/>
      <c r="T516" s="641"/>
      <c r="U516" s="641"/>
      <c r="V516" s="641"/>
      <c r="W516" s="641"/>
      <c r="X516" s="641"/>
      <c r="Y516" s="641"/>
      <c r="Z516" s="641"/>
      <c r="AA516" s="641"/>
      <c r="AB516" s="641"/>
      <c r="AC516" s="641"/>
      <c r="AD516" s="641"/>
      <c r="AE516" s="641"/>
      <c r="AF516" s="641"/>
      <c r="AG516" s="641"/>
      <c r="AH516" s="641"/>
      <c r="AI516" s="641"/>
      <c r="AJ516" s="641"/>
      <c r="AK516" s="641"/>
      <c r="AL516" s="641"/>
      <c r="AM516" s="641"/>
      <c r="AN516" s="641"/>
      <c r="AO516" s="641"/>
      <c r="AP516" s="641"/>
      <c r="AQ516" s="418"/>
      <c r="AR516" s="419"/>
      <c r="AS516" s="418"/>
      <c r="AT516" s="418"/>
      <c r="AU516" s="418" t="s">
        <v>1657</v>
      </c>
      <c r="AV516" s="418"/>
      <c r="AW516" s="418">
        <v>0</v>
      </c>
      <c r="AX516" s="419"/>
      <c r="AY516" s="418"/>
      <c r="AZ516" s="887">
        <v>194</v>
      </c>
      <c r="BA516" s="887">
        <v>1</v>
      </c>
      <c r="BB516" s="418"/>
      <c r="BC516" s="418">
        <v>1</v>
      </c>
      <c r="BD516" s="418">
        <v>49</v>
      </c>
      <c r="BE516" s="418">
        <v>515</v>
      </c>
      <c r="BF516" s="418">
        <v>1049515</v>
      </c>
      <c r="BG516" s="418">
        <v>533</v>
      </c>
      <c r="BH516" s="418"/>
      <c r="BI516" s="418"/>
      <c r="BJ516" s="418"/>
      <c r="BK516" s="418"/>
      <c r="BL516" s="418"/>
      <c r="BM516" s="418"/>
      <c r="BN516" s="418"/>
      <c r="BO516" s="418"/>
      <c r="BP516" s="418"/>
      <c r="BQ516" s="418"/>
    </row>
    <row r="517" spans="1:69" s="400" customFormat="1" ht="40" x14ac:dyDescent="0.25">
      <c r="A517" s="398" t="s">
        <v>1000</v>
      </c>
      <c r="B517" s="399" t="s">
        <v>3118</v>
      </c>
      <c r="C517" s="583" t="s">
        <v>251</v>
      </c>
      <c r="D517" s="619"/>
      <c r="E517" s="583" t="s">
        <v>1477</v>
      </c>
      <c r="F517" s="620"/>
      <c r="G517" s="620"/>
      <c r="H517" s="620" t="s">
        <v>1331</v>
      </c>
      <c r="I517" s="620"/>
      <c r="J517" s="369" t="s">
        <v>1783</v>
      </c>
      <c r="K517" s="369" t="s">
        <v>1162</v>
      </c>
      <c r="L517" s="369" t="s">
        <v>252</v>
      </c>
      <c r="M517" s="369"/>
      <c r="N517" s="874" t="str">
        <f t="shared" si="36"/>
        <v/>
      </c>
      <c r="O517" s="874" t="str">
        <f t="shared" si="35"/>
        <v/>
      </c>
      <c r="P517" s="831"/>
      <c r="Q517" s="832"/>
      <c r="R517" s="368" t="s">
        <v>1331</v>
      </c>
      <c r="S517" s="369"/>
      <c r="T517" s="369" t="s">
        <v>1331</v>
      </c>
      <c r="U517" s="369" t="s">
        <v>1331</v>
      </c>
      <c r="V517" s="369" t="s">
        <v>1331</v>
      </c>
      <c r="W517" s="369" t="s">
        <v>1331</v>
      </c>
      <c r="X517" s="369" t="s">
        <v>1331</v>
      </c>
      <c r="Y517" s="369" t="s">
        <v>1331</v>
      </c>
      <c r="Z517" s="369" t="s">
        <v>1331</v>
      </c>
      <c r="AA517" s="369"/>
      <c r="AB517" s="369"/>
      <c r="AC517" s="369"/>
      <c r="AD517" s="369"/>
      <c r="AE517" s="369"/>
      <c r="AF517" s="369"/>
      <c r="AG517" s="369"/>
      <c r="AH517" s="369"/>
      <c r="AI517" s="369"/>
      <c r="AJ517" s="369"/>
      <c r="AK517" s="369"/>
      <c r="AL517" s="369"/>
      <c r="AM517" s="369"/>
      <c r="AN517" s="369"/>
      <c r="AO517" s="369"/>
      <c r="AP517" s="369"/>
      <c r="AQ517" s="369" t="s">
        <v>389</v>
      </c>
      <c r="AR517" s="369" t="s">
        <v>388</v>
      </c>
      <c r="AS517" s="369" t="s">
        <v>305</v>
      </c>
      <c r="AT517" s="369"/>
      <c r="AU517" s="403">
        <v>2</v>
      </c>
      <c r="AV517" s="403"/>
      <c r="AW517" s="403"/>
      <c r="AX517" s="369"/>
      <c r="AY517" s="403"/>
      <c r="AZ517" s="884">
        <v>195</v>
      </c>
      <c r="BA517" s="884">
        <v>0</v>
      </c>
      <c r="BB517" s="403"/>
      <c r="BC517" s="403">
        <v>0</v>
      </c>
      <c r="BD517" s="403">
        <v>49</v>
      </c>
      <c r="BE517" s="403">
        <v>516</v>
      </c>
      <c r="BF517" s="403">
        <v>49516</v>
      </c>
      <c r="BG517" s="403">
        <v>131</v>
      </c>
      <c r="BH517" s="403"/>
      <c r="BI517" s="403"/>
      <c r="BJ517" s="403"/>
      <c r="BK517" s="403"/>
      <c r="BL517" s="403"/>
      <c r="BM517" s="403"/>
      <c r="BN517" s="403"/>
      <c r="BO517" s="403"/>
      <c r="BP517" s="403"/>
      <c r="BQ517" s="403"/>
    </row>
    <row r="518" spans="1:69" s="363" customFormat="1" ht="40" x14ac:dyDescent="0.25">
      <c r="A518" s="410" t="s">
        <v>46</v>
      </c>
      <c r="B518" s="462" t="s">
        <v>3119</v>
      </c>
      <c r="C518" s="690" t="s">
        <v>251</v>
      </c>
      <c r="D518" s="609" t="s">
        <v>709</v>
      </c>
      <c r="E518" s="622" t="s">
        <v>1477</v>
      </c>
      <c r="F518" s="623"/>
      <c r="G518" s="624"/>
      <c r="H518" s="625" t="s">
        <v>1331</v>
      </c>
      <c r="I518" s="624"/>
      <c r="J518" s="364" t="s">
        <v>1783</v>
      </c>
      <c r="K518" s="364" t="s">
        <v>1162</v>
      </c>
      <c r="L518" s="364" t="s">
        <v>2044</v>
      </c>
      <c r="M518" s="364" t="s">
        <v>2345</v>
      </c>
      <c r="N518" s="412" t="str">
        <f t="shared" si="36"/>
        <v/>
      </c>
      <c r="O518" s="412" t="str">
        <f t="shared" si="35"/>
        <v/>
      </c>
      <c r="P518" s="412"/>
      <c r="Q518" s="412"/>
      <c r="R518" s="362" t="s">
        <v>1331</v>
      </c>
      <c r="S518" s="627"/>
      <c r="T518" s="627"/>
      <c r="U518" s="627"/>
      <c r="V518" s="627"/>
      <c r="W518" s="627"/>
      <c r="X518" s="627"/>
      <c r="Y518" s="627"/>
      <c r="Z518" s="627"/>
      <c r="AA518" s="627"/>
      <c r="AB518" s="627"/>
      <c r="AC518" s="627"/>
      <c r="AD518" s="627"/>
      <c r="AE518" s="627"/>
      <c r="AF518" s="627"/>
      <c r="AG518" s="627"/>
      <c r="AH518" s="627"/>
      <c r="AI518" s="627"/>
      <c r="AJ518" s="627"/>
      <c r="AK518" s="627"/>
      <c r="AL518" s="627"/>
      <c r="AM518" s="627"/>
      <c r="AN518" s="627"/>
      <c r="AO518" s="627"/>
      <c r="AP518" s="627"/>
      <c r="AQ518" s="412"/>
      <c r="AR518" s="364"/>
      <c r="AS518" s="412"/>
      <c r="AT518" s="412"/>
      <c r="AU518" s="412" t="s">
        <v>1657</v>
      </c>
      <c r="AV518" s="412"/>
      <c r="AW518" s="412">
        <v>0</v>
      </c>
      <c r="AX518" s="364"/>
      <c r="AY518" s="412"/>
      <c r="AZ518" s="885">
        <v>195</v>
      </c>
      <c r="BA518" s="885">
        <v>1</v>
      </c>
      <c r="BB518" s="412"/>
      <c r="BC518" s="412">
        <v>1</v>
      </c>
      <c r="BD518" s="412">
        <v>49</v>
      </c>
      <c r="BE518" s="412">
        <v>517</v>
      </c>
      <c r="BF518" s="412">
        <v>1049517</v>
      </c>
      <c r="BG518" s="412">
        <v>534</v>
      </c>
      <c r="BH518" s="412"/>
      <c r="BI518" s="412"/>
      <c r="BJ518" s="412"/>
      <c r="BK518" s="412"/>
      <c r="BL518" s="412"/>
      <c r="BM518" s="412"/>
      <c r="BN518" s="412"/>
      <c r="BO518" s="412"/>
      <c r="BP518" s="412"/>
      <c r="BQ518" s="412"/>
    </row>
    <row r="519" spans="1:69" s="417" customFormat="1" ht="40" x14ac:dyDescent="0.25">
      <c r="A519" s="415" t="s">
        <v>46</v>
      </c>
      <c r="B519" s="462" t="s">
        <v>3119</v>
      </c>
      <c r="C519" s="690" t="s">
        <v>251</v>
      </c>
      <c r="D519" s="636" t="s">
        <v>710</v>
      </c>
      <c r="E519" s="637" t="s">
        <v>1477</v>
      </c>
      <c r="F519" s="638"/>
      <c r="G519" s="639"/>
      <c r="H519" s="649" t="s">
        <v>1331</v>
      </c>
      <c r="I519" s="639"/>
      <c r="J519" s="419" t="s">
        <v>1783</v>
      </c>
      <c r="K519" s="419" t="s">
        <v>1162</v>
      </c>
      <c r="L519" s="419" t="s">
        <v>2045</v>
      </c>
      <c r="M519" s="419" t="s">
        <v>2345</v>
      </c>
      <c r="N519" s="418" t="str">
        <f t="shared" si="36"/>
        <v/>
      </c>
      <c r="O519" s="418" t="str">
        <f t="shared" si="35"/>
        <v/>
      </c>
      <c r="P519" s="418"/>
      <c r="Q519" s="418"/>
      <c r="R519" s="420" t="s">
        <v>1331</v>
      </c>
      <c r="S519" s="641"/>
      <c r="T519" s="641"/>
      <c r="U519" s="641"/>
      <c r="V519" s="641"/>
      <c r="W519" s="641"/>
      <c r="X519" s="641"/>
      <c r="Y519" s="641"/>
      <c r="Z519" s="641"/>
      <c r="AA519" s="641"/>
      <c r="AB519" s="641"/>
      <c r="AC519" s="641"/>
      <c r="AD519" s="641"/>
      <c r="AE519" s="641"/>
      <c r="AF519" s="641"/>
      <c r="AG519" s="641"/>
      <c r="AH519" s="641"/>
      <c r="AI519" s="641"/>
      <c r="AJ519" s="641"/>
      <c r="AK519" s="641"/>
      <c r="AL519" s="641"/>
      <c r="AM519" s="641"/>
      <c r="AN519" s="641"/>
      <c r="AO519" s="641"/>
      <c r="AP519" s="641"/>
      <c r="AQ519" s="418"/>
      <c r="AR519" s="419"/>
      <c r="AS519" s="418"/>
      <c r="AT519" s="418"/>
      <c r="AU519" s="418" t="s">
        <v>1657</v>
      </c>
      <c r="AV519" s="418"/>
      <c r="AW519" s="418">
        <v>0</v>
      </c>
      <c r="AX519" s="419"/>
      <c r="AY519" s="418"/>
      <c r="AZ519" s="887">
        <v>195</v>
      </c>
      <c r="BA519" s="887">
        <v>1</v>
      </c>
      <c r="BB519" s="418"/>
      <c r="BC519" s="418">
        <v>1</v>
      </c>
      <c r="BD519" s="418">
        <v>49</v>
      </c>
      <c r="BE519" s="418">
        <v>518</v>
      </c>
      <c r="BF519" s="418">
        <v>1049518</v>
      </c>
      <c r="BG519" s="418">
        <v>535</v>
      </c>
      <c r="BH519" s="418"/>
      <c r="BI519" s="418"/>
      <c r="BJ519" s="418"/>
      <c r="BK519" s="418"/>
      <c r="BL519" s="418"/>
      <c r="BM519" s="418"/>
      <c r="BN519" s="418"/>
      <c r="BO519" s="418"/>
      <c r="BP519" s="418"/>
      <c r="BQ519" s="418"/>
    </row>
    <row r="520" spans="1:69" s="400" customFormat="1" ht="40" x14ac:dyDescent="0.25">
      <c r="A520" s="398" t="s">
        <v>1000</v>
      </c>
      <c r="B520" s="399" t="s">
        <v>3120</v>
      </c>
      <c r="C520" s="583" t="s">
        <v>306</v>
      </c>
      <c r="D520" s="619"/>
      <c r="E520" s="583" t="s">
        <v>1477</v>
      </c>
      <c r="F520" s="620"/>
      <c r="G520" s="620"/>
      <c r="H520" s="620" t="s">
        <v>1331</v>
      </c>
      <c r="I520" s="620"/>
      <c r="J520" s="369" t="s">
        <v>1332</v>
      </c>
      <c r="K520" s="369" t="s">
        <v>211</v>
      </c>
      <c r="L520" s="369" t="s">
        <v>307</v>
      </c>
      <c r="M520" s="369"/>
      <c r="N520" s="874" t="str">
        <f t="shared" si="36"/>
        <v/>
      </c>
      <c r="O520" s="874" t="str">
        <f t="shared" si="35"/>
        <v/>
      </c>
      <c r="P520" s="834"/>
      <c r="Q520" s="832"/>
      <c r="R520" s="368" t="s">
        <v>1331</v>
      </c>
      <c r="S520" s="369"/>
      <c r="T520" s="369" t="s">
        <v>1331</v>
      </c>
      <c r="U520" s="369"/>
      <c r="V520" s="369" t="s">
        <v>1331</v>
      </c>
      <c r="W520" s="369" t="s">
        <v>1331</v>
      </c>
      <c r="X520" s="369" t="s">
        <v>1331</v>
      </c>
      <c r="Y520" s="369" t="s">
        <v>1331</v>
      </c>
      <c r="Z520" s="369" t="s">
        <v>1331</v>
      </c>
      <c r="AA520" s="369"/>
      <c r="AB520" s="369"/>
      <c r="AC520" s="369"/>
      <c r="AD520" s="369"/>
      <c r="AE520" s="369"/>
      <c r="AF520" s="369"/>
      <c r="AG520" s="369"/>
      <c r="AH520" s="369"/>
      <c r="AI520" s="369"/>
      <c r="AJ520" s="369"/>
      <c r="AK520" s="369"/>
      <c r="AL520" s="369"/>
      <c r="AM520" s="369"/>
      <c r="AN520" s="369"/>
      <c r="AO520" s="369"/>
      <c r="AP520" s="369"/>
      <c r="AQ520" s="369"/>
      <c r="AR520" s="369" t="s">
        <v>293</v>
      </c>
      <c r="AS520" s="369" t="s">
        <v>250</v>
      </c>
      <c r="AT520" s="369" t="s">
        <v>1284</v>
      </c>
      <c r="AU520" s="403">
        <v>8</v>
      </c>
      <c r="AV520" s="403"/>
      <c r="AW520" s="403"/>
      <c r="AX520" s="369" t="s">
        <v>2231</v>
      </c>
      <c r="AY520" s="403"/>
      <c r="AZ520" s="884">
        <v>196</v>
      </c>
      <c r="BA520" s="884">
        <v>0</v>
      </c>
      <c r="BB520" s="403"/>
      <c r="BC520" s="403">
        <v>0</v>
      </c>
      <c r="BD520" s="403">
        <v>49</v>
      </c>
      <c r="BE520" s="403">
        <v>519</v>
      </c>
      <c r="BF520" s="403">
        <v>49519</v>
      </c>
      <c r="BG520" s="403">
        <v>132</v>
      </c>
      <c r="BH520" s="403"/>
      <c r="BI520" s="403"/>
      <c r="BJ520" s="403"/>
      <c r="BK520" s="403"/>
      <c r="BL520" s="403"/>
      <c r="BM520" s="403"/>
      <c r="BN520" s="403"/>
      <c r="BO520" s="403"/>
      <c r="BP520" s="403"/>
      <c r="BQ520" s="403"/>
    </row>
    <row r="521" spans="1:69" s="363" customFormat="1" ht="25" x14ac:dyDescent="0.25">
      <c r="A521" s="410" t="s">
        <v>46</v>
      </c>
      <c r="B521" s="462" t="s">
        <v>3121</v>
      </c>
      <c r="C521" s="690" t="s">
        <v>306</v>
      </c>
      <c r="D521" s="609" t="s">
        <v>2332</v>
      </c>
      <c r="E521" s="622" t="s">
        <v>1477</v>
      </c>
      <c r="F521" s="623"/>
      <c r="G521" s="624"/>
      <c r="H521" s="625" t="s">
        <v>1331</v>
      </c>
      <c r="I521" s="624"/>
      <c r="J521" s="364" t="s">
        <v>1332</v>
      </c>
      <c r="K521" s="364" t="s">
        <v>211</v>
      </c>
      <c r="L521" s="412"/>
      <c r="M521" s="364"/>
      <c r="N521" s="412" t="str">
        <f t="shared" si="36"/>
        <v/>
      </c>
      <c r="O521" s="412" t="str">
        <f t="shared" si="35"/>
        <v/>
      </c>
      <c r="P521" s="412"/>
      <c r="Q521" s="412"/>
      <c r="R521" s="362" t="s">
        <v>1331</v>
      </c>
      <c r="S521" s="627"/>
      <c r="T521" s="627"/>
      <c r="U521" s="627"/>
      <c r="V521" s="627"/>
      <c r="W521" s="627"/>
      <c r="X521" s="627"/>
      <c r="Y521" s="627"/>
      <c r="Z521" s="627"/>
      <c r="AA521" s="627"/>
      <c r="AB521" s="627"/>
      <c r="AC521" s="627"/>
      <c r="AD521" s="627"/>
      <c r="AE521" s="627"/>
      <c r="AF521" s="627"/>
      <c r="AG521" s="627"/>
      <c r="AH521" s="627"/>
      <c r="AI521" s="627"/>
      <c r="AJ521" s="627"/>
      <c r="AK521" s="627"/>
      <c r="AL521" s="627"/>
      <c r="AM521" s="627"/>
      <c r="AN521" s="627"/>
      <c r="AO521" s="627"/>
      <c r="AP521" s="627"/>
      <c r="AQ521" s="412"/>
      <c r="AR521" s="364"/>
      <c r="AS521" s="412"/>
      <c r="AT521" s="412"/>
      <c r="AU521" s="412" t="s">
        <v>1657</v>
      </c>
      <c r="AV521" s="412"/>
      <c r="AW521" s="412">
        <v>0</v>
      </c>
      <c r="AX521" s="364"/>
      <c r="AY521" s="412"/>
      <c r="AZ521" s="885">
        <v>196</v>
      </c>
      <c r="BA521" s="885">
        <v>1</v>
      </c>
      <c r="BB521" s="412"/>
      <c r="BC521" s="412">
        <v>1</v>
      </c>
      <c r="BD521" s="412">
        <v>49</v>
      </c>
      <c r="BE521" s="412">
        <v>520</v>
      </c>
      <c r="BF521" s="412">
        <v>1049520</v>
      </c>
      <c r="BG521" s="412">
        <v>536</v>
      </c>
      <c r="BH521" s="412"/>
      <c r="BI521" s="412"/>
      <c r="BJ521" s="412"/>
      <c r="BK521" s="412"/>
      <c r="BL521" s="412"/>
      <c r="BM521" s="412"/>
      <c r="BN521" s="412"/>
      <c r="BO521" s="412"/>
      <c r="BP521" s="412"/>
      <c r="BQ521" s="412"/>
    </row>
    <row r="522" spans="1:69" s="363" customFormat="1" ht="25" x14ac:dyDescent="0.25">
      <c r="A522" s="410" t="s">
        <v>46</v>
      </c>
      <c r="B522" s="462" t="s">
        <v>3122</v>
      </c>
      <c r="C522" s="690" t="s">
        <v>306</v>
      </c>
      <c r="D522" s="609" t="s">
        <v>2333</v>
      </c>
      <c r="E522" s="622" t="s">
        <v>1477</v>
      </c>
      <c r="F522" s="623"/>
      <c r="G522" s="624"/>
      <c r="H522" s="625" t="s">
        <v>1331</v>
      </c>
      <c r="I522" s="624"/>
      <c r="J522" s="364" t="s">
        <v>1332</v>
      </c>
      <c r="K522" s="364" t="s">
        <v>211</v>
      </c>
      <c r="L522" s="412"/>
      <c r="M522" s="364"/>
      <c r="N522" s="412" t="str">
        <f t="shared" si="36"/>
        <v/>
      </c>
      <c r="O522" s="412" t="str">
        <f t="shared" si="35"/>
        <v/>
      </c>
      <c r="P522" s="412"/>
      <c r="Q522" s="412"/>
      <c r="R522" s="362" t="s">
        <v>1331</v>
      </c>
      <c r="S522" s="627"/>
      <c r="T522" s="627"/>
      <c r="U522" s="627"/>
      <c r="V522" s="627"/>
      <c r="W522" s="627"/>
      <c r="X522" s="627"/>
      <c r="Y522" s="627"/>
      <c r="Z522" s="627"/>
      <c r="AA522" s="627"/>
      <c r="AB522" s="627"/>
      <c r="AC522" s="627"/>
      <c r="AD522" s="627"/>
      <c r="AE522" s="627"/>
      <c r="AF522" s="627"/>
      <c r="AG522" s="627"/>
      <c r="AH522" s="627"/>
      <c r="AI522" s="627"/>
      <c r="AJ522" s="627"/>
      <c r="AK522" s="627"/>
      <c r="AL522" s="627"/>
      <c r="AM522" s="627"/>
      <c r="AN522" s="627"/>
      <c r="AO522" s="627"/>
      <c r="AP522" s="627"/>
      <c r="AQ522" s="412"/>
      <c r="AR522" s="364"/>
      <c r="AS522" s="412"/>
      <c r="AT522" s="412"/>
      <c r="AU522" s="412" t="s">
        <v>1657</v>
      </c>
      <c r="AV522" s="412"/>
      <c r="AW522" s="412">
        <v>0</v>
      </c>
      <c r="AX522" s="364"/>
      <c r="AY522" s="412"/>
      <c r="AZ522" s="885">
        <v>196</v>
      </c>
      <c r="BA522" s="885">
        <v>2</v>
      </c>
      <c r="BB522" s="412"/>
      <c r="BC522" s="412">
        <v>1</v>
      </c>
      <c r="BD522" s="412">
        <v>49</v>
      </c>
      <c r="BE522" s="412">
        <v>521</v>
      </c>
      <c r="BF522" s="412">
        <v>1049521</v>
      </c>
      <c r="BG522" s="412">
        <v>537</v>
      </c>
      <c r="BH522" s="412"/>
      <c r="BI522" s="412"/>
      <c r="BJ522" s="412"/>
      <c r="BK522" s="412"/>
      <c r="BL522" s="412"/>
      <c r="BM522" s="412"/>
      <c r="BN522" s="412"/>
      <c r="BO522" s="412"/>
      <c r="BP522" s="412"/>
      <c r="BQ522" s="412"/>
    </row>
    <row r="523" spans="1:69" s="363" customFormat="1" ht="25" x14ac:dyDescent="0.25">
      <c r="A523" s="410" t="s">
        <v>46</v>
      </c>
      <c r="B523" s="462" t="s">
        <v>3123</v>
      </c>
      <c r="C523" s="690" t="s">
        <v>306</v>
      </c>
      <c r="D523" s="609" t="s">
        <v>617</v>
      </c>
      <c r="E523" s="622" t="s">
        <v>1477</v>
      </c>
      <c r="F523" s="623"/>
      <c r="G523" s="624"/>
      <c r="H523" s="625" t="s">
        <v>1331</v>
      </c>
      <c r="I523" s="624"/>
      <c r="J523" s="364" t="s">
        <v>1332</v>
      </c>
      <c r="K523" s="364" t="s">
        <v>211</v>
      </c>
      <c r="L523" s="412"/>
      <c r="M523" s="364"/>
      <c r="N523" s="412" t="str">
        <f t="shared" si="36"/>
        <v/>
      </c>
      <c r="O523" s="412" t="str">
        <f t="shared" si="35"/>
        <v/>
      </c>
      <c r="P523" s="412"/>
      <c r="Q523" s="412"/>
      <c r="R523" s="362" t="s">
        <v>1331</v>
      </c>
      <c r="S523" s="627"/>
      <c r="T523" s="627"/>
      <c r="U523" s="627"/>
      <c r="V523" s="627"/>
      <c r="W523" s="627"/>
      <c r="X523" s="627"/>
      <c r="Y523" s="627"/>
      <c r="Z523" s="627"/>
      <c r="AA523" s="627"/>
      <c r="AB523" s="627"/>
      <c r="AC523" s="627"/>
      <c r="AD523" s="627"/>
      <c r="AE523" s="627"/>
      <c r="AF523" s="627"/>
      <c r="AG523" s="627"/>
      <c r="AH523" s="627"/>
      <c r="AI523" s="627"/>
      <c r="AJ523" s="627"/>
      <c r="AK523" s="627"/>
      <c r="AL523" s="627"/>
      <c r="AM523" s="627"/>
      <c r="AN523" s="627"/>
      <c r="AO523" s="627"/>
      <c r="AP523" s="627"/>
      <c r="AQ523" s="412"/>
      <c r="AR523" s="364"/>
      <c r="AS523" s="412"/>
      <c r="AT523" s="412"/>
      <c r="AU523" s="412" t="s">
        <v>1657</v>
      </c>
      <c r="AV523" s="412"/>
      <c r="AW523" s="412">
        <v>0</v>
      </c>
      <c r="AX523" s="364"/>
      <c r="AY523" s="412"/>
      <c r="AZ523" s="885">
        <v>196</v>
      </c>
      <c r="BA523" s="885">
        <v>3</v>
      </c>
      <c r="BB523" s="412"/>
      <c r="BC523" s="412">
        <v>1</v>
      </c>
      <c r="BD523" s="412">
        <v>49</v>
      </c>
      <c r="BE523" s="412">
        <v>522</v>
      </c>
      <c r="BF523" s="412">
        <v>1049522</v>
      </c>
      <c r="BG523" s="412">
        <v>538</v>
      </c>
      <c r="BH523" s="412"/>
      <c r="BI523" s="412"/>
      <c r="BJ523" s="412"/>
      <c r="BK523" s="412"/>
      <c r="BL523" s="412"/>
      <c r="BM523" s="412"/>
      <c r="BN523" s="412"/>
      <c r="BO523" s="412"/>
      <c r="BP523" s="412"/>
      <c r="BQ523" s="412"/>
    </row>
    <row r="524" spans="1:69" s="363" customFormat="1" ht="25" x14ac:dyDescent="0.25">
      <c r="A524" s="410" t="s">
        <v>46</v>
      </c>
      <c r="B524" s="462" t="s">
        <v>3124</v>
      </c>
      <c r="C524" s="690" t="s">
        <v>306</v>
      </c>
      <c r="D524" s="609" t="s">
        <v>618</v>
      </c>
      <c r="E524" s="622" t="s">
        <v>1477</v>
      </c>
      <c r="F524" s="623"/>
      <c r="G524" s="624"/>
      <c r="H524" s="625" t="s">
        <v>1331</v>
      </c>
      <c r="I524" s="624"/>
      <c r="J524" s="364" t="s">
        <v>1332</v>
      </c>
      <c r="K524" s="364" t="s">
        <v>211</v>
      </c>
      <c r="L524" s="412"/>
      <c r="M524" s="364"/>
      <c r="N524" s="412" t="str">
        <f t="shared" si="36"/>
        <v/>
      </c>
      <c r="O524" s="412" t="str">
        <f t="shared" si="35"/>
        <v/>
      </c>
      <c r="P524" s="412"/>
      <c r="Q524" s="412"/>
      <c r="R524" s="362" t="s">
        <v>1331</v>
      </c>
      <c r="S524" s="627"/>
      <c r="T524" s="627"/>
      <c r="U524" s="627"/>
      <c r="V524" s="627"/>
      <c r="W524" s="627"/>
      <c r="X524" s="627"/>
      <c r="Y524" s="627"/>
      <c r="Z524" s="627"/>
      <c r="AA524" s="627"/>
      <c r="AB524" s="627"/>
      <c r="AC524" s="627"/>
      <c r="AD524" s="627"/>
      <c r="AE524" s="627"/>
      <c r="AF524" s="627"/>
      <c r="AG524" s="627"/>
      <c r="AH524" s="627"/>
      <c r="AI524" s="627"/>
      <c r="AJ524" s="627"/>
      <c r="AK524" s="627"/>
      <c r="AL524" s="627"/>
      <c r="AM524" s="627"/>
      <c r="AN524" s="627"/>
      <c r="AO524" s="627"/>
      <c r="AP524" s="627"/>
      <c r="AQ524" s="412"/>
      <c r="AR524" s="364"/>
      <c r="AS524" s="412"/>
      <c r="AT524" s="412"/>
      <c r="AU524" s="412" t="s">
        <v>1657</v>
      </c>
      <c r="AV524" s="412"/>
      <c r="AW524" s="412">
        <v>0</v>
      </c>
      <c r="AX524" s="364"/>
      <c r="AY524" s="412"/>
      <c r="AZ524" s="885">
        <v>196</v>
      </c>
      <c r="BA524" s="885">
        <v>4</v>
      </c>
      <c r="BB524" s="412"/>
      <c r="BC524" s="412">
        <v>1</v>
      </c>
      <c r="BD524" s="412">
        <v>49</v>
      </c>
      <c r="BE524" s="412">
        <v>523</v>
      </c>
      <c r="BF524" s="412">
        <v>1049523</v>
      </c>
      <c r="BG524" s="412">
        <v>539</v>
      </c>
      <c r="BH524" s="412"/>
      <c r="BI524" s="412"/>
      <c r="BJ524" s="412"/>
      <c r="BK524" s="412"/>
      <c r="BL524" s="412"/>
      <c r="BM524" s="412"/>
      <c r="BN524" s="412"/>
      <c r="BO524" s="412"/>
      <c r="BP524" s="412"/>
      <c r="BQ524" s="412"/>
    </row>
    <row r="525" spans="1:69" s="363" customFormat="1" ht="25" x14ac:dyDescent="0.25">
      <c r="A525" s="410" t="s">
        <v>46</v>
      </c>
      <c r="B525" s="462" t="s">
        <v>3125</v>
      </c>
      <c r="C525" s="690" t="s">
        <v>306</v>
      </c>
      <c r="D525" s="609" t="s">
        <v>1159</v>
      </c>
      <c r="E525" s="622" t="s">
        <v>1477</v>
      </c>
      <c r="F525" s="623"/>
      <c r="G525" s="624"/>
      <c r="H525" s="625" t="s">
        <v>1331</v>
      </c>
      <c r="I525" s="624"/>
      <c r="J525" s="364" t="s">
        <v>1332</v>
      </c>
      <c r="K525" s="364" t="s">
        <v>211</v>
      </c>
      <c r="L525" s="412"/>
      <c r="M525" s="364"/>
      <c r="N525" s="412" t="str">
        <f t="shared" si="36"/>
        <v/>
      </c>
      <c r="O525" s="412" t="str">
        <f t="shared" si="35"/>
        <v/>
      </c>
      <c r="P525" s="412"/>
      <c r="Q525" s="412"/>
      <c r="R525" s="362" t="s">
        <v>1331</v>
      </c>
      <c r="S525" s="627"/>
      <c r="T525" s="627"/>
      <c r="U525" s="627"/>
      <c r="V525" s="627"/>
      <c r="W525" s="627"/>
      <c r="X525" s="627"/>
      <c r="Y525" s="627"/>
      <c r="Z525" s="627"/>
      <c r="AA525" s="627"/>
      <c r="AB525" s="627"/>
      <c r="AC525" s="627"/>
      <c r="AD525" s="627"/>
      <c r="AE525" s="627"/>
      <c r="AF525" s="627"/>
      <c r="AG525" s="627"/>
      <c r="AH525" s="627"/>
      <c r="AI525" s="627"/>
      <c r="AJ525" s="627"/>
      <c r="AK525" s="627"/>
      <c r="AL525" s="627"/>
      <c r="AM525" s="627"/>
      <c r="AN525" s="627"/>
      <c r="AO525" s="627"/>
      <c r="AP525" s="627"/>
      <c r="AQ525" s="412"/>
      <c r="AR525" s="364"/>
      <c r="AS525" s="412"/>
      <c r="AT525" s="412"/>
      <c r="AU525" s="412" t="s">
        <v>1657</v>
      </c>
      <c r="AV525" s="412"/>
      <c r="AW525" s="412">
        <v>0</v>
      </c>
      <c r="AX525" s="364"/>
      <c r="AY525" s="412"/>
      <c r="AZ525" s="885">
        <v>196</v>
      </c>
      <c r="BA525" s="885">
        <v>5</v>
      </c>
      <c r="BB525" s="412"/>
      <c r="BC525" s="412">
        <v>1</v>
      </c>
      <c r="BD525" s="412">
        <v>49</v>
      </c>
      <c r="BE525" s="412">
        <v>524</v>
      </c>
      <c r="BF525" s="412">
        <v>1049524</v>
      </c>
      <c r="BG525" s="412">
        <v>540</v>
      </c>
      <c r="BH525" s="412"/>
      <c r="BI525" s="412"/>
      <c r="BJ525" s="412"/>
      <c r="BK525" s="412"/>
      <c r="BL525" s="412"/>
      <c r="BM525" s="412"/>
      <c r="BN525" s="412"/>
      <c r="BO525" s="412"/>
      <c r="BP525" s="412"/>
      <c r="BQ525" s="412"/>
    </row>
    <row r="526" spans="1:69" s="363" customFormat="1" ht="12.75" customHeight="1" x14ac:dyDescent="0.25">
      <c r="A526" s="410" t="s">
        <v>46</v>
      </c>
      <c r="B526" s="462" t="s">
        <v>3126</v>
      </c>
      <c r="C526" s="690" t="s">
        <v>306</v>
      </c>
      <c r="D526" s="609" t="s">
        <v>1160</v>
      </c>
      <c r="E526" s="622" t="s">
        <v>1477</v>
      </c>
      <c r="F526" s="623"/>
      <c r="G526" s="624"/>
      <c r="H526" s="625" t="s">
        <v>1331</v>
      </c>
      <c r="I526" s="624"/>
      <c r="J526" s="364" t="s">
        <v>1332</v>
      </c>
      <c r="K526" s="364" t="s">
        <v>211</v>
      </c>
      <c r="L526" s="412"/>
      <c r="M526" s="364"/>
      <c r="N526" s="412" t="str">
        <f t="shared" si="36"/>
        <v/>
      </c>
      <c r="O526" s="412" t="str">
        <f t="shared" si="35"/>
        <v/>
      </c>
      <c r="P526" s="412"/>
      <c r="Q526" s="412"/>
      <c r="R526" s="362" t="s">
        <v>1331</v>
      </c>
      <c r="S526" s="627"/>
      <c r="T526" s="627"/>
      <c r="U526" s="627"/>
      <c r="V526" s="627"/>
      <c r="W526" s="627"/>
      <c r="X526" s="627"/>
      <c r="Y526" s="627"/>
      <c r="Z526" s="627"/>
      <c r="AA526" s="627"/>
      <c r="AB526" s="627"/>
      <c r="AC526" s="627"/>
      <c r="AD526" s="627"/>
      <c r="AE526" s="627"/>
      <c r="AF526" s="627"/>
      <c r="AG526" s="627"/>
      <c r="AH526" s="627"/>
      <c r="AI526" s="627"/>
      <c r="AJ526" s="627"/>
      <c r="AK526" s="627"/>
      <c r="AL526" s="627"/>
      <c r="AM526" s="627"/>
      <c r="AN526" s="627"/>
      <c r="AO526" s="627"/>
      <c r="AP526" s="627"/>
      <c r="AQ526" s="412"/>
      <c r="AR526" s="364"/>
      <c r="AS526" s="412"/>
      <c r="AT526" s="412"/>
      <c r="AU526" s="412" t="s">
        <v>1657</v>
      </c>
      <c r="AV526" s="412"/>
      <c r="AW526" s="412">
        <v>0</v>
      </c>
      <c r="AX526" s="364"/>
      <c r="AY526" s="412"/>
      <c r="AZ526" s="885">
        <v>196</v>
      </c>
      <c r="BA526" s="885">
        <v>6</v>
      </c>
      <c r="BB526" s="412"/>
      <c r="BC526" s="412">
        <v>1</v>
      </c>
      <c r="BD526" s="412">
        <v>49</v>
      </c>
      <c r="BE526" s="412">
        <v>525</v>
      </c>
      <c r="BF526" s="412">
        <v>1049525</v>
      </c>
      <c r="BG526" s="412">
        <v>541</v>
      </c>
      <c r="BH526" s="412"/>
      <c r="BI526" s="412"/>
      <c r="BJ526" s="412"/>
      <c r="BK526" s="412"/>
      <c r="BL526" s="412"/>
      <c r="BM526" s="412"/>
      <c r="BN526" s="412"/>
      <c r="BO526" s="412"/>
      <c r="BP526" s="412"/>
      <c r="BQ526" s="412"/>
    </row>
    <row r="527" spans="1:69" s="363" customFormat="1" ht="37.5" x14ac:dyDescent="0.25">
      <c r="A527" s="410" t="s">
        <v>46</v>
      </c>
      <c r="B527" s="462" t="s">
        <v>3127</v>
      </c>
      <c r="C527" s="690" t="s">
        <v>306</v>
      </c>
      <c r="D527" s="609" t="s">
        <v>1161</v>
      </c>
      <c r="E527" s="622" t="s">
        <v>1477</v>
      </c>
      <c r="F527" s="623"/>
      <c r="G527" s="624"/>
      <c r="H527" s="625" t="s">
        <v>1331</v>
      </c>
      <c r="I527" s="624"/>
      <c r="J527" s="364" t="s">
        <v>1332</v>
      </c>
      <c r="K527" s="364" t="s">
        <v>211</v>
      </c>
      <c r="L527" s="412"/>
      <c r="M527" s="364"/>
      <c r="N527" s="412" t="str">
        <f t="shared" si="36"/>
        <v/>
      </c>
      <c r="O527" s="412" t="str">
        <f t="shared" si="35"/>
        <v/>
      </c>
      <c r="P527" s="412"/>
      <c r="Q527" s="412"/>
      <c r="R527" s="362" t="s">
        <v>1331</v>
      </c>
      <c r="S527" s="627"/>
      <c r="T527" s="627"/>
      <c r="U527" s="627"/>
      <c r="V527" s="627"/>
      <c r="W527" s="627"/>
      <c r="X527" s="627"/>
      <c r="Y527" s="627"/>
      <c r="Z527" s="627"/>
      <c r="AA527" s="627"/>
      <c r="AB527" s="627"/>
      <c r="AC527" s="627"/>
      <c r="AD527" s="627"/>
      <c r="AE527" s="627"/>
      <c r="AF527" s="627"/>
      <c r="AG527" s="627"/>
      <c r="AH527" s="627"/>
      <c r="AI527" s="627"/>
      <c r="AJ527" s="627"/>
      <c r="AK527" s="627"/>
      <c r="AL527" s="627"/>
      <c r="AM527" s="627"/>
      <c r="AN527" s="627"/>
      <c r="AO527" s="627"/>
      <c r="AP527" s="627"/>
      <c r="AQ527" s="412"/>
      <c r="AR527" s="364"/>
      <c r="AS527" s="412"/>
      <c r="AT527" s="412"/>
      <c r="AU527" s="412" t="s">
        <v>1657</v>
      </c>
      <c r="AV527" s="412"/>
      <c r="AW527" s="412">
        <v>0</v>
      </c>
      <c r="AX527" s="364"/>
      <c r="AY527" s="412"/>
      <c r="AZ527" s="885">
        <v>196</v>
      </c>
      <c r="BA527" s="885">
        <v>7</v>
      </c>
      <c r="BB527" s="412"/>
      <c r="BC527" s="412">
        <v>1</v>
      </c>
      <c r="BD527" s="412">
        <v>49</v>
      </c>
      <c r="BE527" s="412">
        <v>526</v>
      </c>
      <c r="BF527" s="412">
        <v>1049526</v>
      </c>
      <c r="BG527" s="412">
        <v>542</v>
      </c>
      <c r="BH527" s="412"/>
      <c r="BI527" s="412"/>
      <c r="BJ527" s="412"/>
      <c r="BK527" s="412"/>
      <c r="BL527" s="412"/>
      <c r="BM527" s="412"/>
      <c r="BN527" s="412"/>
      <c r="BO527" s="412"/>
      <c r="BP527" s="412"/>
      <c r="BQ527" s="412"/>
    </row>
    <row r="528" spans="1:69" s="417" customFormat="1" ht="20" x14ac:dyDescent="0.25">
      <c r="A528" s="415" t="s">
        <v>46</v>
      </c>
      <c r="B528" s="462" t="s">
        <v>1951</v>
      </c>
      <c r="C528" s="690" t="s">
        <v>306</v>
      </c>
      <c r="D528" s="636" t="s">
        <v>1961</v>
      </c>
      <c r="E528" s="637" t="s">
        <v>1477</v>
      </c>
      <c r="F528" s="638"/>
      <c r="G528" s="639"/>
      <c r="H528" s="649" t="s">
        <v>1331</v>
      </c>
      <c r="I528" s="639"/>
      <c r="J528" s="419" t="s">
        <v>1332</v>
      </c>
      <c r="K528" s="419" t="s">
        <v>211</v>
      </c>
      <c r="L528" s="418"/>
      <c r="M528" s="419"/>
      <c r="N528" s="418" t="str">
        <f t="shared" si="36"/>
        <v/>
      </c>
      <c r="O528" s="418" t="str">
        <f t="shared" si="35"/>
        <v/>
      </c>
      <c r="P528" s="418"/>
      <c r="Q528" s="418"/>
      <c r="R528" s="420" t="s">
        <v>1331</v>
      </c>
      <c r="S528" s="641"/>
      <c r="T528" s="641"/>
      <c r="U528" s="641"/>
      <c r="V528" s="641"/>
      <c r="W528" s="641"/>
      <c r="X528" s="641"/>
      <c r="Y528" s="641"/>
      <c r="Z528" s="641"/>
      <c r="AA528" s="641"/>
      <c r="AB528" s="641"/>
      <c r="AC528" s="641"/>
      <c r="AD528" s="641"/>
      <c r="AE528" s="641"/>
      <c r="AF528" s="641"/>
      <c r="AG528" s="641"/>
      <c r="AH528" s="641"/>
      <c r="AI528" s="641"/>
      <c r="AJ528" s="641"/>
      <c r="AK528" s="641"/>
      <c r="AL528" s="641"/>
      <c r="AM528" s="641"/>
      <c r="AN528" s="641"/>
      <c r="AO528" s="641"/>
      <c r="AP528" s="641"/>
      <c r="AQ528" s="418"/>
      <c r="AR528" s="419"/>
      <c r="AS528" s="418"/>
      <c r="AT528" s="418"/>
      <c r="AU528" s="418" t="s">
        <v>1657</v>
      </c>
      <c r="AV528" s="418"/>
      <c r="AW528" s="418">
        <v>0</v>
      </c>
      <c r="AX528" s="419"/>
      <c r="AY528" s="418"/>
      <c r="AZ528" s="887">
        <v>196</v>
      </c>
      <c r="BA528" s="887">
        <v>8</v>
      </c>
      <c r="BB528" s="418"/>
      <c r="BC528" s="418">
        <v>1</v>
      </c>
      <c r="BD528" s="418">
        <v>49</v>
      </c>
      <c r="BE528" s="418">
        <v>527</v>
      </c>
      <c r="BF528" s="418">
        <v>1049527</v>
      </c>
      <c r="BG528" s="418">
        <v>543</v>
      </c>
      <c r="BH528" s="418"/>
      <c r="BI528" s="418"/>
      <c r="BJ528" s="418"/>
      <c r="BK528" s="418"/>
      <c r="BL528" s="418"/>
      <c r="BM528" s="418"/>
      <c r="BN528" s="418"/>
      <c r="BO528" s="418"/>
      <c r="BP528" s="418"/>
      <c r="BQ528" s="418"/>
    </row>
    <row r="529" spans="1:69" s="400" customFormat="1" ht="30" x14ac:dyDescent="0.25">
      <c r="A529" s="398" t="s">
        <v>1000</v>
      </c>
      <c r="B529" s="399" t="s">
        <v>3128</v>
      </c>
      <c r="C529" s="583" t="s">
        <v>1285</v>
      </c>
      <c r="D529" s="619"/>
      <c r="E529" s="583" t="s">
        <v>1477</v>
      </c>
      <c r="F529" s="620"/>
      <c r="G529" s="620"/>
      <c r="H529" s="620"/>
      <c r="I529" s="620"/>
      <c r="J529" s="369" t="s">
        <v>1475</v>
      </c>
      <c r="K529" s="369" t="s">
        <v>769</v>
      </c>
      <c r="L529" s="369" t="s">
        <v>1286</v>
      </c>
      <c r="M529" s="369" t="s">
        <v>1962</v>
      </c>
      <c r="N529" s="874" t="str">
        <f t="shared" si="36"/>
        <v>Collection</v>
      </c>
      <c r="O529" s="874" t="str">
        <f t="shared" si="35"/>
        <v>Data</v>
      </c>
      <c r="P529" s="832" t="s">
        <v>512</v>
      </c>
      <c r="Q529" s="832" t="s">
        <v>513</v>
      </c>
      <c r="R529" s="368" t="s">
        <v>1331</v>
      </c>
      <c r="S529" s="369"/>
      <c r="T529" s="369" t="s">
        <v>1331</v>
      </c>
      <c r="U529" s="369" t="s">
        <v>1331</v>
      </c>
      <c r="V529" s="369" t="s">
        <v>1331</v>
      </c>
      <c r="W529" s="369" t="s">
        <v>1331</v>
      </c>
      <c r="X529" s="369" t="s">
        <v>1331</v>
      </c>
      <c r="Y529" s="369" t="s">
        <v>1331</v>
      </c>
      <c r="Z529" s="369" t="s">
        <v>1331</v>
      </c>
      <c r="AA529" s="369"/>
      <c r="AB529" s="369"/>
      <c r="AC529" s="369"/>
      <c r="AD529" s="369"/>
      <c r="AE529" s="369"/>
      <c r="AF529" s="369"/>
      <c r="AG529" s="369"/>
      <c r="AH529" s="369"/>
      <c r="AI529" s="369"/>
      <c r="AJ529" s="369"/>
      <c r="AK529" s="369"/>
      <c r="AL529" s="369"/>
      <c r="AM529" s="369"/>
      <c r="AN529" s="369"/>
      <c r="AO529" s="369"/>
      <c r="AP529" s="369"/>
      <c r="AQ529" s="369"/>
      <c r="AR529" s="369" t="s">
        <v>960</v>
      </c>
      <c r="AS529" s="369" t="s">
        <v>319</v>
      </c>
      <c r="AT529" s="369"/>
      <c r="AU529" s="403">
        <v>4</v>
      </c>
      <c r="AV529" s="403"/>
      <c r="AW529" s="403"/>
      <c r="AX529" s="369" t="s">
        <v>2231</v>
      </c>
      <c r="AY529" s="403"/>
      <c r="AZ529" s="884">
        <v>197</v>
      </c>
      <c r="BA529" s="884">
        <v>0</v>
      </c>
      <c r="BB529" s="403"/>
      <c r="BC529" s="403">
        <v>0</v>
      </c>
      <c r="BD529" s="403">
        <v>49</v>
      </c>
      <c r="BE529" s="403">
        <v>528</v>
      </c>
      <c r="BF529" s="403">
        <v>49528</v>
      </c>
      <c r="BG529" s="403">
        <v>133</v>
      </c>
      <c r="BH529" s="403"/>
      <c r="BI529" s="403"/>
      <c r="BJ529" s="403"/>
      <c r="BK529" s="403"/>
      <c r="BL529" s="403"/>
      <c r="BM529" s="403"/>
      <c r="BN529" s="403"/>
      <c r="BO529" s="403"/>
      <c r="BP529" s="403"/>
      <c r="BQ529" s="403"/>
    </row>
    <row r="530" spans="1:69" s="363" customFormat="1" ht="25" x14ac:dyDescent="0.25">
      <c r="A530" s="410" t="s">
        <v>46</v>
      </c>
      <c r="B530" s="462" t="s">
        <v>3129</v>
      </c>
      <c r="C530" s="690" t="s">
        <v>1285</v>
      </c>
      <c r="D530" s="609" t="s">
        <v>2002</v>
      </c>
      <c r="E530" s="622" t="s">
        <v>1477</v>
      </c>
      <c r="F530" s="623"/>
      <c r="G530" s="624"/>
      <c r="H530" s="625"/>
      <c r="I530" s="624"/>
      <c r="J530" s="364" t="s">
        <v>1475</v>
      </c>
      <c r="K530" s="364" t="s">
        <v>769</v>
      </c>
      <c r="L530" s="412"/>
      <c r="M530" s="364"/>
      <c r="N530" s="412" t="str">
        <f t="shared" si="36"/>
        <v/>
      </c>
      <c r="O530" s="412" t="str">
        <f t="shared" si="35"/>
        <v/>
      </c>
      <c r="P530" s="412"/>
      <c r="Q530" s="412"/>
      <c r="R530" s="362" t="s">
        <v>1331</v>
      </c>
      <c r="S530" s="627"/>
      <c r="T530" s="627"/>
      <c r="U530" s="627"/>
      <c r="V530" s="627"/>
      <c r="W530" s="627"/>
      <c r="X530" s="627"/>
      <c r="Y530" s="627"/>
      <c r="Z530" s="627"/>
      <c r="AA530" s="627"/>
      <c r="AB530" s="627"/>
      <c r="AC530" s="627"/>
      <c r="AD530" s="627"/>
      <c r="AE530" s="627"/>
      <c r="AF530" s="627"/>
      <c r="AG530" s="627"/>
      <c r="AH530" s="627"/>
      <c r="AI530" s="627"/>
      <c r="AJ530" s="627"/>
      <c r="AK530" s="627"/>
      <c r="AL530" s="627"/>
      <c r="AM530" s="627"/>
      <c r="AN530" s="627"/>
      <c r="AO530" s="627"/>
      <c r="AP530" s="627"/>
      <c r="AQ530" s="412"/>
      <c r="AR530" s="364"/>
      <c r="AS530" s="412"/>
      <c r="AT530" s="412"/>
      <c r="AU530" s="412" t="s">
        <v>1657</v>
      </c>
      <c r="AV530" s="412"/>
      <c r="AW530" s="412">
        <v>0</v>
      </c>
      <c r="AX530" s="364"/>
      <c r="AY530" s="412"/>
      <c r="AZ530" s="885">
        <v>197</v>
      </c>
      <c r="BA530" s="885">
        <v>1</v>
      </c>
      <c r="BB530" s="412"/>
      <c r="BC530" s="412">
        <v>1</v>
      </c>
      <c r="BD530" s="412">
        <v>49</v>
      </c>
      <c r="BE530" s="412">
        <v>529</v>
      </c>
      <c r="BF530" s="412">
        <v>1049529</v>
      </c>
      <c r="BG530" s="412">
        <v>544</v>
      </c>
      <c r="BH530" s="412"/>
      <c r="BI530" s="412"/>
      <c r="BJ530" s="412"/>
      <c r="BK530" s="412"/>
      <c r="BL530" s="412"/>
      <c r="BM530" s="412"/>
      <c r="BN530" s="412"/>
      <c r="BO530" s="412"/>
      <c r="BP530" s="412"/>
      <c r="BQ530" s="412"/>
    </row>
    <row r="531" spans="1:69" s="363" customFormat="1" ht="25" x14ac:dyDescent="0.25">
      <c r="A531" s="410" t="s">
        <v>46</v>
      </c>
      <c r="B531" s="462" t="s">
        <v>3130</v>
      </c>
      <c r="C531" s="690" t="s">
        <v>1285</v>
      </c>
      <c r="D531" s="609" t="s">
        <v>510</v>
      </c>
      <c r="E531" s="622" t="s">
        <v>1477</v>
      </c>
      <c r="F531" s="623"/>
      <c r="G531" s="624"/>
      <c r="H531" s="625"/>
      <c r="I531" s="624"/>
      <c r="J531" s="364" t="s">
        <v>1475</v>
      </c>
      <c r="K531" s="364" t="s">
        <v>769</v>
      </c>
      <c r="L531" s="412"/>
      <c r="M531" s="364"/>
      <c r="N531" s="412" t="str">
        <f t="shared" si="36"/>
        <v/>
      </c>
      <c r="O531" s="412" t="str">
        <f t="shared" si="35"/>
        <v/>
      </c>
      <c r="P531" s="412"/>
      <c r="Q531" s="412"/>
      <c r="R531" s="362" t="s">
        <v>1331</v>
      </c>
      <c r="S531" s="627"/>
      <c r="T531" s="627"/>
      <c r="U531" s="627"/>
      <c r="V531" s="627"/>
      <c r="W531" s="627"/>
      <c r="X531" s="627"/>
      <c r="Y531" s="627"/>
      <c r="Z531" s="627"/>
      <c r="AA531" s="627"/>
      <c r="AB531" s="627"/>
      <c r="AC531" s="627"/>
      <c r="AD531" s="627"/>
      <c r="AE531" s="627"/>
      <c r="AF531" s="627"/>
      <c r="AG531" s="627"/>
      <c r="AH531" s="627"/>
      <c r="AI531" s="627"/>
      <c r="AJ531" s="627"/>
      <c r="AK531" s="627"/>
      <c r="AL531" s="627"/>
      <c r="AM531" s="627"/>
      <c r="AN531" s="627"/>
      <c r="AO531" s="627"/>
      <c r="AP531" s="627"/>
      <c r="AQ531" s="412"/>
      <c r="AR531" s="364"/>
      <c r="AS531" s="412"/>
      <c r="AT531" s="412"/>
      <c r="AU531" s="412" t="s">
        <v>1657</v>
      </c>
      <c r="AV531" s="412"/>
      <c r="AW531" s="412">
        <v>0</v>
      </c>
      <c r="AX531" s="364"/>
      <c r="AY531" s="412"/>
      <c r="AZ531" s="885">
        <v>197</v>
      </c>
      <c r="BA531" s="885">
        <v>2</v>
      </c>
      <c r="BB531" s="412"/>
      <c r="BC531" s="412">
        <v>1</v>
      </c>
      <c r="BD531" s="412">
        <v>49</v>
      </c>
      <c r="BE531" s="412">
        <v>530</v>
      </c>
      <c r="BF531" s="412">
        <v>1049530</v>
      </c>
      <c r="BG531" s="412">
        <v>545</v>
      </c>
      <c r="BH531" s="412"/>
      <c r="BI531" s="412"/>
      <c r="BJ531" s="412"/>
      <c r="BK531" s="412"/>
      <c r="BL531" s="412"/>
      <c r="BM531" s="412"/>
      <c r="BN531" s="412"/>
      <c r="BO531" s="412"/>
      <c r="BP531" s="412"/>
      <c r="BQ531" s="412"/>
    </row>
    <row r="532" spans="1:69" s="363" customFormat="1" ht="12.75" customHeight="1" x14ac:dyDescent="0.25">
      <c r="A532" s="410" t="s">
        <v>46</v>
      </c>
      <c r="B532" s="462" t="s">
        <v>3131</v>
      </c>
      <c r="C532" s="690" t="s">
        <v>1285</v>
      </c>
      <c r="D532" s="609" t="s">
        <v>690</v>
      </c>
      <c r="E532" s="622" t="s">
        <v>1477</v>
      </c>
      <c r="F532" s="623"/>
      <c r="G532" s="624"/>
      <c r="H532" s="625"/>
      <c r="I532" s="624"/>
      <c r="J532" s="364" t="s">
        <v>1475</v>
      </c>
      <c r="K532" s="364" t="s">
        <v>769</v>
      </c>
      <c r="L532" s="412"/>
      <c r="M532" s="364"/>
      <c r="N532" s="412" t="str">
        <f t="shared" si="36"/>
        <v/>
      </c>
      <c r="O532" s="412" t="str">
        <f t="shared" si="35"/>
        <v/>
      </c>
      <c r="P532" s="412"/>
      <c r="Q532" s="412"/>
      <c r="R532" s="362" t="s">
        <v>1331</v>
      </c>
      <c r="S532" s="627"/>
      <c r="T532" s="627"/>
      <c r="U532" s="627"/>
      <c r="V532" s="627"/>
      <c r="W532" s="627"/>
      <c r="X532" s="627"/>
      <c r="Y532" s="627"/>
      <c r="Z532" s="627"/>
      <c r="AA532" s="627"/>
      <c r="AB532" s="627"/>
      <c r="AC532" s="627"/>
      <c r="AD532" s="627"/>
      <c r="AE532" s="627"/>
      <c r="AF532" s="627"/>
      <c r="AG532" s="627"/>
      <c r="AH532" s="627"/>
      <c r="AI532" s="627"/>
      <c r="AJ532" s="627"/>
      <c r="AK532" s="627"/>
      <c r="AL532" s="627"/>
      <c r="AM532" s="627"/>
      <c r="AN532" s="627"/>
      <c r="AO532" s="627"/>
      <c r="AP532" s="627"/>
      <c r="AQ532" s="412"/>
      <c r="AR532" s="364"/>
      <c r="AS532" s="412"/>
      <c r="AT532" s="412"/>
      <c r="AU532" s="412" t="s">
        <v>1657</v>
      </c>
      <c r="AV532" s="412"/>
      <c r="AW532" s="412">
        <v>0</v>
      </c>
      <c r="AX532" s="364"/>
      <c r="AY532" s="412"/>
      <c r="AZ532" s="885">
        <v>197</v>
      </c>
      <c r="BA532" s="885">
        <v>3</v>
      </c>
      <c r="BB532" s="412"/>
      <c r="BC532" s="412">
        <v>1</v>
      </c>
      <c r="BD532" s="412">
        <v>49</v>
      </c>
      <c r="BE532" s="412">
        <v>531</v>
      </c>
      <c r="BF532" s="412">
        <v>1049531</v>
      </c>
      <c r="BG532" s="412">
        <v>546</v>
      </c>
      <c r="BH532" s="412"/>
      <c r="BI532" s="412"/>
      <c r="BJ532" s="412"/>
      <c r="BK532" s="412"/>
      <c r="BL532" s="412"/>
      <c r="BM532" s="412"/>
      <c r="BN532" s="412"/>
      <c r="BO532" s="412"/>
      <c r="BP532" s="412"/>
      <c r="BQ532" s="412"/>
    </row>
    <row r="533" spans="1:69" s="499" customFormat="1" ht="25" x14ac:dyDescent="0.25">
      <c r="A533" s="489" t="s">
        <v>46</v>
      </c>
      <c r="B533" s="462" t="s">
        <v>3132</v>
      </c>
      <c r="C533" s="690" t="s">
        <v>1285</v>
      </c>
      <c r="D533" s="739" t="s">
        <v>511</v>
      </c>
      <c r="E533" s="740" t="s">
        <v>1477</v>
      </c>
      <c r="F533" s="741"/>
      <c r="G533" s="742"/>
      <c r="H533" s="743"/>
      <c r="I533" s="742"/>
      <c r="J533" s="497" t="s">
        <v>1475</v>
      </c>
      <c r="K533" s="497" t="s">
        <v>769</v>
      </c>
      <c r="L533" s="498"/>
      <c r="M533" s="497"/>
      <c r="N533" s="498" t="str">
        <f t="shared" si="36"/>
        <v/>
      </c>
      <c r="O533" s="498" t="str">
        <f t="shared" si="35"/>
        <v/>
      </c>
      <c r="P533" s="498"/>
      <c r="Q533" s="498"/>
      <c r="R533" s="500" t="s">
        <v>1331</v>
      </c>
      <c r="S533" s="669"/>
      <c r="T533" s="669"/>
      <c r="U533" s="669"/>
      <c r="V533" s="669"/>
      <c r="W533" s="669"/>
      <c r="X533" s="669"/>
      <c r="Y533" s="669"/>
      <c r="Z533" s="669"/>
      <c r="AA533" s="669"/>
      <c r="AB533" s="669"/>
      <c r="AC533" s="669"/>
      <c r="AD533" s="669"/>
      <c r="AE533" s="669"/>
      <c r="AF533" s="669"/>
      <c r="AG533" s="669"/>
      <c r="AH533" s="669"/>
      <c r="AI533" s="669"/>
      <c r="AJ533" s="669"/>
      <c r="AK533" s="669"/>
      <c r="AL533" s="669"/>
      <c r="AM533" s="669"/>
      <c r="AN533" s="669"/>
      <c r="AO533" s="669"/>
      <c r="AP533" s="669"/>
      <c r="AQ533" s="498"/>
      <c r="AR533" s="497"/>
      <c r="AS533" s="498"/>
      <c r="AT533" s="498"/>
      <c r="AU533" s="498" t="s">
        <v>1657</v>
      </c>
      <c r="AV533" s="498"/>
      <c r="AW533" s="498">
        <v>0</v>
      </c>
      <c r="AX533" s="497"/>
      <c r="AY533" s="498"/>
      <c r="AZ533" s="892">
        <v>197</v>
      </c>
      <c r="BA533" s="892">
        <v>4</v>
      </c>
      <c r="BB533" s="498"/>
      <c r="BC533" s="498">
        <v>1</v>
      </c>
      <c r="BD533" s="498">
        <v>49</v>
      </c>
      <c r="BE533" s="498">
        <v>532</v>
      </c>
      <c r="BF533" s="498">
        <v>1049532</v>
      </c>
      <c r="BG533" s="498">
        <v>547</v>
      </c>
      <c r="BH533" s="498"/>
      <c r="BI533" s="498"/>
      <c r="BJ533" s="498"/>
      <c r="BK533" s="498"/>
      <c r="BL533" s="498"/>
      <c r="BM533" s="498"/>
      <c r="BN533" s="498"/>
      <c r="BO533" s="498"/>
      <c r="BP533" s="498"/>
      <c r="BQ533" s="498"/>
    </row>
    <row r="534" spans="1:69" s="484" customFormat="1" ht="50" x14ac:dyDescent="0.25">
      <c r="A534" s="482" t="s">
        <v>1000</v>
      </c>
      <c r="B534" s="488" t="s">
        <v>3133</v>
      </c>
      <c r="C534" s="610" t="s">
        <v>1120</v>
      </c>
      <c r="D534" s="744"/>
      <c r="E534" s="610" t="s">
        <v>1642</v>
      </c>
      <c r="F534" s="745"/>
      <c r="G534" s="745"/>
      <c r="H534" s="745"/>
      <c r="I534" s="745"/>
      <c r="J534" s="483" t="s">
        <v>1574</v>
      </c>
      <c r="K534" s="483" t="s">
        <v>212</v>
      </c>
      <c r="L534" s="483" t="s">
        <v>206</v>
      </c>
      <c r="M534" s="483" t="s">
        <v>2503</v>
      </c>
      <c r="N534" s="875" t="s">
        <v>1626</v>
      </c>
      <c r="O534" s="875" t="s">
        <v>651</v>
      </c>
      <c r="P534" s="876" t="s">
        <v>2178</v>
      </c>
      <c r="Q534" s="772" t="s">
        <v>2504</v>
      </c>
      <c r="R534" s="485"/>
      <c r="S534" s="483"/>
      <c r="T534" s="486"/>
      <c r="U534" s="486" t="s">
        <v>1331</v>
      </c>
      <c r="V534" s="486" t="s">
        <v>1331</v>
      </c>
      <c r="W534" s="486" t="s">
        <v>1331</v>
      </c>
      <c r="X534" s="486" t="s">
        <v>1331</v>
      </c>
      <c r="Y534" s="486" t="s">
        <v>1331</v>
      </c>
      <c r="Z534" s="486" t="s">
        <v>1331</v>
      </c>
      <c r="AA534" s="486"/>
      <c r="AB534" s="486"/>
      <c r="AC534" s="486"/>
      <c r="AD534" s="486"/>
      <c r="AE534" s="486"/>
      <c r="AF534" s="486"/>
      <c r="AG534" s="486"/>
      <c r="AH534" s="486"/>
      <c r="AI534" s="486"/>
      <c r="AJ534" s="486"/>
      <c r="AK534" s="486"/>
      <c r="AL534" s="486"/>
      <c r="AM534" s="486"/>
      <c r="AN534" s="486"/>
      <c r="AO534" s="486"/>
      <c r="AP534" s="486"/>
      <c r="AQ534" s="483"/>
      <c r="AR534" s="483" t="s">
        <v>491</v>
      </c>
      <c r="AS534" s="483" t="s">
        <v>250</v>
      </c>
      <c r="AT534" s="483"/>
      <c r="AU534" s="403">
        <v>1</v>
      </c>
      <c r="AV534" s="844"/>
      <c r="AW534" s="844"/>
      <c r="AX534" s="876" t="s">
        <v>2233</v>
      </c>
      <c r="AY534" s="844"/>
      <c r="AZ534" s="894">
        <v>163</v>
      </c>
      <c r="BA534" s="894">
        <v>0</v>
      </c>
      <c r="BB534" s="844"/>
      <c r="BC534" s="844">
        <v>0</v>
      </c>
      <c r="BD534" s="844">
        <v>20</v>
      </c>
      <c r="BE534" s="844">
        <v>533</v>
      </c>
      <c r="BF534" s="844">
        <v>20533</v>
      </c>
      <c r="BG534" s="844">
        <v>102</v>
      </c>
      <c r="BH534" s="844"/>
      <c r="BI534" s="844"/>
      <c r="BJ534" s="844"/>
      <c r="BK534" s="844"/>
      <c r="BL534" s="844"/>
      <c r="BM534" s="844"/>
      <c r="BN534" s="844"/>
      <c r="BO534" s="844"/>
      <c r="BP534" s="844"/>
      <c r="BQ534" s="844"/>
    </row>
    <row r="535" spans="1:69" s="417" customFormat="1" ht="50" x14ac:dyDescent="0.25">
      <c r="A535" s="415" t="s">
        <v>46</v>
      </c>
      <c r="B535" s="462" t="s">
        <v>3134</v>
      </c>
      <c r="C535" s="635" t="s">
        <v>1120</v>
      </c>
      <c r="D535" s="473" t="s">
        <v>2179</v>
      </c>
      <c r="E535" s="637" t="s">
        <v>1642</v>
      </c>
      <c r="F535" s="638"/>
      <c r="G535" s="639"/>
      <c r="H535" s="639"/>
      <c r="I535" s="639"/>
      <c r="J535" s="419" t="s">
        <v>1574</v>
      </c>
      <c r="K535" s="419" t="s">
        <v>212</v>
      </c>
      <c r="L535" s="418"/>
      <c r="M535" s="419"/>
      <c r="N535" s="418" t="str">
        <f t="shared" ref="N535:N542" si="37">IF(OR($A535&lt;&gt;"C",P535=""),"",HYPERLINK(P535,"Collection"))</f>
        <v/>
      </c>
      <c r="O535" s="418" t="str">
        <f t="shared" ref="O535:O542" si="38">IF(OR($A535&lt;&gt;"C",Q535=""),"",HYPERLINK(Q535,"Data"))</f>
        <v/>
      </c>
      <c r="P535" s="418"/>
      <c r="Q535" s="418"/>
      <c r="R535" s="420">
        <v>0</v>
      </c>
      <c r="S535" s="641"/>
      <c r="T535" s="421"/>
      <c r="U535" s="421"/>
      <c r="V535" s="421"/>
      <c r="W535" s="421"/>
      <c r="X535" s="421"/>
      <c r="Y535" s="421"/>
      <c r="Z535" s="421"/>
      <c r="AA535" s="421"/>
      <c r="AB535" s="421"/>
      <c r="AC535" s="421"/>
      <c r="AD535" s="421"/>
      <c r="AE535" s="421"/>
      <c r="AF535" s="421"/>
      <c r="AG535" s="421"/>
      <c r="AH535" s="421"/>
      <c r="AI535" s="421"/>
      <c r="AJ535" s="421"/>
      <c r="AK535" s="421"/>
      <c r="AL535" s="421"/>
      <c r="AM535" s="421"/>
      <c r="AN535" s="421"/>
      <c r="AO535" s="421"/>
      <c r="AP535" s="421"/>
      <c r="AQ535" s="419"/>
      <c r="AR535" s="419"/>
      <c r="AS535" s="418"/>
      <c r="AT535" s="418"/>
      <c r="AU535" s="418" t="s">
        <v>1657</v>
      </c>
      <c r="AV535" s="418"/>
      <c r="AW535" s="418">
        <v>0</v>
      </c>
      <c r="AX535" s="419"/>
      <c r="AY535" s="418"/>
      <c r="AZ535" s="887">
        <v>163</v>
      </c>
      <c r="BA535" s="887">
        <v>1</v>
      </c>
      <c r="BB535" s="418"/>
      <c r="BC535" s="418">
        <v>1</v>
      </c>
      <c r="BD535" s="418">
        <v>20</v>
      </c>
      <c r="BE535" s="418">
        <v>534</v>
      </c>
      <c r="BF535" s="418">
        <v>1020534</v>
      </c>
      <c r="BG535" s="418">
        <v>430</v>
      </c>
      <c r="BH535" s="418"/>
      <c r="BI535" s="418"/>
      <c r="BJ535" s="418"/>
      <c r="BK535" s="418"/>
      <c r="BL535" s="418"/>
      <c r="BM535" s="418"/>
      <c r="BN535" s="418"/>
      <c r="BO535" s="418"/>
      <c r="BP535" s="418"/>
      <c r="BQ535" s="418"/>
    </row>
    <row r="536" spans="1:69" s="400" customFormat="1" ht="66" customHeight="1" x14ac:dyDescent="0.25">
      <c r="A536" s="398" t="s">
        <v>1000</v>
      </c>
      <c r="B536" s="399" t="s">
        <v>3135</v>
      </c>
      <c r="C536" s="583" t="s">
        <v>2106</v>
      </c>
      <c r="D536" s="619"/>
      <c r="E536" s="583" t="s">
        <v>788</v>
      </c>
      <c r="F536" s="620"/>
      <c r="G536" s="620"/>
      <c r="H536" s="620"/>
      <c r="I536" s="620"/>
      <c r="J536" s="369" t="s">
        <v>1783</v>
      </c>
      <c r="K536" s="369" t="s">
        <v>211</v>
      </c>
      <c r="L536" s="369" t="s">
        <v>2505</v>
      </c>
      <c r="M536" s="369"/>
      <c r="N536" s="830" t="str">
        <f t="shared" si="37"/>
        <v/>
      </c>
      <c r="O536" s="830" t="str">
        <f t="shared" si="38"/>
        <v/>
      </c>
      <c r="P536" s="832"/>
      <c r="Q536" s="877"/>
      <c r="R536" s="368" t="s">
        <v>1331</v>
      </c>
      <c r="S536" s="369"/>
      <c r="T536" s="407" t="s">
        <v>1331</v>
      </c>
      <c r="U536" s="407"/>
      <c r="V536" s="407" t="s">
        <v>1331</v>
      </c>
      <c r="W536" s="407" t="s">
        <v>1331</v>
      </c>
      <c r="X536" s="407" t="s">
        <v>1331</v>
      </c>
      <c r="Y536" s="407"/>
      <c r="Z536" s="407"/>
      <c r="AA536" s="407"/>
      <c r="AB536" s="407"/>
      <c r="AC536" s="407"/>
      <c r="AD536" s="407"/>
      <c r="AE536" s="407"/>
      <c r="AF536" s="407"/>
      <c r="AG536" s="407"/>
      <c r="AH536" s="407"/>
      <c r="AI536" s="407"/>
      <c r="AJ536" s="407"/>
      <c r="AK536" s="407"/>
      <c r="AL536" s="407"/>
      <c r="AM536" s="407"/>
      <c r="AN536" s="407"/>
      <c r="AO536" s="407"/>
      <c r="AP536" s="407"/>
      <c r="AQ536" s="369" t="s">
        <v>2256</v>
      </c>
      <c r="AR536" s="369" t="s">
        <v>210</v>
      </c>
      <c r="AS536" s="369" t="s">
        <v>305</v>
      </c>
      <c r="AT536" s="369"/>
      <c r="AU536" s="403">
        <v>1</v>
      </c>
      <c r="AV536" s="403"/>
      <c r="AW536" s="403"/>
      <c r="AX536" s="369" t="s">
        <v>2263</v>
      </c>
      <c r="AY536" s="403"/>
      <c r="AZ536" s="884">
        <v>180</v>
      </c>
      <c r="BA536" s="884">
        <v>0</v>
      </c>
      <c r="BB536" s="403"/>
      <c r="BC536" s="403">
        <v>0</v>
      </c>
      <c r="BD536" s="403">
        <v>47</v>
      </c>
      <c r="BE536" s="403">
        <v>535</v>
      </c>
      <c r="BF536" s="403">
        <v>47535</v>
      </c>
      <c r="BG536" s="403">
        <v>125</v>
      </c>
      <c r="BH536" s="403"/>
      <c r="BI536" s="403"/>
      <c r="BJ536" s="403"/>
      <c r="BK536" s="403"/>
      <c r="BL536" s="403"/>
      <c r="BM536" s="403"/>
      <c r="BN536" s="403"/>
      <c r="BO536" s="403"/>
      <c r="BP536" s="403"/>
      <c r="BQ536" s="403"/>
    </row>
    <row r="537" spans="1:69" s="417" customFormat="1" ht="20" x14ac:dyDescent="0.25">
      <c r="A537" s="415" t="s">
        <v>46</v>
      </c>
      <c r="B537" s="462" t="s">
        <v>3136</v>
      </c>
      <c r="C537" s="635" t="s">
        <v>2106</v>
      </c>
      <c r="D537" s="636" t="s">
        <v>806</v>
      </c>
      <c r="E537" s="637" t="s">
        <v>788</v>
      </c>
      <c r="F537" s="638"/>
      <c r="G537" s="639"/>
      <c r="H537" s="639"/>
      <c r="I537" s="639"/>
      <c r="J537" s="418" t="s">
        <v>1783</v>
      </c>
      <c r="K537" s="419" t="s">
        <v>211</v>
      </c>
      <c r="L537" s="418"/>
      <c r="M537" s="419"/>
      <c r="N537" s="418" t="str">
        <f t="shared" si="37"/>
        <v/>
      </c>
      <c r="O537" s="418" t="str">
        <f t="shared" si="38"/>
        <v/>
      </c>
      <c r="P537" s="418"/>
      <c r="Q537" s="418"/>
      <c r="R537" s="420" t="s">
        <v>1331</v>
      </c>
      <c r="S537" s="641"/>
      <c r="T537" s="421"/>
      <c r="U537" s="421"/>
      <c r="V537" s="421"/>
      <c r="W537" s="421"/>
      <c r="X537" s="421"/>
      <c r="Y537" s="421"/>
      <c r="Z537" s="421"/>
      <c r="AA537" s="421"/>
      <c r="AB537" s="421"/>
      <c r="AC537" s="421"/>
      <c r="AD537" s="421"/>
      <c r="AE537" s="421"/>
      <c r="AF537" s="421"/>
      <c r="AG537" s="421"/>
      <c r="AH537" s="421"/>
      <c r="AI537" s="421"/>
      <c r="AJ537" s="421"/>
      <c r="AK537" s="421"/>
      <c r="AL537" s="421"/>
      <c r="AM537" s="421"/>
      <c r="AN537" s="421"/>
      <c r="AO537" s="421"/>
      <c r="AP537" s="421"/>
      <c r="AQ537" s="419"/>
      <c r="AR537" s="419"/>
      <c r="AS537" s="418"/>
      <c r="AT537" s="418"/>
      <c r="AU537" s="418" t="s">
        <v>1657</v>
      </c>
      <c r="AV537" s="418"/>
      <c r="AW537" s="418">
        <v>0</v>
      </c>
      <c r="AX537" s="419"/>
      <c r="AY537" s="418"/>
      <c r="AZ537" s="887">
        <v>180</v>
      </c>
      <c r="BA537" s="887">
        <v>1</v>
      </c>
      <c r="BB537" s="418"/>
      <c r="BC537" s="418">
        <v>1</v>
      </c>
      <c r="BD537" s="418">
        <v>47</v>
      </c>
      <c r="BE537" s="418">
        <v>536</v>
      </c>
      <c r="BF537" s="418">
        <v>1047536</v>
      </c>
      <c r="BG537" s="418">
        <v>490</v>
      </c>
      <c r="BH537" s="418"/>
      <c r="BI537" s="418"/>
      <c r="BJ537" s="418"/>
      <c r="BK537" s="418"/>
      <c r="BL537" s="418"/>
      <c r="BM537" s="418"/>
      <c r="BN537" s="418"/>
      <c r="BO537" s="418"/>
      <c r="BP537" s="418"/>
      <c r="BQ537" s="418"/>
    </row>
    <row r="538" spans="1:69" s="400" customFormat="1" ht="40" x14ac:dyDescent="0.25">
      <c r="A538" s="398" t="s">
        <v>1000</v>
      </c>
      <c r="B538" s="399" t="s">
        <v>3137</v>
      </c>
      <c r="C538" s="583" t="s">
        <v>371</v>
      </c>
      <c r="D538" s="619"/>
      <c r="E538" s="583" t="s">
        <v>1056</v>
      </c>
      <c r="F538" s="620"/>
      <c r="G538" s="620" t="s">
        <v>1331</v>
      </c>
      <c r="H538" s="620"/>
      <c r="I538" s="620"/>
      <c r="J538" s="369" t="s">
        <v>1332</v>
      </c>
      <c r="K538" s="369" t="s">
        <v>769</v>
      </c>
      <c r="L538" s="369" t="s">
        <v>373</v>
      </c>
      <c r="M538" s="369"/>
      <c r="N538" s="830" t="str">
        <f t="shared" si="37"/>
        <v/>
      </c>
      <c r="O538" s="830" t="str">
        <f t="shared" si="38"/>
        <v>Data</v>
      </c>
      <c r="P538" s="403"/>
      <c r="Q538" s="834" t="s">
        <v>650</v>
      </c>
      <c r="R538" s="368" t="s">
        <v>1331</v>
      </c>
      <c r="S538" s="369"/>
      <c r="T538" s="369" t="s">
        <v>1331</v>
      </c>
      <c r="U538" s="369" t="s">
        <v>1331</v>
      </c>
      <c r="V538" s="369" t="s">
        <v>1331</v>
      </c>
      <c r="W538" s="369" t="s">
        <v>1331</v>
      </c>
      <c r="X538" s="369" t="s">
        <v>1331</v>
      </c>
      <c r="Y538" s="369" t="s">
        <v>1331</v>
      </c>
      <c r="Z538" s="369" t="s">
        <v>1331</v>
      </c>
      <c r="AA538" s="369"/>
      <c r="AB538" s="369"/>
      <c r="AC538" s="369"/>
      <c r="AD538" s="369"/>
      <c r="AE538" s="369"/>
      <c r="AF538" s="369"/>
      <c r="AG538" s="369"/>
      <c r="AH538" s="369"/>
      <c r="AI538" s="369"/>
      <c r="AJ538" s="369"/>
      <c r="AK538" s="369"/>
      <c r="AL538" s="369"/>
      <c r="AM538" s="369"/>
      <c r="AN538" s="369"/>
      <c r="AO538" s="369"/>
      <c r="AP538" s="369"/>
      <c r="AQ538" s="369"/>
      <c r="AR538" s="369" t="s">
        <v>960</v>
      </c>
      <c r="AS538" s="369" t="s">
        <v>250</v>
      </c>
      <c r="AT538" s="369"/>
      <c r="AU538" s="403">
        <v>1</v>
      </c>
      <c r="AV538" s="403"/>
      <c r="AW538" s="403"/>
      <c r="AX538" s="369" t="s">
        <v>2147</v>
      </c>
      <c r="AY538" s="403"/>
      <c r="AZ538" s="884">
        <v>215</v>
      </c>
      <c r="BA538" s="884">
        <v>0</v>
      </c>
      <c r="BB538" s="403"/>
      <c r="BC538" s="403">
        <v>0</v>
      </c>
      <c r="BD538" s="403">
        <v>50</v>
      </c>
      <c r="BE538" s="403">
        <v>537</v>
      </c>
      <c r="BF538" s="403">
        <v>50537</v>
      </c>
      <c r="BG538" s="403">
        <v>134</v>
      </c>
      <c r="BH538" s="403"/>
      <c r="BI538" s="403"/>
      <c r="BJ538" s="403"/>
      <c r="BK538" s="403"/>
      <c r="BL538" s="403"/>
      <c r="BM538" s="403"/>
      <c r="BN538" s="403"/>
      <c r="BO538" s="403"/>
      <c r="BP538" s="403"/>
      <c r="BQ538" s="403"/>
    </row>
    <row r="539" spans="1:69" s="417" customFormat="1" ht="25" x14ac:dyDescent="0.25">
      <c r="A539" s="415" t="s">
        <v>46</v>
      </c>
      <c r="B539" s="462" t="s">
        <v>3138</v>
      </c>
      <c r="C539" s="635" t="s">
        <v>371</v>
      </c>
      <c r="D539" s="636" t="s">
        <v>372</v>
      </c>
      <c r="E539" s="637" t="s">
        <v>1056</v>
      </c>
      <c r="F539" s="638"/>
      <c r="G539" s="639" t="s">
        <v>1331</v>
      </c>
      <c r="H539" s="639"/>
      <c r="I539" s="639"/>
      <c r="J539" s="419" t="s">
        <v>1332</v>
      </c>
      <c r="K539" s="419" t="s">
        <v>769</v>
      </c>
      <c r="L539" s="418"/>
      <c r="M539" s="419"/>
      <c r="N539" s="418" t="str">
        <f t="shared" si="37"/>
        <v/>
      </c>
      <c r="O539" s="418" t="str">
        <f t="shared" si="38"/>
        <v/>
      </c>
      <c r="P539" s="418"/>
      <c r="Q539" s="418"/>
      <c r="R539" s="420" t="s">
        <v>1331</v>
      </c>
      <c r="S539" s="641"/>
      <c r="T539" s="641"/>
      <c r="U539" s="641"/>
      <c r="V539" s="641"/>
      <c r="W539" s="641"/>
      <c r="X539" s="641"/>
      <c r="Y539" s="641"/>
      <c r="Z539" s="641"/>
      <c r="AA539" s="641"/>
      <c r="AB539" s="641"/>
      <c r="AC539" s="641"/>
      <c r="AD539" s="641"/>
      <c r="AE539" s="641"/>
      <c r="AF539" s="641"/>
      <c r="AG539" s="641"/>
      <c r="AH539" s="641"/>
      <c r="AI539" s="641"/>
      <c r="AJ539" s="641"/>
      <c r="AK539" s="641"/>
      <c r="AL539" s="641"/>
      <c r="AM539" s="641"/>
      <c r="AN539" s="641"/>
      <c r="AO539" s="641"/>
      <c r="AP539" s="641"/>
      <c r="AQ539" s="418"/>
      <c r="AR539" s="419"/>
      <c r="AS539" s="418"/>
      <c r="AT539" s="418"/>
      <c r="AU539" s="418" t="s">
        <v>1657</v>
      </c>
      <c r="AV539" s="418"/>
      <c r="AW539" s="418">
        <v>0</v>
      </c>
      <c r="AX539" s="419"/>
      <c r="AY539" s="418"/>
      <c r="AZ539" s="887">
        <v>215</v>
      </c>
      <c r="BA539" s="887">
        <v>1</v>
      </c>
      <c r="BB539" s="418"/>
      <c r="BC539" s="418">
        <v>1</v>
      </c>
      <c r="BD539" s="418">
        <v>50</v>
      </c>
      <c r="BE539" s="418">
        <v>538</v>
      </c>
      <c r="BF539" s="418">
        <v>1050538</v>
      </c>
      <c r="BG539" s="418">
        <v>548</v>
      </c>
      <c r="BH539" s="418"/>
      <c r="BI539" s="418"/>
      <c r="BJ539" s="418"/>
      <c r="BK539" s="418"/>
      <c r="BL539" s="418"/>
      <c r="BM539" s="418"/>
      <c r="BN539" s="418"/>
      <c r="BO539" s="418"/>
      <c r="BP539" s="418"/>
      <c r="BQ539" s="418"/>
    </row>
    <row r="540" spans="1:69" s="400" customFormat="1" ht="20" x14ac:dyDescent="0.25">
      <c r="A540" s="398" t="s">
        <v>1000</v>
      </c>
      <c r="B540" s="399" t="s">
        <v>3139</v>
      </c>
      <c r="C540" s="583" t="s">
        <v>923</v>
      </c>
      <c r="D540" s="619"/>
      <c r="E540" s="583" t="s">
        <v>1056</v>
      </c>
      <c r="F540" s="620"/>
      <c r="G540" s="620" t="s">
        <v>1331</v>
      </c>
      <c r="H540" s="620"/>
      <c r="I540" s="620"/>
      <c r="J540" s="369" t="s">
        <v>1783</v>
      </c>
      <c r="K540" s="369" t="s">
        <v>769</v>
      </c>
      <c r="L540" s="369" t="s">
        <v>924</v>
      </c>
      <c r="M540" s="369"/>
      <c r="N540" s="830" t="str">
        <f t="shared" si="37"/>
        <v/>
      </c>
      <c r="O540" s="830" t="str">
        <f t="shared" si="38"/>
        <v/>
      </c>
      <c r="P540" s="403"/>
      <c r="Q540" s="832"/>
      <c r="R540" s="368" t="s">
        <v>1331</v>
      </c>
      <c r="S540" s="369"/>
      <c r="T540" s="369" t="s">
        <v>1331</v>
      </c>
      <c r="U540" s="369" t="s">
        <v>1331</v>
      </c>
      <c r="V540" s="369" t="s">
        <v>1331</v>
      </c>
      <c r="W540" s="369" t="s">
        <v>1331</v>
      </c>
      <c r="X540" s="369" t="s">
        <v>1331</v>
      </c>
      <c r="Y540" s="369" t="s">
        <v>1331</v>
      </c>
      <c r="Z540" s="369" t="s">
        <v>1331</v>
      </c>
      <c r="AA540" s="369" t="s">
        <v>1331</v>
      </c>
      <c r="AB540" s="369"/>
      <c r="AC540" s="369"/>
      <c r="AD540" s="369"/>
      <c r="AE540" s="369" t="s">
        <v>1331</v>
      </c>
      <c r="AF540" s="369"/>
      <c r="AG540" s="369" t="s">
        <v>1331</v>
      </c>
      <c r="AH540" s="369" t="s">
        <v>1331</v>
      </c>
      <c r="AI540" s="369"/>
      <c r="AJ540" s="369" t="s">
        <v>1331</v>
      </c>
      <c r="AK540" s="369"/>
      <c r="AL540" s="369" t="s">
        <v>1331</v>
      </c>
      <c r="AM540" s="369"/>
      <c r="AN540" s="369"/>
      <c r="AO540" s="369"/>
      <c r="AP540" s="369"/>
      <c r="AQ540" s="369"/>
      <c r="AR540" s="369" t="s">
        <v>960</v>
      </c>
      <c r="AS540" s="369" t="s">
        <v>250</v>
      </c>
      <c r="AT540" s="369"/>
      <c r="AU540" s="403">
        <v>2</v>
      </c>
      <c r="AV540" s="403"/>
      <c r="AW540" s="403" t="s">
        <v>767</v>
      </c>
      <c r="AX540" s="428" t="s">
        <v>2311</v>
      </c>
      <c r="AY540" s="403"/>
      <c r="AZ540" s="884">
        <v>54</v>
      </c>
      <c r="BA540" s="884">
        <v>0</v>
      </c>
      <c r="BB540" s="403"/>
      <c r="BC540" s="403">
        <v>0</v>
      </c>
      <c r="BD540" s="403">
        <v>50</v>
      </c>
      <c r="BE540" s="403">
        <v>539</v>
      </c>
      <c r="BF540" s="403">
        <v>50539</v>
      </c>
      <c r="BG540" s="403">
        <v>135</v>
      </c>
      <c r="BH540" s="403"/>
      <c r="BI540" s="403"/>
      <c r="BJ540" s="403"/>
      <c r="BK540" s="403"/>
      <c r="BL540" s="403"/>
      <c r="BM540" s="403"/>
      <c r="BN540" s="403"/>
      <c r="BO540" s="403"/>
      <c r="BP540" s="403"/>
      <c r="BQ540" s="403"/>
    </row>
    <row r="541" spans="1:69" s="363" customFormat="1" ht="25" x14ac:dyDescent="0.25">
      <c r="A541" s="410" t="s">
        <v>46</v>
      </c>
      <c r="B541" s="454" t="s">
        <v>3140</v>
      </c>
      <c r="C541" s="621" t="s">
        <v>923</v>
      </c>
      <c r="D541" s="609" t="s">
        <v>473</v>
      </c>
      <c r="E541" s="622" t="s">
        <v>1056</v>
      </c>
      <c r="F541" s="623"/>
      <c r="G541" s="624" t="s">
        <v>1331</v>
      </c>
      <c r="H541" s="624"/>
      <c r="I541" s="624"/>
      <c r="J541" s="364" t="s">
        <v>1783</v>
      </c>
      <c r="K541" s="364" t="s">
        <v>769</v>
      </c>
      <c r="L541" s="412"/>
      <c r="M541" s="364"/>
      <c r="N541" s="412" t="str">
        <f t="shared" si="37"/>
        <v/>
      </c>
      <c r="O541" s="412" t="str">
        <f t="shared" si="38"/>
        <v/>
      </c>
      <c r="P541" s="412"/>
      <c r="Q541" s="412"/>
      <c r="R541" s="362" t="s">
        <v>1331</v>
      </c>
      <c r="S541" s="627"/>
      <c r="T541" s="627"/>
      <c r="U541" s="627"/>
      <c r="V541" s="627"/>
      <c r="W541" s="627"/>
      <c r="X541" s="627"/>
      <c r="Y541" s="627"/>
      <c r="Z541" s="627"/>
      <c r="AA541" s="627"/>
      <c r="AB541" s="627"/>
      <c r="AC541" s="627"/>
      <c r="AD541" s="627"/>
      <c r="AE541" s="627"/>
      <c r="AF541" s="627"/>
      <c r="AG541" s="627"/>
      <c r="AH541" s="627"/>
      <c r="AI541" s="627"/>
      <c r="AJ541" s="627"/>
      <c r="AK541" s="627"/>
      <c r="AL541" s="627"/>
      <c r="AM541" s="627"/>
      <c r="AN541" s="627"/>
      <c r="AO541" s="627"/>
      <c r="AP541" s="627"/>
      <c r="AQ541" s="412"/>
      <c r="AR541" s="364"/>
      <c r="AS541" s="412"/>
      <c r="AT541" s="412"/>
      <c r="AU541" s="412" t="s">
        <v>1657</v>
      </c>
      <c r="AV541" s="412"/>
      <c r="AW541" s="412">
        <v>0</v>
      </c>
      <c r="AX541" s="364"/>
      <c r="AY541" s="412"/>
      <c r="AZ541" s="885">
        <v>54</v>
      </c>
      <c r="BA541" s="885">
        <v>1</v>
      </c>
      <c r="BB541" s="412"/>
      <c r="BC541" s="412">
        <v>1</v>
      </c>
      <c r="BD541" s="412">
        <v>50</v>
      </c>
      <c r="BE541" s="412">
        <v>540</v>
      </c>
      <c r="BF541" s="412">
        <v>1050540</v>
      </c>
      <c r="BG541" s="412">
        <v>549</v>
      </c>
      <c r="BH541" s="412"/>
      <c r="BI541" s="412"/>
      <c r="BJ541" s="412"/>
      <c r="BK541" s="412"/>
      <c r="BL541" s="412"/>
      <c r="BM541" s="412"/>
      <c r="BN541" s="412"/>
      <c r="BO541" s="412"/>
      <c r="BP541" s="412"/>
      <c r="BQ541" s="412"/>
    </row>
    <row r="542" spans="1:69" s="417" customFormat="1" ht="25" x14ac:dyDescent="0.25">
      <c r="A542" s="415" t="s">
        <v>46</v>
      </c>
      <c r="B542" s="462" t="s">
        <v>3141</v>
      </c>
      <c r="C542" s="635" t="s">
        <v>923</v>
      </c>
      <c r="D542" s="636" t="s">
        <v>474</v>
      </c>
      <c r="E542" s="637" t="s">
        <v>1056</v>
      </c>
      <c r="F542" s="638"/>
      <c r="G542" s="639" t="s">
        <v>1331</v>
      </c>
      <c r="H542" s="639"/>
      <c r="I542" s="639"/>
      <c r="J542" s="419" t="s">
        <v>1783</v>
      </c>
      <c r="K542" s="419" t="s">
        <v>769</v>
      </c>
      <c r="L542" s="418"/>
      <c r="M542" s="497"/>
      <c r="N542" s="418" t="str">
        <f t="shared" si="37"/>
        <v/>
      </c>
      <c r="O542" s="418" t="str">
        <f t="shared" si="38"/>
        <v/>
      </c>
      <c r="P542" s="418"/>
      <c r="Q542" s="418"/>
      <c r="R542" s="420" t="s">
        <v>1331</v>
      </c>
      <c r="S542" s="641"/>
      <c r="T542" s="641"/>
      <c r="U542" s="641"/>
      <c r="V542" s="641"/>
      <c r="W542" s="641"/>
      <c r="X542" s="641"/>
      <c r="Y542" s="641"/>
      <c r="Z542" s="641"/>
      <c r="AA542" s="641"/>
      <c r="AB542" s="641"/>
      <c r="AC542" s="641"/>
      <c r="AD542" s="641"/>
      <c r="AE542" s="641"/>
      <c r="AF542" s="641"/>
      <c r="AG542" s="641"/>
      <c r="AH542" s="641"/>
      <c r="AI542" s="641"/>
      <c r="AJ542" s="641"/>
      <c r="AK542" s="641"/>
      <c r="AL542" s="641"/>
      <c r="AM542" s="641"/>
      <c r="AN542" s="641"/>
      <c r="AO542" s="641"/>
      <c r="AP542" s="641"/>
      <c r="AQ542" s="418"/>
      <c r="AR542" s="419"/>
      <c r="AS542" s="418"/>
      <c r="AT542" s="418"/>
      <c r="AU542" s="418" t="s">
        <v>1657</v>
      </c>
      <c r="AV542" s="418"/>
      <c r="AW542" s="418">
        <v>0</v>
      </c>
      <c r="AX542" s="419"/>
      <c r="AY542" s="418"/>
      <c r="AZ542" s="887">
        <v>54</v>
      </c>
      <c r="BA542" s="887">
        <v>2</v>
      </c>
      <c r="BB542" s="418"/>
      <c r="BC542" s="418">
        <v>1</v>
      </c>
      <c r="BD542" s="418">
        <v>50</v>
      </c>
      <c r="BE542" s="418">
        <v>541</v>
      </c>
      <c r="BF542" s="418">
        <v>1050541</v>
      </c>
      <c r="BG542" s="418">
        <v>550</v>
      </c>
      <c r="BH542" s="418"/>
      <c r="BI542" s="418"/>
      <c r="BJ542" s="418"/>
      <c r="BK542" s="418"/>
      <c r="BL542" s="418"/>
      <c r="BM542" s="418"/>
      <c r="BN542" s="418"/>
      <c r="BO542" s="418"/>
      <c r="BP542" s="418"/>
      <c r="BQ542" s="418"/>
    </row>
    <row r="543" spans="1:69" s="437" customFormat="1" ht="80" x14ac:dyDescent="0.25">
      <c r="A543" s="435" t="s">
        <v>1000</v>
      </c>
      <c r="B543" s="436" t="s">
        <v>3142</v>
      </c>
      <c r="C543" s="746" t="s">
        <v>2265</v>
      </c>
      <c r="D543" s="747"/>
      <c r="E543" s="746" t="s">
        <v>1056</v>
      </c>
      <c r="F543" s="748"/>
      <c r="G543" s="748" t="s">
        <v>1331</v>
      </c>
      <c r="H543" s="748"/>
      <c r="I543" s="748"/>
      <c r="J543" s="567" t="s">
        <v>1475</v>
      </c>
      <c r="K543" s="567" t="s">
        <v>769</v>
      </c>
      <c r="L543" s="565" t="s">
        <v>2417</v>
      </c>
      <c r="M543" s="749" t="s">
        <v>2305</v>
      </c>
      <c r="N543" s="878" t="s">
        <v>1657</v>
      </c>
      <c r="O543" s="879"/>
      <c r="P543" s="880"/>
      <c r="Q543" s="881"/>
      <c r="R543" s="566" t="s">
        <v>1331</v>
      </c>
      <c r="S543" s="567"/>
      <c r="T543" s="567" t="s">
        <v>1331</v>
      </c>
      <c r="U543" s="567" t="s">
        <v>1331</v>
      </c>
      <c r="V543" s="567" t="s">
        <v>1331</v>
      </c>
      <c r="W543" s="567" t="s">
        <v>1331</v>
      </c>
      <c r="X543" s="567" t="s">
        <v>1331</v>
      </c>
      <c r="Y543" s="567" t="s">
        <v>1331</v>
      </c>
      <c r="Z543" s="567" t="s">
        <v>1331</v>
      </c>
      <c r="AA543" s="567" t="s">
        <v>1331</v>
      </c>
      <c r="AB543" s="567"/>
      <c r="AC543" s="567"/>
      <c r="AD543" s="567"/>
      <c r="AE543" s="567" t="s">
        <v>1331</v>
      </c>
      <c r="AF543" s="567"/>
      <c r="AG543" s="567" t="s">
        <v>1331</v>
      </c>
      <c r="AH543" s="567" t="s">
        <v>1331</v>
      </c>
      <c r="AI543" s="567"/>
      <c r="AJ543" s="567" t="s">
        <v>1331</v>
      </c>
      <c r="AK543" s="567"/>
      <c r="AL543" s="567" t="s">
        <v>1331</v>
      </c>
      <c r="AM543" s="567"/>
      <c r="AN543" s="567"/>
      <c r="AO543" s="567"/>
      <c r="AP543" s="567"/>
      <c r="AQ543" s="567"/>
      <c r="AR543" s="567" t="s">
        <v>960</v>
      </c>
      <c r="AS543" s="568" t="s">
        <v>1230</v>
      </c>
      <c r="AT543" s="567" t="s">
        <v>2306</v>
      </c>
      <c r="AU543" s="403">
        <v>1</v>
      </c>
      <c r="AV543" s="880"/>
      <c r="AW543" s="880" t="s">
        <v>767</v>
      </c>
      <c r="AX543" s="860" t="s">
        <v>2326</v>
      </c>
      <c r="AY543" s="880"/>
      <c r="AZ543" s="915">
        <v>269</v>
      </c>
      <c r="BA543" s="915">
        <v>0</v>
      </c>
      <c r="BB543" s="880"/>
      <c r="BC543" s="403">
        <v>0</v>
      </c>
      <c r="BD543" s="403">
        <v>50</v>
      </c>
      <c r="BE543" s="403">
        <v>542</v>
      </c>
      <c r="BF543" s="403">
        <v>50542</v>
      </c>
      <c r="BG543" s="403">
        <v>136</v>
      </c>
      <c r="BH543" s="439"/>
      <c r="BI543" s="439"/>
      <c r="BJ543" s="439"/>
      <c r="BK543" s="439"/>
      <c r="BL543" s="439"/>
      <c r="BM543" s="439"/>
      <c r="BN543" s="439"/>
      <c r="BO543" s="439"/>
      <c r="BP543" s="439"/>
      <c r="BQ543" s="439"/>
    </row>
    <row r="544" spans="1:69" s="538" customFormat="1" ht="37.5" x14ac:dyDescent="0.25">
      <c r="A544" s="415" t="s">
        <v>46</v>
      </c>
      <c r="B544" s="462" t="s">
        <v>3143</v>
      </c>
      <c r="C544" s="635" t="s">
        <v>2265</v>
      </c>
      <c r="D544" s="750" t="s">
        <v>2307</v>
      </c>
      <c r="E544" s="637" t="s">
        <v>1056</v>
      </c>
      <c r="F544" s="638"/>
      <c r="G544" s="639" t="s">
        <v>1331</v>
      </c>
      <c r="H544" s="751"/>
      <c r="I544" s="751"/>
      <c r="J544" s="419" t="s">
        <v>1475</v>
      </c>
      <c r="K544" s="419" t="s">
        <v>769</v>
      </c>
      <c r="L544" s="570"/>
      <c r="M544" s="571" t="s">
        <v>2308</v>
      </c>
      <c r="N544" s="570"/>
      <c r="O544" s="570"/>
      <c r="P544" s="570"/>
      <c r="Q544" s="570"/>
      <c r="R544" s="420" t="s">
        <v>1331</v>
      </c>
      <c r="S544" s="752"/>
      <c r="T544" s="752"/>
      <c r="U544" s="752"/>
      <c r="V544" s="752"/>
      <c r="W544" s="752"/>
      <c r="X544" s="752"/>
      <c r="Y544" s="752"/>
      <c r="Z544" s="752"/>
      <c r="AA544" s="752"/>
      <c r="AB544" s="752"/>
      <c r="AC544" s="752"/>
      <c r="AD544" s="752"/>
      <c r="AE544" s="752"/>
      <c r="AF544" s="752"/>
      <c r="AG544" s="752"/>
      <c r="AH544" s="752"/>
      <c r="AI544" s="752"/>
      <c r="AJ544" s="752"/>
      <c r="AK544" s="752"/>
      <c r="AL544" s="752"/>
      <c r="AM544" s="752"/>
      <c r="AN544" s="752"/>
      <c r="AO544" s="752"/>
      <c r="AP544" s="752"/>
      <c r="AQ544" s="570"/>
      <c r="AR544" s="569"/>
      <c r="AS544" s="568" t="s">
        <v>1230</v>
      </c>
      <c r="AT544" s="570"/>
      <c r="AU544" s="570"/>
      <c r="AV544" s="570"/>
      <c r="AW544" s="570">
        <v>0</v>
      </c>
      <c r="AX544" s="569"/>
      <c r="AY544" s="570"/>
      <c r="AZ544" s="887">
        <v>269</v>
      </c>
      <c r="BA544" s="887">
        <v>1</v>
      </c>
      <c r="BB544" s="418"/>
      <c r="BC544" s="418">
        <v>1</v>
      </c>
      <c r="BD544" s="418">
        <v>50</v>
      </c>
      <c r="BE544" s="418">
        <v>543</v>
      </c>
      <c r="BF544" s="418">
        <v>1050543</v>
      </c>
      <c r="BG544" s="418">
        <v>551</v>
      </c>
      <c r="BH544" s="916"/>
      <c r="BI544" s="916"/>
      <c r="BJ544" s="916"/>
      <c r="BK544" s="916"/>
      <c r="BL544" s="916"/>
      <c r="BM544" s="916"/>
      <c r="BN544" s="916"/>
      <c r="BO544" s="916"/>
      <c r="BP544" s="916"/>
      <c r="BQ544" s="916"/>
    </row>
    <row r="545" spans="1:69" s="400" customFormat="1" ht="40" x14ac:dyDescent="0.25">
      <c r="A545" s="398" t="s">
        <v>1000</v>
      </c>
      <c r="B545" s="399" t="s">
        <v>1963</v>
      </c>
      <c r="C545" s="583" t="s">
        <v>124</v>
      </c>
      <c r="D545" s="619"/>
      <c r="E545" s="583" t="s">
        <v>442</v>
      </c>
      <c r="F545" s="620"/>
      <c r="G545" s="620"/>
      <c r="H545" s="620"/>
      <c r="I545" s="620"/>
      <c r="J545" s="369" t="s">
        <v>1332</v>
      </c>
      <c r="K545" s="369" t="s">
        <v>133</v>
      </c>
      <c r="L545" s="369" t="s">
        <v>124</v>
      </c>
      <c r="M545" s="369" t="s">
        <v>2493</v>
      </c>
      <c r="N545" s="830" t="str">
        <f t="shared" ref="N545:N554" si="39">IF(OR($A545&lt;&gt;"C",P545=""),"",HYPERLINK(P545,"Collection"))</f>
        <v/>
      </c>
      <c r="O545" s="830" t="str">
        <f t="shared" ref="O545:O554" si="40">IF(OR($A545&lt;&gt;"C",Q545=""),"",HYPERLINK(Q545,"Data"))</f>
        <v/>
      </c>
      <c r="P545" s="403"/>
      <c r="Q545" s="832"/>
      <c r="R545" s="368" t="s">
        <v>1331</v>
      </c>
      <c r="S545" s="369"/>
      <c r="T545" s="369" t="s">
        <v>1331</v>
      </c>
      <c r="U545" s="369" t="s">
        <v>1331</v>
      </c>
      <c r="V545" s="369" t="s">
        <v>1331</v>
      </c>
      <c r="W545" s="369" t="s">
        <v>1331</v>
      </c>
      <c r="X545" s="369" t="s">
        <v>1331</v>
      </c>
      <c r="Y545" s="369" t="s">
        <v>1331</v>
      </c>
      <c r="Z545" s="369" t="s">
        <v>1331</v>
      </c>
      <c r="AA545" s="369"/>
      <c r="AB545" s="369"/>
      <c r="AC545" s="369"/>
      <c r="AD545" s="369"/>
      <c r="AE545" s="369"/>
      <c r="AF545" s="369"/>
      <c r="AG545" s="369"/>
      <c r="AH545" s="369"/>
      <c r="AI545" s="369"/>
      <c r="AJ545" s="369"/>
      <c r="AK545" s="369"/>
      <c r="AL545" s="369"/>
      <c r="AM545" s="369"/>
      <c r="AN545" s="369"/>
      <c r="AO545" s="369"/>
      <c r="AP545" s="369"/>
      <c r="AQ545" s="369"/>
      <c r="AR545" s="369" t="s">
        <v>960</v>
      </c>
      <c r="AS545" s="369" t="s">
        <v>250</v>
      </c>
      <c r="AT545" s="369"/>
      <c r="AU545" s="403">
        <v>1</v>
      </c>
      <c r="AV545" s="403"/>
      <c r="AW545" s="403"/>
      <c r="AX545" s="369" t="s">
        <v>2160</v>
      </c>
      <c r="AY545" s="403"/>
      <c r="AZ545" s="884">
        <v>227</v>
      </c>
      <c r="BA545" s="884">
        <v>0</v>
      </c>
      <c r="BB545" s="403"/>
      <c r="BC545" s="403">
        <v>0</v>
      </c>
      <c r="BD545" s="403">
        <v>54</v>
      </c>
      <c r="BE545" s="403">
        <v>544</v>
      </c>
      <c r="BF545" s="403">
        <v>54544</v>
      </c>
      <c r="BG545" s="403">
        <v>140</v>
      </c>
      <c r="BH545" s="403"/>
      <c r="BI545" s="403"/>
      <c r="BJ545" s="403"/>
      <c r="BK545" s="403"/>
      <c r="BL545" s="403"/>
      <c r="BM545" s="403"/>
      <c r="BN545" s="403"/>
      <c r="BO545" s="403"/>
      <c r="BP545" s="403"/>
      <c r="BQ545" s="403"/>
    </row>
    <row r="546" spans="1:69" s="417" customFormat="1" ht="25" x14ac:dyDescent="0.25">
      <c r="A546" s="415" t="s">
        <v>46</v>
      </c>
      <c r="B546" s="462" t="s">
        <v>1964</v>
      </c>
      <c r="C546" s="635" t="s">
        <v>124</v>
      </c>
      <c r="D546" s="636" t="s">
        <v>124</v>
      </c>
      <c r="E546" s="637" t="s">
        <v>442</v>
      </c>
      <c r="F546" s="638"/>
      <c r="G546" s="649"/>
      <c r="H546" s="649"/>
      <c r="I546" s="639"/>
      <c r="J546" s="419" t="s">
        <v>1332</v>
      </c>
      <c r="K546" s="419" t="s">
        <v>133</v>
      </c>
      <c r="L546" s="418"/>
      <c r="M546" s="419"/>
      <c r="N546" s="418" t="str">
        <f t="shared" si="39"/>
        <v/>
      </c>
      <c r="O546" s="418" t="str">
        <f t="shared" si="40"/>
        <v/>
      </c>
      <c r="P546" s="418"/>
      <c r="Q546" s="418"/>
      <c r="R546" s="420" t="s">
        <v>1331</v>
      </c>
      <c r="S546" s="641"/>
      <c r="T546" s="641"/>
      <c r="U546" s="641"/>
      <c r="V546" s="641"/>
      <c r="W546" s="641"/>
      <c r="X546" s="641"/>
      <c r="Y546" s="641"/>
      <c r="Z546" s="641"/>
      <c r="AA546" s="641"/>
      <c r="AB546" s="641"/>
      <c r="AC546" s="641"/>
      <c r="AD546" s="641"/>
      <c r="AE546" s="641"/>
      <c r="AF546" s="641"/>
      <c r="AG546" s="641"/>
      <c r="AH546" s="641"/>
      <c r="AI546" s="641"/>
      <c r="AJ546" s="641"/>
      <c r="AK546" s="641"/>
      <c r="AL546" s="641"/>
      <c r="AM546" s="641"/>
      <c r="AN546" s="641"/>
      <c r="AO546" s="641"/>
      <c r="AP546" s="641"/>
      <c r="AQ546" s="418"/>
      <c r="AR546" s="419"/>
      <c r="AS546" s="418"/>
      <c r="AT546" s="418"/>
      <c r="AU546" s="418" t="s">
        <v>1657</v>
      </c>
      <c r="AV546" s="418"/>
      <c r="AW546" s="418">
        <v>0</v>
      </c>
      <c r="AX546" s="419"/>
      <c r="AY546" s="418"/>
      <c r="AZ546" s="887">
        <v>227</v>
      </c>
      <c r="BA546" s="887">
        <v>1</v>
      </c>
      <c r="BB546" s="418"/>
      <c r="BC546" s="418">
        <v>1</v>
      </c>
      <c r="BD546" s="418">
        <v>54</v>
      </c>
      <c r="BE546" s="418">
        <v>545</v>
      </c>
      <c r="BF546" s="418">
        <v>1054545</v>
      </c>
      <c r="BG546" s="418">
        <v>553</v>
      </c>
      <c r="BH546" s="418"/>
      <c r="BI546" s="418"/>
      <c r="BJ546" s="418"/>
      <c r="BK546" s="418"/>
      <c r="BL546" s="418"/>
      <c r="BM546" s="418"/>
      <c r="BN546" s="418"/>
      <c r="BO546" s="418"/>
      <c r="BP546" s="418"/>
      <c r="BQ546" s="418"/>
    </row>
    <row r="547" spans="1:69" s="400" customFormat="1" ht="40" x14ac:dyDescent="0.25">
      <c r="A547" s="398" t="s">
        <v>1000</v>
      </c>
      <c r="B547" s="399" t="s">
        <v>1967</v>
      </c>
      <c r="C547" s="583" t="s">
        <v>125</v>
      </c>
      <c r="D547" s="619"/>
      <c r="E547" s="583" t="s">
        <v>442</v>
      </c>
      <c r="F547" s="620"/>
      <c r="G547" s="620"/>
      <c r="H547" s="620"/>
      <c r="I547" s="620"/>
      <c r="J547" s="369" t="s">
        <v>1332</v>
      </c>
      <c r="K547" s="369" t="s">
        <v>133</v>
      </c>
      <c r="L547" s="369" t="s">
        <v>125</v>
      </c>
      <c r="M547" s="369" t="s">
        <v>2494</v>
      </c>
      <c r="N547" s="830" t="str">
        <f t="shared" si="39"/>
        <v/>
      </c>
      <c r="O547" s="830" t="str">
        <f t="shared" si="40"/>
        <v/>
      </c>
      <c r="P547" s="403"/>
      <c r="Q547" s="832"/>
      <c r="R547" s="368" t="s">
        <v>1331</v>
      </c>
      <c r="S547" s="369"/>
      <c r="T547" s="369" t="s">
        <v>1331</v>
      </c>
      <c r="U547" s="369" t="s">
        <v>1331</v>
      </c>
      <c r="V547" s="369" t="s">
        <v>1331</v>
      </c>
      <c r="W547" s="369" t="s">
        <v>1331</v>
      </c>
      <c r="X547" s="369" t="s">
        <v>1331</v>
      </c>
      <c r="Y547" s="369" t="s">
        <v>1331</v>
      </c>
      <c r="Z547" s="369" t="s">
        <v>1331</v>
      </c>
      <c r="AA547" s="369"/>
      <c r="AB547" s="369"/>
      <c r="AC547" s="369"/>
      <c r="AD547" s="369"/>
      <c r="AE547" s="369"/>
      <c r="AF547" s="369"/>
      <c r="AG547" s="369"/>
      <c r="AH547" s="369"/>
      <c r="AI547" s="369"/>
      <c r="AJ547" s="369"/>
      <c r="AK547" s="369"/>
      <c r="AL547" s="369"/>
      <c r="AM547" s="369"/>
      <c r="AN547" s="369"/>
      <c r="AO547" s="369"/>
      <c r="AP547" s="369"/>
      <c r="AQ547" s="369"/>
      <c r="AR547" s="369" t="s">
        <v>960</v>
      </c>
      <c r="AS547" s="369" t="s">
        <v>250</v>
      </c>
      <c r="AT547" s="369"/>
      <c r="AU547" s="403">
        <v>1</v>
      </c>
      <c r="AV547" s="403"/>
      <c r="AW547" s="403"/>
      <c r="AX547" s="369" t="s">
        <v>2160</v>
      </c>
      <c r="AY547" s="403"/>
      <c r="AZ547" s="884">
        <v>228</v>
      </c>
      <c r="BA547" s="884">
        <v>0</v>
      </c>
      <c r="BB547" s="403"/>
      <c r="BC547" s="403">
        <v>0</v>
      </c>
      <c r="BD547" s="403">
        <v>54</v>
      </c>
      <c r="BE547" s="403">
        <v>546</v>
      </c>
      <c r="BF547" s="403">
        <v>54546</v>
      </c>
      <c r="BG547" s="403">
        <v>141</v>
      </c>
      <c r="BH547" s="403"/>
      <c r="BI547" s="403"/>
      <c r="BJ547" s="403"/>
      <c r="BK547" s="403"/>
      <c r="BL547" s="403"/>
      <c r="BM547" s="403"/>
      <c r="BN547" s="403"/>
      <c r="BO547" s="403"/>
      <c r="BP547" s="403"/>
      <c r="BQ547" s="403"/>
    </row>
    <row r="548" spans="1:69" s="417" customFormat="1" ht="25" x14ac:dyDescent="0.25">
      <c r="A548" s="415" t="s">
        <v>46</v>
      </c>
      <c r="B548" s="462" t="s">
        <v>1968</v>
      </c>
      <c r="C548" s="635" t="s">
        <v>125</v>
      </c>
      <c r="D548" s="636" t="s">
        <v>125</v>
      </c>
      <c r="E548" s="637" t="s">
        <v>442</v>
      </c>
      <c r="F548" s="638"/>
      <c r="G548" s="649"/>
      <c r="H548" s="649"/>
      <c r="I548" s="639"/>
      <c r="J548" s="419" t="s">
        <v>1332</v>
      </c>
      <c r="K548" s="419" t="s">
        <v>133</v>
      </c>
      <c r="L548" s="418"/>
      <c r="M548" s="419"/>
      <c r="N548" s="418" t="str">
        <f t="shared" si="39"/>
        <v/>
      </c>
      <c r="O548" s="418" t="str">
        <f t="shared" si="40"/>
        <v/>
      </c>
      <c r="P548" s="418"/>
      <c r="Q548" s="418"/>
      <c r="R548" s="420" t="s">
        <v>1331</v>
      </c>
      <c r="S548" s="641"/>
      <c r="T548" s="641"/>
      <c r="U548" s="641"/>
      <c r="V548" s="641"/>
      <c r="W548" s="641"/>
      <c r="X548" s="641"/>
      <c r="Y548" s="641"/>
      <c r="Z548" s="641"/>
      <c r="AA548" s="641"/>
      <c r="AB548" s="641"/>
      <c r="AC548" s="641"/>
      <c r="AD548" s="641"/>
      <c r="AE548" s="641"/>
      <c r="AF548" s="641"/>
      <c r="AG548" s="641"/>
      <c r="AH548" s="641"/>
      <c r="AI548" s="641"/>
      <c r="AJ548" s="641"/>
      <c r="AK548" s="641"/>
      <c r="AL548" s="641"/>
      <c r="AM548" s="641"/>
      <c r="AN548" s="641"/>
      <c r="AO548" s="641"/>
      <c r="AP548" s="641"/>
      <c r="AQ548" s="418"/>
      <c r="AR548" s="419"/>
      <c r="AS548" s="418"/>
      <c r="AT548" s="418"/>
      <c r="AU548" s="418" t="s">
        <v>1657</v>
      </c>
      <c r="AV548" s="418"/>
      <c r="AW548" s="418">
        <v>0</v>
      </c>
      <c r="AX548" s="419"/>
      <c r="AY548" s="418"/>
      <c r="AZ548" s="887">
        <v>228</v>
      </c>
      <c r="BA548" s="887">
        <v>1</v>
      </c>
      <c r="BB548" s="418"/>
      <c r="BC548" s="418">
        <v>1</v>
      </c>
      <c r="BD548" s="418">
        <v>54</v>
      </c>
      <c r="BE548" s="418">
        <v>547</v>
      </c>
      <c r="BF548" s="418">
        <v>1054547</v>
      </c>
      <c r="BG548" s="418">
        <v>554</v>
      </c>
      <c r="BH548" s="418"/>
      <c r="BI548" s="418"/>
      <c r="BJ548" s="418"/>
      <c r="BK548" s="418"/>
      <c r="BL548" s="418"/>
      <c r="BM548" s="418"/>
      <c r="BN548" s="418"/>
      <c r="BO548" s="418"/>
      <c r="BP548" s="418"/>
      <c r="BQ548" s="418"/>
    </row>
    <row r="549" spans="1:69" s="479" customFormat="1" ht="20" x14ac:dyDescent="0.25">
      <c r="A549" s="476" t="s">
        <v>1000</v>
      </c>
      <c r="B549" s="487" t="s">
        <v>1973</v>
      </c>
      <c r="C549" s="753" t="s">
        <v>126</v>
      </c>
      <c r="D549" s="754"/>
      <c r="E549" s="755" t="s">
        <v>442</v>
      </c>
      <c r="F549" s="618"/>
      <c r="G549" s="677"/>
      <c r="H549" s="677"/>
      <c r="I549" s="678"/>
      <c r="J549" s="478" t="s">
        <v>1332</v>
      </c>
      <c r="K549" s="478" t="s">
        <v>769</v>
      </c>
      <c r="L549" s="477" t="s">
        <v>126</v>
      </c>
      <c r="M549" s="478" t="s">
        <v>2495</v>
      </c>
      <c r="N549" s="477" t="s">
        <v>1657</v>
      </c>
      <c r="O549" s="477" t="s">
        <v>1657</v>
      </c>
      <c r="P549" s="477"/>
      <c r="Q549" s="477"/>
      <c r="R549" s="480" t="s">
        <v>1331</v>
      </c>
      <c r="S549" s="660"/>
      <c r="T549" s="660" t="s">
        <v>1331</v>
      </c>
      <c r="U549" s="660" t="s">
        <v>1331</v>
      </c>
      <c r="V549" s="660" t="s">
        <v>1331</v>
      </c>
      <c r="W549" s="660" t="s">
        <v>1331</v>
      </c>
      <c r="X549" s="660" t="s">
        <v>1331</v>
      </c>
      <c r="Y549" s="660" t="s">
        <v>1331</v>
      </c>
      <c r="Z549" s="660" t="s">
        <v>1331</v>
      </c>
      <c r="AA549" s="660"/>
      <c r="AB549" s="660"/>
      <c r="AC549" s="660"/>
      <c r="AD549" s="660"/>
      <c r="AE549" s="660"/>
      <c r="AF549" s="660"/>
      <c r="AG549" s="660"/>
      <c r="AH549" s="660"/>
      <c r="AI549" s="660"/>
      <c r="AJ549" s="660"/>
      <c r="AK549" s="660"/>
      <c r="AL549" s="660"/>
      <c r="AM549" s="660"/>
      <c r="AN549" s="660"/>
      <c r="AO549" s="660"/>
      <c r="AP549" s="660"/>
      <c r="AQ549" s="477"/>
      <c r="AR549" s="478" t="s">
        <v>960</v>
      </c>
      <c r="AS549" s="477" t="s">
        <v>319</v>
      </c>
      <c r="AT549" s="477"/>
      <c r="AU549" s="403">
        <v>1</v>
      </c>
      <c r="AV549" s="477"/>
      <c r="AW549" s="418">
        <v>0</v>
      </c>
      <c r="AX549" s="478"/>
      <c r="AY549" s="477"/>
      <c r="AZ549" s="889">
        <v>0</v>
      </c>
      <c r="BA549" s="889">
        <v>0</v>
      </c>
      <c r="BB549" s="477">
        <v>0</v>
      </c>
      <c r="BC549" s="403">
        <v>0</v>
      </c>
      <c r="BD549" s="403">
        <v>54</v>
      </c>
      <c r="BE549" s="403">
        <v>548</v>
      </c>
      <c r="BF549" s="418">
        <v>54548</v>
      </c>
      <c r="BG549" s="403">
        <v>142</v>
      </c>
      <c r="BH549" s="477"/>
      <c r="BI549" s="477"/>
      <c r="BJ549" s="477"/>
      <c r="BK549" s="477"/>
      <c r="BL549" s="477"/>
      <c r="BM549" s="477"/>
      <c r="BN549" s="477"/>
      <c r="BO549" s="477"/>
      <c r="BP549" s="477"/>
      <c r="BQ549" s="477"/>
    </row>
    <row r="550" spans="1:69" s="479" customFormat="1" x14ac:dyDescent="0.25">
      <c r="A550" s="476" t="s">
        <v>46</v>
      </c>
      <c r="B550" s="487" t="s">
        <v>2423</v>
      </c>
      <c r="C550" s="753" t="s">
        <v>126</v>
      </c>
      <c r="D550" s="753" t="s">
        <v>126</v>
      </c>
      <c r="E550" s="755" t="s">
        <v>442</v>
      </c>
      <c r="F550" s="618"/>
      <c r="G550" s="677"/>
      <c r="H550" s="677"/>
      <c r="I550" s="678"/>
      <c r="J550" s="478"/>
      <c r="K550" s="478"/>
      <c r="L550" s="477"/>
      <c r="M550" s="478"/>
      <c r="N550" s="477"/>
      <c r="O550" s="477"/>
      <c r="P550" s="477"/>
      <c r="Q550" s="477"/>
      <c r="R550" s="480"/>
      <c r="S550" s="660"/>
      <c r="T550" s="660"/>
      <c r="U550" s="660"/>
      <c r="V550" s="660"/>
      <c r="W550" s="660"/>
      <c r="X550" s="660"/>
      <c r="Y550" s="660"/>
      <c r="Z550" s="660"/>
      <c r="AA550" s="660"/>
      <c r="AB550" s="660"/>
      <c r="AC550" s="660"/>
      <c r="AD550" s="660"/>
      <c r="AE550" s="660"/>
      <c r="AF550" s="660"/>
      <c r="AG550" s="660"/>
      <c r="AH550" s="660"/>
      <c r="AI550" s="660"/>
      <c r="AJ550" s="660"/>
      <c r="AK550" s="660"/>
      <c r="AL550" s="660"/>
      <c r="AM550" s="660"/>
      <c r="AN550" s="660"/>
      <c r="AO550" s="660"/>
      <c r="AP550" s="660"/>
      <c r="AQ550" s="477"/>
      <c r="AR550" s="478"/>
      <c r="AS550" s="477"/>
      <c r="AT550" s="477"/>
      <c r="AU550" s="403"/>
      <c r="AV550" s="477"/>
      <c r="AW550" s="418">
        <v>0</v>
      </c>
      <c r="AX550" s="478"/>
      <c r="AY550" s="477"/>
      <c r="AZ550" s="889">
        <v>0</v>
      </c>
      <c r="BA550" s="889">
        <v>1</v>
      </c>
      <c r="BB550" s="477"/>
      <c r="BC550" s="418">
        <v>1</v>
      </c>
      <c r="BD550" s="418">
        <v>54</v>
      </c>
      <c r="BE550" s="403">
        <v>549</v>
      </c>
      <c r="BF550" s="418">
        <v>1054549</v>
      </c>
      <c r="BG550" s="418">
        <v>555</v>
      </c>
      <c r="BH550" s="477"/>
      <c r="BI550" s="477"/>
      <c r="BJ550" s="477"/>
      <c r="BK550" s="477"/>
      <c r="BL550" s="477"/>
      <c r="BM550" s="477"/>
      <c r="BN550" s="477"/>
      <c r="BO550" s="477"/>
      <c r="BP550" s="477"/>
      <c r="BQ550" s="477"/>
    </row>
    <row r="551" spans="1:69" s="400" customFormat="1" ht="40" x14ac:dyDescent="0.25">
      <c r="A551" s="398" t="s">
        <v>1000</v>
      </c>
      <c r="B551" s="399" t="s">
        <v>1969</v>
      </c>
      <c r="C551" s="583" t="s">
        <v>589</v>
      </c>
      <c r="D551" s="619"/>
      <c r="E551" s="583" t="s">
        <v>442</v>
      </c>
      <c r="F551" s="620"/>
      <c r="G551" s="620"/>
      <c r="H551" s="620"/>
      <c r="I551" s="620"/>
      <c r="J551" s="369" t="s">
        <v>1332</v>
      </c>
      <c r="K551" s="369" t="s">
        <v>769</v>
      </c>
      <c r="L551" s="369" t="s">
        <v>590</v>
      </c>
      <c r="M551" s="369" t="s">
        <v>2496</v>
      </c>
      <c r="N551" s="830" t="str">
        <f t="shared" si="39"/>
        <v/>
      </c>
      <c r="O551" s="830" t="str">
        <f t="shared" si="40"/>
        <v/>
      </c>
      <c r="P551" s="403"/>
      <c r="Q551" s="832"/>
      <c r="R551" s="368" t="s">
        <v>1331</v>
      </c>
      <c r="S551" s="369"/>
      <c r="T551" s="369" t="s">
        <v>1331</v>
      </c>
      <c r="U551" s="369" t="s">
        <v>1331</v>
      </c>
      <c r="V551" s="369" t="s">
        <v>1331</v>
      </c>
      <c r="W551" s="369" t="s">
        <v>1331</v>
      </c>
      <c r="X551" s="369" t="s">
        <v>1331</v>
      </c>
      <c r="Y551" s="369" t="s">
        <v>1331</v>
      </c>
      <c r="Z551" s="369" t="s">
        <v>1331</v>
      </c>
      <c r="AA551" s="369"/>
      <c r="AB551" s="369"/>
      <c r="AC551" s="369"/>
      <c r="AD551" s="369"/>
      <c r="AE551" s="369"/>
      <c r="AF551" s="369"/>
      <c r="AG551" s="369"/>
      <c r="AH551" s="369"/>
      <c r="AI551" s="369"/>
      <c r="AJ551" s="369"/>
      <c r="AK551" s="369"/>
      <c r="AL551" s="369"/>
      <c r="AM551" s="369"/>
      <c r="AN551" s="369"/>
      <c r="AO551" s="369"/>
      <c r="AP551" s="369"/>
      <c r="AQ551" s="369"/>
      <c r="AR551" s="369" t="s">
        <v>960</v>
      </c>
      <c r="AS551" s="369" t="s">
        <v>250</v>
      </c>
      <c r="AT551" s="369"/>
      <c r="AU551" s="403">
        <v>1</v>
      </c>
      <c r="AV551" s="403"/>
      <c r="AW551" s="403"/>
      <c r="AX551" s="369" t="s">
        <v>2160</v>
      </c>
      <c r="AY551" s="403"/>
      <c r="AZ551" s="884">
        <v>232</v>
      </c>
      <c r="BA551" s="884">
        <v>0</v>
      </c>
      <c r="BB551" s="403"/>
      <c r="BC551" s="403">
        <v>0</v>
      </c>
      <c r="BD551" s="403">
        <v>54</v>
      </c>
      <c r="BE551" s="403">
        <v>550</v>
      </c>
      <c r="BF551" s="403">
        <v>54550</v>
      </c>
      <c r="BG551" s="403">
        <v>143</v>
      </c>
      <c r="BH551" s="403"/>
      <c r="BI551" s="403"/>
      <c r="BJ551" s="403"/>
      <c r="BK551" s="403"/>
      <c r="BL551" s="403"/>
      <c r="BM551" s="403"/>
      <c r="BN551" s="403"/>
      <c r="BO551" s="403"/>
      <c r="BP551" s="403"/>
      <c r="BQ551" s="403"/>
    </row>
    <row r="552" spans="1:69" s="417" customFormat="1" ht="30" x14ac:dyDescent="0.2">
      <c r="A552" s="415" t="s">
        <v>46</v>
      </c>
      <c r="B552" s="462" t="s">
        <v>1970</v>
      </c>
      <c r="C552" s="635" t="s">
        <v>589</v>
      </c>
      <c r="D552" s="636" t="s">
        <v>590</v>
      </c>
      <c r="E552" s="637" t="s">
        <v>442</v>
      </c>
      <c r="F552" s="638"/>
      <c r="G552" s="649"/>
      <c r="H552" s="649"/>
      <c r="I552" s="639"/>
      <c r="J552" s="419" t="s">
        <v>1332</v>
      </c>
      <c r="K552" s="419" t="s">
        <v>769</v>
      </c>
      <c r="L552" s="418"/>
      <c r="M552" s="419"/>
      <c r="N552" s="830" t="str">
        <f t="shared" si="39"/>
        <v/>
      </c>
      <c r="O552" s="830" t="str">
        <f t="shared" si="40"/>
        <v/>
      </c>
      <c r="P552" s="418"/>
      <c r="Q552" s="856" t="s">
        <v>2038</v>
      </c>
      <c r="R552" s="420" t="s">
        <v>1331</v>
      </c>
      <c r="S552" s="641"/>
      <c r="T552" s="641"/>
      <c r="U552" s="641"/>
      <c r="V552" s="641"/>
      <c r="W552" s="641"/>
      <c r="X552" s="641"/>
      <c r="Y552" s="641"/>
      <c r="Z552" s="641"/>
      <c r="AA552" s="641"/>
      <c r="AB552" s="641"/>
      <c r="AC552" s="641"/>
      <c r="AD552" s="641"/>
      <c r="AE552" s="641"/>
      <c r="AF552" s="641"/>
      <c r="AG552" s="641"/>
      <c r="AH552" s="641"/>
      <c r="AI552" s="641"/>
      <c r="AJ552" s="641"/>
      <c r="AK552" s="641"/>
      <c r="AL552" s="641"/>
      <c r="AM552" s="641"/>
      <c r="AN552" s="641"/>
      <c r="AO552" s="641"/>
      <c r="AP552" s="641"/>
      <c r="AQ552" s="418"/>
      <c r="AR552" s="419"/>
      <c r="AS552" s="418"/>
      <c r="AT552" s="418"/>
      <c r="AU552" s="418" t="s">
        <v>1657</v>
      </c>
      <c r="AV552" s="418"/>
      <c r="AW552" s="418">
        <v>0</v>
      </c>
      <c r="AX552" s="419"/>
      <c r="AY552" s="418"/>
      <c r="AZ552" s="887">
        <v>232</v>
      </c>
      <c r="BA552" s="887">
        <v>1</v>
      </c>
      <c r="BB552" s="418"/>
      <c r="BC552" s="418">
        <v>1</v>
      </c>
      <c r="BD552" s="418">
        <v>54</v>
      </c>
      <c r="BE552" s="418">
        <v>551</v>
      </c>
      <c r="BF552" s="418">
        <v>1054551</v>
      </c>
      <c r="BG552" s="418">
        <v>556</v>
      </c>
      <c r="BH552" s="418"/>
      <c r="BI552" s="418"/>
      <c r="BJ552" s="418"/>
      <c r="BK552" s="418"/>
      <c r="BL552" s="418"/>
      <c r="BM552" s="418"/>
      <c r="BN552" s="418"/>
      <c r="BO552" s="418"/>
      <c r="BP552" s="418"/>
      <c r="BQ552" s="418"/>
    </row>
    <row r="553" spans="1:69" s="400" customFormat="1" ht="40" x14ac:dyDescent="0.25">
      <c r="A553" s="398" t="s">
        <v>1000</v>
      </c>
      <c r="B553" s="399" t="s">
        <v>1971</v>
      </c>
      <c r="C553" s="583" t="s">
        <v>573</v>
      </c>
      <c r="D553" s="619"/>
      <c r="E553" s="583" t="s">
        <v>442</v>
      </c>
      <c r="F553" s="620"/>
      <c r="G553" s="620"/>
      <c r="H553" s="620"/>
      <c r="I553" s="620"/>
      <c r="J553" s="369" t="s">
        <v>1332</v>
      </c>
      <c r="K553" s="369" t="s">
        <v>769</v>
      </c>
      <c r="L553" s="369" t="s">
        <v>573</v>
      </c>
      <c r="M553" s="369" t="s">
        <v>2497</v>
      </c>
      <c r="N553" s="830" t="str">
        <f t="shared" si="39"/>
        <v/>
      </c>
      <c r="O553" s="830" t="str">
        <f t="shared" si="40"/>
        <v/>
      </c>
      <c r="P553" s="403"/>
      <c r="Q553" s="832"/>
      <c r="R553" s="368" t="s">
        <v>1331</v>
      </c>
      <c r="S553" s="369"/>
      <c r="T553" s="369" t="s">
        <v>1331</v>
      </c>
      <c r="U553" s="369" t="s">
        <v>1331</v>
      </c>
      <c r="V553" s="369" t="s">
        <v>1331</v>
      </c>
      <c r="W553" s="369" t="s">
        <v>1331</v>
      </c>
      <c r="X553" s="369" t="s">
        <v>1331</v>
      </c>
      <c r="Y553" s="369" t="s">
        <v>1331</v>
      </c>
      <c r="Z553" s="369" t="s">
        <v>1331</v>
      </c>
      <c r="AA553" s="369"/>
      <c r="AB553" s="369"/>
      <c r="AC553" s="369"/>
      <c r="AD553" s="369"/>
      <c r="AE553" s="369"/>
      <c r="AF553" s="369"/>
      <c r="AG553" s="369"/>
      <c r="AH553" s="369"/>
      <c r="AI553" s="369"/>
      <c r="AJ553" s="369"/>
      <c r="AK553" s="369"/>
      <c r="AL553" s="369"/>
      <c r="AM553" s="369"/>
      <c r="AN553" s="369"/>
      <c r="AO553" s="369"/>
      <c r="AP553" s="369"/>
      <c r="AQ553" s="369"/>
      <c r="AR553" s="369" t="s">
        <v>960</v>
      </c>
      <c r="AS553" s="369" t="s">
        <v>319</v>
      </c>
      <c r="AT553" s="369"/>
      <c r="AU553" s="403">
        <v>1</v>
      </c>
      <c r="AV553" s="403"/>
      <c r="AW553" s="403"/>
      <c r="AX553" s="369" t="s">
        <v>2160</v>
      </c>
      <c r="AY553" s="403"/>
      <c r="AZ553" s="884">
        <v>250</v>
      </c>
      <c r="BA553" s="884">
        <v>0</v>
      </c>
      <c r="BB553" s="403"/>
      <c r="BC553" s="403">
        <v>0</v>
      </c>
      <c r="BD553" s="403">
        <v>54</v>
      </c>
      <c r="BE553" s="403">
        <v>552</v>
      </c>
      <c r="BF553" s="403">
        <v>54552</v>
      </c>
      <c r="BG553" s="403">
        <v>144</v>
      </c>
      <c r="BH553" s="403"/>
      <c r="BI553" s="403"/>
      <c r="BJ553" s="403"/>
      <c r="BK553" s="403"/>
      <c r="BL553" s="403"/>
      <c r="BM553" s="403"/>
      <c r="BN553" s="403"/>
      <c r="BO553" s="403"/>
      <c r="BP553" s="403"/>
      <c r="BQ553" s="403"/>
    </row>
    <row r="554" spans="1:69" s="417" customFormat="1" ht="30" x14ac:dyDescent="0.2">
      <c r="A554" s="415" t="s">
        <v>46</v>
      </c>
      <c r="B554" s="462" t="s">
        <v>1972</v>
      </c>
      <c r="C554" s="635" t="s">
        <v>573</v>
      </c>
      <c r="D554" s="636" t="s">
        <v>573</v>
      </c>
      <c r="E554" s="637" t="s">
        <v>442</v>
      </c>
      <c r="F554" s="638"/>
      <c r="G554" s="649"/>
      <c r="H554" s="649"/>
      <c r="I554" s="639"/>
      <c r="J554" s="419" t="s">
        <v>1332</v>
      </c>
      <c r="K554" s="419" t="s">
        <v>769</v>
      </c>
      <c r="L554" s="418"/>
      <c r="M554" s="419"/>
      <c r="N554" s="418" t="str">
        <f t="shared" si="39"/>
        <v/>
      </c>
      <c r="O554" s="418" t="str">
        <f t="shared" si="40"/>
        <v/>
      </c>
      <c r="P554" s="418"/>
      <c r="Q554" s="856" t="s">
        <v>2038</v>
      </c>
      <c r="R554" s="420" t="s">
        <v>1331</v>
      </c>
      <c r="S554" s="641"/>
      <c r="T554" s="641"/>
      <c r="U554" s="641"/>
      <c r="V554" s="641"/>
      <c r="W554" s="641"/>
      <c r="X554" s="641"/>
      <c r="Y554" s="641"/>
      <c r="Z554" s="641"/>
      <c r="AA554" s="641"/>
      <c r="AB554" s="641"/>
      <c r="AC554" s="641"/>
      <c r="AD554" s="641"/>
      <c r="AE554" s="641"/>
      <c r="AF554" s="641"/>
      <c r="AG554" s="641"/>
      <c r="AH554" s="641"/>
      <c r="AI554" s="641"/>
      <c r="AJ554" s="641"/>
      <c r="AK554" s="641"/>
      <c r="AL554" s="641"/>
      <c r="AM554" s="641"/>
      <c r="AN554" s="641"/>
      <c r="AO554" s="641"/>
      <c r="AP554" s="641"/>
      <c r="AQ554" s="418"/>
      <c r="AR554" s="419"/>
      <c r="AS554" s="418"/>
      <c r="AT554" s="418"/>
      <c r="AU554" s="418" t="s">
        <v>1657</v>
      </c>
      <c r="AV554" s="418"/>
      <c r="AW554" s="418">
        <v>0</v>
      </c>
      <c r="AX554" s="419"/>
      <c r="AY554" s="418"/>
      <c r="AZ554" s="887">
        <v>250</v>
      </c>
      <c r="BA554" s="887">
        <v>1</v>
      </c>
      <c r="BB554" s="418"/>
      <c r="BC554" s="418">
        <v>1</v>
      </c>
      <c r="BD554" s="418">
        <v>54</v>
      </c>
      <c r="BE554" s="418">
        <v>553</v>
      </c>
      <c r="BF554" s="418">
        <v>1054553</v>
      </c>
      <c r="BG554" s="418">
        <v>557</v>
      </c>
      <c r="BH554" s="418"/>
      <c r="BI554" s="418"/>
      <c r="BJ554" s="418"/>
      <c r="BK554" s="418"/>
      <c r="BL554" s="418"/>
      <c r="BM554" s="418"/>
      <c r="BN554" s="418"/>
      <c r="BO554" s="418"/>
      <c r="BP554" s="418"/>
      <c r="BQ554" s="418"/>
    </row>
    <row r="555" spans="1:69" s="400" customFormat="1" x14ac:dyDescent="0.25">
      <c r="A555" s="398"/>
      <c r="B555" s="399"/>
      <c r="C555" s="583"/>
      <c r="D555" s="619"/>
      <c r="E555" s="583"/>
      <c r="F555" s="620"/>
      <c r="G555" s="620"/>
      <c r="H555" s="620"/>
      <c r="I555" s="620"/>
      <c r="J555" s="369"/>
      <c r="K555" s="369"/>
      <c r="L555" s="369"/>
      <c r="M555" s="369"/>
      <c r="N555" s="830" t="s">
        <v>1657</v>
      </c>
      <c r="O555" s="830" t="s">
        <v>1657</v>
      </c>
      <c r="P555" s="403"/>
      <c r="Q555" s="832"/>
      <c r="R555" s="368"/>
      <c r="S555" s="369"/>
      <c r="T555" s="369"/>
      <c r="U555" s="369"/>
      <c r="V555" s="369"/>
      <c r="W555" s="369"/>
      <c r="X555" s="369"/>
      <c r="Y555" s="369"/>
      <c r="Z555" s="369"/>
      <c r="AA555" s="369"/>
      <c r="AB555" s="369"/>
      <c r="AC555" s="369"/>
      <c r="AD555" s="369"/>
      <c r="AE555" s="369"/>
      <c r="AF555" s="369"/>
      <c r="AG555" s="369"/>
      <c r="AH555" s="369"/>
      <c r="AI555" s="369"/>
      <c r="AJ555" s="369"/>
      <c r="AK555" s="369"/>
      <c r="AL555" s="369"/>
      <c r="AM555" s="369"/>
      <c r="AN555" s="369"/>
      <c r="AO555" s="369"/>
      <c r="AP555" s="369"/>
      <c r="AQ555" s="369"/>
      <c r="AR555" s="369"/>
      <c r="AS555" s="369"/>
      <c r="AT555" s="369"/>
      <c r="AU555" s="403"/>
      <c r="AV555" s="403"/>
      <c r="AW555" s="403"/>
      <c r="AX555" s="369"/>
      <c r="AY555" s="403"/>
      <c r="AZ555" s="884"/>
      <c r="BA555" s="884"/>
      <c r="BB555" s="403">
        <v>0</v>
      </c>
      <c r="BC555" s="403"/>
      <c r="BD555" s="403"/>
      <c r="BE555" s="403"/>
      <c r="BF555" s="403"/>
      <c r="BG555" s="403"/>
      <c r="BH555" s="403"/>
      <c r="BI555" s="403"/>
      <c r="BJ555" s="403"/>
      <c r="BK555" s="403"/>
      <c r="BL555" s="403"/>
      <c r="BM555" s="403"/>
      <c r="BN555" s="403"/>
      <c r="BO555" s="403"/>
      <c r="BP555" s="403"/>
      <c r="BQ555" s="403"/>
    </row>
    <row r="556" spans="1:69" s="376" customFormat="1" x14ac:dyDescent="0.25">
      <c r="A556" s="382"/>
      <c r="B556" s="375"/>
      <c r="C556" s="648"/>
      <c r="D556" s="647"/>
      <c r="E556" s="648"/>
      <c r="F556" s="648"/>
      <c r="G556" s="648"/>
      <c r="H556" s="648"/>
      <c r="I556" s="648"/>
      <c r="J556" s="374"/>
      <c r="K556" s="374"/>
      <c r="L556" s="375"/>
      <c r="M556" s="374"/>
      <c r="N556" s="375"/>
      <c r="O556" s="375"/>
      <c r="P556" s="374"/>
      <c r="Q556" s="374"/>
      <c r="R556" s="650"/>
      <c r="S556" s="648"/>
      <c r="T556" s="648"/>
      <c r="U556" s="648"/>
      <c r="V556" s="648"/>
      <c r="W556" s="648"/>
      <c r="X556" s="648"/>
      <c r="Y556" s="648"/>
      <c r="Z556" s="648"/>
      <c r="AA556" s="648"/>
      <c r="AB556" s="648"/>
      <c r="AC556" s="648"/>
      <c r="AD556" s="648"/>
      <c r="AE556" s="648"/>
      <c r="AF556" s="648"/>
      <c r="AG556" s="648"/>
      <c r="AH556" s="648"/>
      <c r="AI556" s="648"/>
      <c r="AJ556" s="648"/>
      <c r="AK556" s="648"/>
      <c r="AL556" s="648"/>
      <c r="AM556" s="648"/>
      <c r="AN556" s="648"/>
      <c r="AO556" s="648"/>
      <c r="AP556" s="648"/>
      <c r="AQ556" s="374"/>
      <c r="AR556" s="374"/>
      <c r="AS556" s="375"/>
      <c r="AT556" s="375"/>
      <c r="AU556" s="375"/>
      <c r="AV556" s="375"/>
      <c r="AW556" s="375"/>
      <c r="AX556" s="374"/>
      <c r="AY556" s="375"/>
      <c r="AZ556" s="375"/>
      <c r="BA556" s="375"/>
      <c r="BB556" s="375"/>
      <c r="BC556" s="375"/>
      <c r="BD556" s="375"/>
      <c r="BE556" s="375"/>
      <c r="BF556" s="375"/>
      <c r="BG556" s="375"/>
      <c r="BH556" s="375"/>
      <c r="BI556" s="375"/>
      <c r="BJ556" s="375"/>
      <c r="BK556" s="375"/>
      <c r="BL556" s="375"/>
      <c r="BM556" s="375"/>
      <c r="BN556" s="375"/>
      <c r="BO556" s="375"/>
      <c r="BP556" s="375"/>
      <c r="BQ556" s="375"/>
    </row>
    <row r="557" spans="1:69" s="376" customFormat="1" x14ac:dyDescent="0.25">
      <c r="A557" s="382"/>
      <c r="B557" s="375"/>
      <c r="C557" s="648"/>
      <c r="D557" s="647"/>
      <c r="E557" s="648"/>
      <c r="F557" s="648"/>
      <c r="G557" s="648"/>
      <c r="H557" s="648"/>
      <c r="I557" s="648"/>
      <c r="J557" s="374"/>
      <c r="K557" s="374"/>
      <c r="L557" s="375"/>
      <c r="M557" s="374"/>
      <c r="N557" s="375"/>
      <c r="O557" s="375"/>
      <c r="P557" s="374"/>
      <c r="Q557" s="374"/>
      <c r="R557" s="650"/>
      <c r="S557" s="648"/>
      <c r="T557" s="648"/>
      <c r="U557" s="648"/>
      <c r="V557" s="648"/>
      <c r="W557" s="648"/>
      <c r="X557" s="648"/>
      <c r="Y557" s="648"/>
      <c r="Z557" s="648"/>
      <c r="AA557" s="648"/>
      <c r="AB557" s="648"/>
      <c r="AC557" s="648"/>
      <c r="AD557" s="648"/>
      <c r="AE557" s="648"/>
      <c r="AF557" s="648"/>
      <c r="AG557" s="648"/>
      <c r="AH557" s="648"/>
      <c r="AI557" s="648"/>
      <c r="AJ557" s="648"/>
      <c r="AK557" s="648"/>
      <c r="AL557" s="648"/>
      <c r="AM557" s="648"/>
      <c r="AN557" s="648"/>
      <c r="AO557" s="648"/>
      <c r="AP557" s="648"/>
      <c r="AQ557" s="374"/>
      <c r="AR557" s="374"/>
      <c r="AS557" s="375"/>
      <c r="AT557" s="375"/>
      <c r="AU557" s="375"/>
      <c r="AV557" s="375"/>
      <c r="AW557" s="375"/>
      <c r="AX557" s="374"/>
      <c r="AY557" s="375"/>
      <c r="AZ557" s="375"/>
      <c r="BA557" s="375"/>
      <c r="BB557" s="375"/>
      <c r="BC557" s="375"/>
      <c r="BD557" s="375"/>
      <c r="BE557" s="375"/>
      <c r="BF557" s="375"/>
      <c r="BG557" s="375"/>
      <c r="BH557" s="375"/>
      <c r="BI557" s="375"/>
      <c r="BJ557" s="375"/>
      <c r="BK557" s="375"/>
      <c r="BL557" s="375"/>
      <c r="BM557" s="375"/>
      <c r="BN557" s="375"/>
      <c r="BO557" s="375"/>
      <c r="BP557" s="375"/>
      <c r="BQ557" s="375"/>
    </row>
    <row r="558" spans="1:69" s="376" customFormat="1" x14ac:dyDescent="0.25">
      <c r="A558" s="382"/>
      <c r="B558" s="375"/>
      <c r="C558" s="648"/>
      <c r="D558" s="647"/>
      <c r="E558" s="648"/>
      <c r="F558" s="648"/>
      <c r="G558" s="648"/>
      <c r="H558" s="648"/>
      <c r="I558" s="648"/>
      <c r="J558" s="374"/>
      <c r="K558" s="374"/>
      <c r="L558" s="375"/>
      <c r="M558" s="374"/>
      <c r="N558" s="375"/>
      <c r="O558" s="375"/>
      <c r="P558" s="374"/>
      <c r="Q558" s="374"/>
      <c r="R558" s="650"/>
      <c r="S558" s="648"/>
      <c r="T558" s="648"/>
      <c r="U558" s="648"/>
      <c r="V558" s="648"/>
      <c r="W558" s="648"/>
      <c r="X558" s="648"/>
      <c r="Y558" s="648"/>
      <c r="Z558" s="648"/>
      <c r="AA558" s="648"/>
      <c r="AB558" s="648"/>
      <c r="AC558" s="648"/>
      <c r="AD558" s="648"/>
      <c r="AE558" s="648"/>
      <c r="AF558" s="648"/>
      <c r="AG558" s="648"/>
      <c r="AH558" s="648"/>
      <c r="AI558" s="648"/>
      <c r="AJ558" s="648"/>
      <c r="AK558" s="648"/>
      <c r="AL558" s="648"/>
      <c r="AM558" s="648"/>
      <c r="AN558" s="648"/>
      <c r="AO558" s="648"/>
      <c r="AP558" s="648"/>
      <c r="AQ558" s="374"/>
      <c r="AR558" s="374"/>
      <c r="AS558" s="375"/>
      <c r="AT558" s="375"/>
      <c r="AU558" s="375"/>
      <c r="AV558" s="375"/>
      <c r="AW558" s="375"/>
      <c r="AX558" s="374"/>
      <c r="AY558" s="375"/>
      <c r="AZ558" s="375"/>
      <c r="BA558" s="375"/>
      <c r="BB558" s="375"/>
      <c r="BC558" s="375"/>
      <c r="BD558" s="375"/>
      <c r="BE558" s="375"/>
      <c r="BF558" s="375"/>
      <c r="BG558" s="375"/>
      <c r="BH558" s="375"/>
      <c r="BI558" s="375"/>
      <c r="BJ558" s="375"/>
      <c r="BK558" s="375"/>
      <c r="BL558" s="375"/>
      <c r="BM558" s="375"/>
      <c r="BN558" s="375"/>
      <c r="BO558" s="375"/>
      <c r="BP558" s="375"/>
      <c r="BQ558" s="375"/>
    </row>
    <row r="559" spans="1:69" s="376" customFormat="1" x14ac:dyDescent="0.25">
      <c r="A559" s="382"/>
      <c r="B559" s="375"/>
      <c r="C559" s="648"/>
      <c r="D559" s="647"/>
      <c r="E559" s="648"/>
      <c r="F559" s="648"/>
      <c r="G559" s="648"/>
      <c r="H559" s="648"/>
      <c r="I559" s="648"/>
      <c r="J559" s="374"/>
      <c r="K559" s="374"/>
      <c r="L559" s="375"/>
      <c r="M559" s="374"/>
      <c r="N559" s="375"/>
      <c r="O559" s="375"/>
      <c r="P559" s="374"/>
      <c r="Q559" s="374"/>
      <c r="R559" s="650"/>
      <c r="S559" s="648"/>
      <c r="T559" s="648"/>
      <c r="U559" s="648"/>
      <c r="V559" s="648"/>
      <c r="W559" s="648"/>
      <c r="X559" s="648"/>
      <c r="Y559" s="648"/>
      <c r="Z559" s="648"/>
      <c r="AA559" s="648"/>
      <c r="AB559" s="648"/>
      <c r="AC559" s="648"/>
      <c r="AD559" s="648"/>
      <c r="AE559" s="648"/>
      <c r="AF559" s="648"/>
      <c r="AG559" s="648"/>
      <c r="AH559" s="648"/>
      <c r="AI559" s="648"/>
      <c r="AJ559" s="648"/>
      <c r="AK559" s="648"/>
      <c r="AL559" s="648"/>
      <c r="AM559" s="648"/>
      <c r="AN559" s="648"/>
      <c r="AO559" s="648"/>
      <c r="AP559" s="648"/>
      <c r="AQ559" s="374"/>
      <c r="AR559" s="374"/>
      <c r="AS559" s="375"/>
      <c r="AT559" s="375"/>
      <c r="AU559" s="375"/>
      <c r="AV559" s="375"/>
      <c r="AW559" s="375"/>
      <c r="AX559" s="374"/>
      <c r="AY559" s="375"/>
      <c r="AZ559" s="375"/>
      <c r="BA559" s="375"/>
      <c r="BB559" s="375"/>
      <c r="BC559" s="375"/>
      <c r="BD559" s="375"/>
      <c r="BE559" s="375"/>
      <c r="BF559" s="375"/>
      <c r="BG559" s="375"/>
      <c r="BH559" s="375"/>
      <c r="BI559" s="375"/>
      <c r="BJ559" s="375"/>
      <c r="BK559" s="375"/>
      <c r="BL559" s="375"/>
      <c r="BM559" s="375"/>
      <c r="BN559" s="375"/>
      <c r="BO559" s="375"/>
      <c r="BP559" s="375"/>
      <c r="BQ559" s="375"/>
    </row>
    <row r="560" spans="1:69" s="376" customFormat="1" x14ac:dyDescent="0.25">
      <c r="A560" s="382"/>
      <c r="B560" s="383"/>
      <c r="C560" s="756"/>
      <c r="D560" s="757"/>
      <c r="E560" s="648"/>
      <c r="F560" s="727"/>
      <c r="G560" s="650"/>
      <c r="H560" s="650"/>
      <c r="I560" s="728"/>
      <c r="J560" s="374"/>
      <c r="K560" s="374"/>
      <c r="L560" s="375"/>
      <c r="M560" s="374"/>
      <c r="N560" s="375"/>
      <c r="O560" s="375"/>
      <c r="P560" s="375"/>
      <c r="Q560" s="375"/>
      <c r="R560" s="373"/>
      <c r="S560" s="648"/>
      <c r="T560" s="648"/>
      <c r="U560" s="648"/>
      <c r="V560" s="648"/>
      <c r="W560" s="648"/>
      <c r="X560" s="648"/>
      <c r="Y560" s="648"/>
      <c r="Z560" s="648"/>
      <c r="AA560" s="648"/>
      <c r="AB560" s="648"/>
      <c r="AC560" s="648"/>
      <c r="AD560" s="648"/>
      <c r="AE560" s="648"/>
      <c r="AF560" s="648"/>
      <c r="AG560" s="648"/>
      <c r="AH560" s="648"/>
      <c r="AI560" s="648"/>
      <c r="AJ560" s="648"/>
      <c r="AK560" s="648"/>
      <c r="AL560" s="648"/>
      <c r="AM560" s="648"/>
      <c r="AN560" s="648"/>
      <c r="AO560" s="648"/>
      <c r="AP560" s="648"/>
      <c r="AQ560" s="375"/>
      <c r="AR560" s="374"/>
      <c r="AS560" s="375"/>
      <c r="AT560" s="375"/>
      <c r="AU560" s="375"/>
      <c r="AV560" s="375"/>
      <c r="AW560" s="375"/>
      <c r="AX560" s="374"/>
      <c r="AY560" s="375"/>
      <c r="AZ560" s="888"/>
      <c r="BA560" s="888"/>
      <c r="BB560" s="375"/>
      <c r="BC560" s="375"/>
      <c r="BD560" s="375"/>
      <c r="BE560" s="375"/>
      <c r="BF560" s="375"/>
      <c r="BG560" s="375"/>
      <c r="BH560" s="375"/>
      <c r="BI560" s="375"/>
      <c r="BJ560" s="375"/>
      <c r="BK560" s="375"/>
      <c r="BL560" s="375"/>
      <c r="BM560" s="375"/>
      <c r="BN560" s="375"/>
      <c r="BO560" s="375"/>
      <c r="BP560" s="375"/>
      <c r="BQ560" s="375"/>
    </row>
    <row r="561" spans="1:69" s="376" customFormat="1" x14ac:dyDescent="0.25">
      <c r="A561" s="382"/>
      <c r="B561" s="383"/>
      <c r="C561" s="756"/>
      <c r="D561" s="756"/>
      <c r="E561" s="648"/>
      <c r="F561" s="727"/>
      <c r="G561" s="650"/>
      <c r="H561" s="650"/>
      <c r="I561" s="728"/>
      <c r="J561" s="374"/>
      <c r="K561" s="374"/>
      <c r="L561" s="375"/>
      <c r="M561" s="374"/>
      <c r="N561" s="375"/>
      <c r="O561" s="375"/>
      <c r="P561" s="375"/>
      <c r="Q561" s="375"/>
      <c r="R561" s="373"/>
      <c r="S561" s="648"/>
      <c r="T561" s="648"/>
      <c r="U561" s="648"/>
      <c r="V561" s="648"/>
      <c r="W561" s="648"/>
      <c r="X561" s="648"/>
      <c r="Y561" s="648"/>
      <c r="Z561" s="648"/>
      <c r="AA561" s="648"/>
      <c r="AB561" s="648"/>
      <c r="AC561" s="648"/>
      <c r="AD561" s="648"/>
      <c r="AE561" s="648"/>
      <c r="AF561" s="648"/>
      <c r="AG561" s="648"/>
      <c r="AH561" s="648"/>
      <c r="AI561" s="648"/>
      <c r="AJ561" s="648"/>
      <c r="AK561" s="648"/>
      <c r="AL561" s="648"/>
      <c r="AM561" s="648"/>
      <c r="AN561" s="648"/>
      <c r="AO561" s="648"/>
      <c r="AP561" s="648"/>
      <c r="AQ561" s="375"/>
      <c r="AR561" s="374"/>
      <c r="AS561" s="375"/>
      <c r="AT561" s="375"/>
      <c r="AU561" s="375"/>
      <c r="AV561" s="375"/>
      <c r="AW561" s="375"/>
      <c r="AX561" s="374"/>
      <c r="AY561" s="375"/>
      <c r="AZ561" s="888"/>
      <c r="BA561" s="888"/>
      <c r="BB561" s="375"/>
      <c r="BC561" s="375"/>
      <c r="BD561" s="375"/>
      <c r="BE561" s="375"/>
      <c r="BF561" s="375"/>
      <c r="BG561" s="375"/>
      <c r="BH561" s="375"/>
      <c r="BI561" s="375"/>
      <c r="BJ561" s="375"/>
      <c r="BK561" s="375"/>
      <c r="BL561" s="375"/>
      <c r="BM561" s="375"/>
      <c r="BN561" s="375"/>
      <c r="BO561" s="375"/>
      <c r="BP561" s="375"/>
      <c r="BQ561" s="375"/>
    </row>
    <row r="562" spans="1:69" s="376" customFormat="1" x14ac:dyDescent="0.25">
      <c r="A562" s="382"/>
      <c r="B562" s="383"/>
      <c r="C562" s="756"/>
      <c r="D562" s="756"/>
      <c r="E562" s="648"/>
      <c r="F562" s="727"/>
      <c r="G562" s="650"/>
      <c r="H562" s="650"/>
      <c r="I562" s="728"/>
      <c r="J562" s="374"/>
      <c r="K562" s="374"/>
      <c r="L562" s="375"/>
      <c r="M562" s="374"/>
      <c r="N562" s="375"/>
      <c r="O562" s="375"/>
      <c r="P562" s="375"/>
      <c r="Q562" s="375"/>
      <c r="R562" s="373"/>
      <c r="S562" s="648"/>
      <c r="T562" s="648"/>
      <c r="U562" s="648"/>
      <c r="V562" s="648"/>
      <c r="W562" s="648"/>
      <c r="X562" s="648"/>
      <c r="Y562" s="648"/>
      <c r="Z562" s="648"/>
      <c r="AA562" s="648"/>
      <c r="AB562" s="648"/>
      <c r="AC562" s="648"/>
      <c r="AD562" s="648"/>
      <c r="AE562" s="648"/>
      <c r="AF562" s="648"/>
      <c r="AG562" s="648"/>
      <c r="AH562" s="648"/>
      <c r="AI562" s="648"/>
      <c r="AJ562" s="648"/>
      <c r="AK562" s="648"/>
      <c r="AL562" s="648"/>
      <c r="AM562" s="648"/>
      <c r="AN562" s="648"/>
      <c r="AO562" s="648"/>
      <c r="AP562" s="648"/>
      <c r="AQ562" s="375"/>
      <c r="AR562" s="374"/>
      <c r="AS562" s="375"/>
      <c r="AT562" s="375"/>
      <c r="AU562" s="375"/>
      <c r="AV562" s="375"/>
      <c r="AW562" s="375"/>
      <c r="AX562" s="374"/>
      <c r="AY562" s="375"/>
      <c r="AZ562" s="888"/>
      <c r="BA562" s="888"/>
      <c r="BB562" s="375"/>
      <c r="BC562" s="375"/>
      <c r="BD562" s="375"/>
      <c r="BE562" s="375"/>
      <c r="BF562" s="375"/>
      <c r="BG562" s="375"/>
      <c r="BH562" s="375"/>
      <c r="BI562" s="375"/>
      <c r="BJ562" s="375"/>
      <c r="BK562" s="375"/>
      <c r="BL562" s="375"/>
      <c r="BM562" s="375"/>
      <c r="BN562" s="375"/>
      <c r="BO562" s="375"/>
      <c r="BP562" s="375"/>
      <c r="BQ562" s="375"/>
    </row>
    <row r="563" spans="1:69" s="376" customFormat="1" x14ac:dyDescent="0.25">
      <c r="A563" s="382"/>
      <c r="B563" s="383"/>
      <c r="C563" s="756"/>
      <c r="D563" s="756"/>
      <c r="E563" s="648"/>
      <c r="F563" s="727"/>
      <c r="G563" s="650"/>
      <c r="H563" s="650"/>
      <c r="I563" s="728"/>
      <c r="J563" s="374"/>
      <c r="K563" s="374"/>
      <c r="L563" s="375"/>
      <c r="M563" s="374"/>
      <c r="N563" s="375"/>
      <c r="O563" s="375"/>
      <c r="P563" s="375"/>
      <c r="Q563" s="375"/>
      <c r="R563" s="373"/>
      <c r="S563" s="648"/>
      <c r="T563" s="648"/>
      <c r="U563" s="648"/>
      <c r="V563" s="648"/>
      <c r="W563" s="648"/>
      <c r="X563" s="648"/>
      <c r="Y563" s="648"/>
      <c r="Z563" s="648"/>
      <c r="AA563" s="648"/>
      <c r="AB563" s="648"/>
      <c r="AC563" s="648"/>
      <c r="AD563" s="648"/>
      <c r="AE563" s="648"/>
      <c r="AF563" s="648"/>
      <c r="AG563" s="648"/>
      <c r="AH563" s="648"/>
      <c r="AI563" s="648"/>
      <c r="AJ563" s="648"/>
      <c r="AK563" s="648"/>
      <c r="AL563" s="648"/>
      <c r="AM563" s="648"/>
      <c r="AN563" s="648"/>
      <c r="AO563" s="648"/>
      <c r="AP563" s="648"/>
      <c r="AQ563" s="375"/>
      <c r="AR563" s="374"/>
      <c r="AS563" s="375"/>
      <c r="AT563" s="375"/>
      <c r="AU563" s="375"/>
      <c r="AV563" s="375"/>
      <c r="AW563" s="375"/>
      <c r="AX563" s="374"/>
      <c r="AY563" s="375"/>
      <c r="AZ563" s="888"/>
      <c r="BA563" s="888"/>
      <c r="BB563" s="375"/>
      <c r="BC563" s="375"/>
      <c r="BD563" s="375"/>
      <c r="BE563" s="375"/>
      <c r="BF563" s="375"/>
      <c r="BG563" s="375"/>
      <c r="BH563" s="375"/>
      <c r="BI563" s="375"/>
      <c r="BJ563" s="375"/>
      <c r="BK563" s="375"/>
      <c r="BL563" s="375"/>
      <c r="BM563" s="375"/>
      <c r="BN563" s="375"/>
      <c r="BO563" s="375"/>
      <c r="BP563" s="375"/>
      <c r="BQ563" s="375"/>
    </row>
    <row r="564" spans="1:69" s="376" customFormat="1" x14ac:dyDescent="0.25">
      <c r="A564" s="382"/>
      <c r="B564" s="383"/>
      <c r="C564" s="756"/>
      <c r="D564" s="756"/>
      <c r="E564" s="648"/>
      <c r="F564" s="727"/>
      <c r="G564" s="650"/>
      <c r="H564" s="650"/>
      <c r="I564" s="728"/>
      <c r="J564" s="374"/>
      <c r="K564" s="374"/>
      <c r="L564" s="375"/>
      <c r="M564" s="374"/>
      <c r="N564" s="375"/>
      <c r="O564" s="375"/>
      <c r="P564" s="375"/>
      <c r="Q564" s="375"/>
      <c r="R564" s="373"/>
      <c r="S564" s="648"/>
      <c r="T564" s="648"/>
      <c r="U564" s="648"/>
      <c r="V564" s="648"/>
      <c r="W564" s="648"/>
      <c r="X564" s="648"/>
      <c r="Y564" s="648"/>
      <c r="Z564" s="648"/>
      <c r="AA564" s="648"/>
      <c r="AB564" s="648"/>
      <c r="AC564" s="648"/>
      <c r="AD564" s="648"/>
      <c r="AE564" s="648"/>
      <c r="AF564" s="648"/>
      <c r="AG564" s="648"/>
      <c r="AH564" s="648"/>
      <c r="AI564" s="648"/>
      <c r="AJ564" s="648"/>
      <c r="AK564" s="648"/>
      <c r="AL564" s="648"/>
      <c r="AM564" s="648"/>
      <c r="AN564" s="648"/>
      <c r="AO564" s="648"/>
      <c r="AP564" s="648"/>
      <c r="AQ564" s="375"/>
      <c r="AR564" s="374"/>
      <c r="AS564" s="375"/>
      <c r="AT564" s="375"/>
      <c r="AU564" s="375"/>
      <c r="AV564" s="375"/>
      <c r="AW564" s="375"/>
      <c r="AX564" s="374"/>
      <c r="AY564" s="375"/>
      <c r="AZ564" s="888"/>
      <c r="BA564" s="888"/>
      <c r="BB564" s="375"/>
      <c r="BC564" s="375"/>
      <c r="BD564" s="375"/>
      <c r="BE564" s="375"/>
      <c r="BF564" s="375"/>
      <c r="BG564" s="375"/>
      <c r="BH564" s="375"/>
      <c r="BI564" s="375"/>
      <c r="BJ564" s="375"/>
      <c r="BK564" s="375"/>
      <c r="BL564" s="375"/>
      <c r="BM564" s="375"/>
      <c r="BN564" s="375"/>
      <c r="BO564" s="375"/>
      <c r="BP564" s="375"/>
      <c r="BQ564" s="375"/>
    </row>
    <row r="565" spans="1:69" s="376" customFormat="1" x14ac:dyDescent="0.25">
      <c r="A565" s="382"/>
      <c r="B565" s="383"/>
      <c r="C565" s="756"/>
      <c r="D565" s="756"/>
      <c r="E565" s="648"/>
      <c r="F565" s="727"/>
      <c r="G565" s="650"/>
      <c r="H565" s="650"/>
      <c r="I565" s="728"/>
      <c r="J565" s="374"/>
      <c r="K565" s="374"/>
      <c r="L565" s="375"/>
      <c r="M565" s="374"/>
      <c r="N565" s="375"/>
      <c r="O565" s="375"/>
      <c r="P565" s="375"/>
      <c r="Q565" s="375"/>
      <c r="R565" s="373"/>
      <c r="S565" s="648"/>
      <c r="T565" s="648"/>
      <c r="U565" s="648"/>
      <c r="V565" s="648"/>
      <c r="W565" s="648"/>
      <c r="X565" s="648"/>
      <c r="Y565" s="648"/>
      <c r="Z565" s="648"/>
      <c r="AA565" s="648"/>
      <c r="AB565" s="648"/>
      <c r="AC565" s="648"/>
      <c r="AD565" s="648"/>
      <c r="AE565" s="648"/>
      <c r="AF565" s="648"/>
      <c r="AG565" s="648"/>
      <c r="AH565" s="648"/>
      <c r="AI565" s="648"/>
      <c r="AJ565" s="648"/>
      <c r="AK565" s="648"/>
      <c r="AL565" s="648"/>
      <c r="AM565" s="648"/>
      <c r="AN565" s="648"/>
      <c r="AO565" s="648"/>
      <c r="AP565" s="648"/>
      <c r="AQ565" s="375"/>
      <c r="AR565" s="374"/>
      <c r="AS565" s="375"/>
      <c r="AT565" s="375"/>
      <c r="AU565" s="375"/>
      <c r="AV565" s="375"/>
      <c r="AW565" s="375"/>
      <c r="AX565" s="374"/>
      <c r="AY565" s="375"/>
      <c r="AZ565" s="888"/>
      <c r="BA565" s="888"/>
      <c r="BB565" s="375"/>
      <c r="BC565" s="375"/>
      <c r="BD565" s="375"/>
      <c r="BE565" s="375"/>
      <c r="BF565" s="375"/>
      <c r="BG565" s="375"/>
      <c r="BH565" s="375"/>
      <c r="BI565" s="375"/>
      <c r="BJ565" s="375"/>
      <c r="BK565" s="375"/>
      <c r="BL565" s="375"/>
      <c r="BM565" s="375"/>
      <c r="BN565" s="375"/>
      <c r="BO565" s="375"/>
      <c r="BP565" s="375"/>
      <c r="BQ565" s="375"/>
    </row>
    <row r="566" spans="1:69" s="376" customFormat="1" x14ac:dyDescent="0.25">
      <c r="A566" s="382"/>
      <c r="B566" s="383"/>
      <c r="C566" s="756"/>
      <c r="D566" s="756"/>
      <c r="E566" s="648"/>
      <c r="F566" s="727"/>
      <c r="G566" s="650"/>
      <c r="H566" s="650"/>
      <c r="I566" s="728"/>
      <c r="J566" s="374"/>
      <c r="K566" s="374"/>
      <c r="L566" s="375"/>
      <c r="M566" s="374"/>
      <c r="N566" s="375"/>
      <c r="O566" s="375"/>
      <c r="P566" s="375"/>
      <c r="Q566" s="375"/>
      <c r="R566" s="373"/>
      <c r="S566" s="648"/>
      <c r="T566" s="648"/>
      <c r="U566" s="648"/>
      <c r="V566" s="648"/>
      <c r="W566" s="648"/>
      <c r="X566" s="648"/>
      <c r="Y566" s="648"/>
      <c r="Z566" s="648"/>
      <c r="AA566" s="648"/>
      <c r="AB566" s="648"/>
      <c r="AC566" s="648"/>
      <c r="AD566" s="648"/>
      <c r="AE566" s="648"/>
      <c r="AF566" s="648"/>
      <c r="AG566" s="648"/>
      <c r="AH566" s="648"/>
      <c r="AI566" s="648"/>
      <c r="AJ566" s="648"/>
      <c r="AK566" s="648"/>
      <c r="AL566" s="648"/>
      <c r="AM566" s="648"/>
      <c r="AN566" s="648"/>
      <c r="AO566" s="648"/>
      <c r="AP566" s="648"/>
      <c r="AQ566" s="375"/>
      <c r="AR566" s="374"/>
      <c r="AS566" s="375"/>
      <c r="AT566" s="375"/>
      <c r="AU566" s="375"/>
      <c r="AV566" s="375"/>
      <c r="AW566" s="375"/>
      <c r="AX566" s="374"/>
      <c r="AY566" s="375"/>
      <c r="AZ566" s="888"/>
      <c r="BA566" s="888"/>
      <c r="BB566" s="375"/>
      <c r="BC566" s="375"/>
      <c r="BD566" s="375"/>
      <c r="BE566" s="375"/>
      <c r="BF566" s="375"/>
      <c r="BG566" s="375"/>
      <c r="BH566" s="375"/>
      <c r="BI566" s="375"/>
      <c r="BJ566" s="375"/>
      <c r="BK566" s="375"/>
      <c r="BL566" s="375"/>
      <c r="BM566" s="375"/>
      <c r="BN566" s="375"/>
      <c r="BO566" s="375"/>
      <c r="BP566" s="375"/>
      <c r="BQ566" s="375"/>
    </row>
    <row r="567" spans="1:69" s="376" customFormat="1" x14ac:dyDescent="0.25">
      <c r="A567" s="382"/>
      <c r="B567" s="383"/>
      <c r="C567" s="756"/>
      <c r="D567" s="756"/>
      <c r="E567" s="648"/>
      <c r="F567" s="727"/>
      <c r="G567" s="650"/>
      <c r="H567" s="650"/>
      <c r="I567" s="728"/>
      <c r="J567" s="374"/>
      <c r="K567" s="374"/>
      <c r="L567" s="375"/>
      <c r="M567" s="374"/>
      <c r="N567" s="375"/>
      <c r="O567" s="375"/>
      <c r="P567" s="375"/>
      <c r="Q567" s="375"/>
      <c r="R567" s="373"/>
      <c r="S567" s="648"/>
      <c r="T567" s="648"/>
      <c r="U567" s="648"/>
      <c r="V567" s="648"/>
      <c r="W567" s="648"/>
      <c r="X567" s="648"/>
      <c r="Y567" s="648"/>
      <c r="Z567" s="648"/>
      <c r="AA567" s="648"/>
      <c r="AB567" s="648"/>
      <c r="AC567" s="648"/>
      <c r="AD567" s="648"/>
      <c r="AE567" s="648"/>
      <c r="AF567" s="648"/>
      <c r="AG567" s="648"/>
      <c r="AH567" s="648"/>
      <c r="AI567" s="648"/>
      <c r="AJ567" s="648"/>
      <c r="AK567" s="648"/>
      <c r="AL567" s="648"/>
      <c r="AM567" s="648"/>
      <c r="AN567" s="648"/>
      <c r="AO567" s="648"/>
      <c r="AP567" s="648"/>
      <c r="AQ567" s="375"/>
      <c r="AR567" s="374"/>
      <c r="AS567" s="375"/>
      <c r="AT567" s="375"/>
      <c r="AU567" s="375"/>
      <c r="AV567" s="375"/>
      <c r="AW567" s="375"/>
      <c r="AX567" s="374"/>
      <c r="AY567" s="375"/>
      <c r="AZ567" s="888"/>
      <c r="BA567" s="888"/>
      <c r="BB567" s="375"/>
      <c r="BC567" s="375"/>
      <c r="BD567" s="375"/>
      <c r="BE567" s="375"/>
      <c r="BF567" s="375"/>
      <c r="BG567" s="375"/>
      <c r="BH567" s="375"/>
      <c r="BI567" s="375"/>
      <c r="BJ567" s="375"/>
      <c r="BK567" s="375"/>
      <c r="BL567" s="375"/>
      <c r="BM567" s="375"/>
      <c r="BN567" s="375"/>
      <c r="BO567" s="375"/>
      <c r="BP567" s="375"/>
      <c r="BQ567" s="375"/>
    </row>
    <row r="568" spans="1:69" s="376" customFormat="1" x14ac:dyDescent="0.25">
      <c r="A568" s="382"/>
      <c r="B568" s="383"/>
      <c r="C568" s="756"/>
      <c r="D568" s="756"/>
      <c r="E568" s="648"/>
      <c r="F568" s="727"/>
      <c r="G568" s="650"/>
      <c r="H568" s="650"/>
      <c r="I568" s="728"/>
      <c r="J568" s="374"/>
      <c r="K568" s="374"/>
      <c r="L568" s="375"/>
      <c r="M568" s="374"/>
      <c r="N568" s="375"/>
      <c r="O568" s="375"/>
      <c r="P568" s="375"/>
      <c r="Q568" s="375"/>
      <c r="R568" s="373"/>
      <c r="S568" s="648"/>
      <c r="T568" s="648"/>
      <c r="U568" s="648"/>
      <c r="V568" s="648"/>
      <c r="W568" s="648"/>
      <c r="X568" s="648"/>
      <c r="Y568" s="648"/>
      <c r="Z568" s="648"/>
      <c r="AA568" s="648"/>
      <c r="AB568" s="648"/>
      <c r="AC568" s="648"/>
      <c r="AD568" s="648"/>
      <c r="AE568" s="648"/>
      <c r="AF568" s="648"/>
      <c r="AG568" s="648"/>
      <c r="AH568" s="648"/>
      <c r="AI568" s="648"/>
      <c r="AJ568" s="648"/>
      <c r="AK568" s="648"/>
      <c r="AL568" s="648"/>
      <c r="AM568" s="648"/>
      <c r="AN568" s="648"/>
      <c r="AO568" s="648"/>
      <c r="AP568" s="648"/>
      <c r="AQ568" s="375"/>
      <c r="AR568" s="374"/>
      <c r="AS568" s="375"/>
      <c r="AT568" s="375"/>
      <c r="AU568" s="375"/>
      <c r="AV568" s="375"/>
      <c r="AW568" s="375"/>
      <c r="AX568" s="374"/>
      <c r="AY568" s="375"/>
      <c r="AZ568" s="888"/>
      <c r="BA568" s="888"/>
      <c r="BB568" s="375"/>
      <c r="BC568" s="375"/>
      <c r="BD568" s="375"/>
      <c r="BE568" s="375"/>
      <c r="BF568" s="375"/>
      <c r="BG568" s="375"/>
      <c r="BH568" s="375"/>
      <c r="BI568" s="375"/>
      <c r="BJ568" s="375"/>
      <c r="BK568" s="375"/>
      <c r="BL568" s="375"/>
      <c r="BM568" s="375"/>
      <c r="BN568" s="375"/>
      <c r="BO568" s="375"/>
      <c r="BP568" s="375"/>
      <c r="BQ568" s="375"/>
    </row>
    <row r="569" spans="1:69" s="376" customFormat="1" x14ac:dyDescent="0.25">
      <c r="A569" s="382"/>
      <c r="B569" s="375"/>
      <c r="C569" s="383"/>
      <c r="D569" s="757"/>
      <c r="E569" s="648"/>
      <c r="F569" s="727"/>
      <c r="G569" s="650"/>
      <c r="H569" s="650"/>
      <c r="I569" s="728"/>
      <c r="J569" s="374"/>
      <c r="K569" s="374"/>
      <c r="L569" s="375"/>
      <c r="M569" s="374"/>
      <c r="N569" s="375"/>
      <c r="O569" s="375"/>
      <c r="P569" s="375"/>
      <c r="Q569" s="375"/>
      <c r="R569" s="373"/>
      <c r="S569" s="648"/>
      <c r="T569" s="648"/>
      <c r="U569" s="648"/>
      <c r="V569" s="648"/>
      <c r="W569" s="648"/>
      <c r="X569" s="648"/>
      <c r="Y569" s="648"/>
      <c r="Z569" s="648"/>
      <c r="AA569" s="648"/>
      <c r="AB569" s="648"/>
      <c r="AC569" s="648"/>
      <c r="AD569" s="648"/>
      <c r="AE569" s="648"/>
      <c r="AF569" s="648"/>
      <c r="AG569" s="648"/>
      <c r="AH569" s="648"/>
      <c r="AI569" s="648"/>
      <c r="AJ569" s="648"/>
      <c r="AK569" s="648"/>
      <c r="AL569" s="648"/>
      <c r="AM569" s="648"/>
      <c r="AN569" s="648"/>
      <c r="AO569" s="648"/>
      <c r="AP569" s="648"/>
      <c r="AQ569" s="375"/>
      <c r="AR569" s="374"/>
      <c r="AS569" s="375"/>
      <c r="AT569" s="375"/>
      <c r="AU569" s="375"/>
      <c r="AV569" s="375"/>
      <c r="AW569" s="375"/>
      <c r="AX569" s="374"/>
      <c r="AY569" s="375"/>
      <c r="AZ569" s="888"/>
      <c r="BA569" s="888"/>
      <c r="BB569" s="375"/>
      <c r="BC569" s="375"/>
      <c r="BD569" s="375"/>
      <c r="BE569" s="375"/>
      <c r="BF569" s="375"/>
      <c r="BG569" s="375"/>
      <c r="BH569" s="375"/>
      <c r="BI569" s="375"/>
      <c r="BJ569" s="375"/>
      <c r="BK569" s="375"/>
      <c r="BL569" s="375"/>
      <c r="BM569" s="375"/>
      <c r="BN569" s="375"/>
      <c r="BO569" s="375"/>
      <c r="BP569" s="375"/>
      <c r="BQ569" s="375"/>
    </row>
    <row r="570" spans="1:69" s="376" customFormat="1" x14ac:dyDescent="0.25">
      <c r="A570" s="382"/>
      <c r="B570" s="383"/>
      <c r="C570" s="756"/>
      <c r="D570" s="757"/>
      <c r="E570" s="648"/>
      <c r="F570" s="727"/>
      <c r="G570" s="650"/>
      <c r="H570" s="650"/>
      <c r="I570" s="728"/>
      <c r="J570" s="374"/>
      <c r="K570" s="374"/>
      <c r="L570" s="375"/>
      <c r="M570" s="374"/>
      <c r="N570" s="375"/>
      <c r="O570" s="375"/>
      <c r="P570" s="375"/>
      <c r="Q570" s="375"/>
      <c r="R570" s="373"/>
      <c r="S570" s="648"/>
      <c r="T570" s="648"/>
      <c r="U570" s="648"/>
      <c r="V570" s="648"/>
      <c r="W570" s="648"/>
      <c r="X570" s="648"/>
      <c r="Y570" s="648"/>
      <c r="Z570" s="648"/>
      <c r="AA570" s="648"/>
      <c r="AB570" s="648"/>
      <c r="AC570" s="648"/>
      <c r="AD570" s="648"/>
      <c r="AE570" s="648"/>
      <c r="AF570" s="648"/>
      <c r="AG570" s="648"/>
      <c r="AH570" s="648"/>
      <c r="AI570" s="648"/>
      <c r="AJ570" s="648"/>
      <c r="AK570" s="648"/>
      <c r="AL570" s="648"/>
      <c r="AM570" s="648"/>
      <c r="AN570" s="648"/>
      <c r="AO570" s="648"/>
      <c r="AP570" s="648"/>
      <c r="AQ570" s="375"/>
      <c r="AR570" s="374"/>
      <c r="AS570" s="375"/>
      <c r="AT570" s="375"/>
      <c r="AU570" s="375"/>
      <c r="AV570" s="375"/>
      <c r="AW570" s="375"/>
      <c r="AX570" s="374"/>
      <c r="AY570" s="375"/>
      <c r="AZ570" s="888"/>
      <c r="BA570" s="888"/>
      <c r="BB570" s="375"/>
      <c r="BC570" s="375"/>
      <c r="BD570" s="375"/>
      <c r="BE570" s="375"/>
      <c r="BF570" s="375"/>
      <c r="BG570" s="375"/>
      <c r="BH570" s="375"/>
      <c r="BI570" s="375"/>
      <c r="BJ570" s="375"/>
      <c r="BK570" s="375"/>
      <c r="BL570" s="375"/>
      <c r="BM570" s="375"/>
      <c r="BN570" s="375"/>
      <c r="BO570" s="375"/>
      <c r="BP570" s="375"/>
      <c r="BQ570" s="375"/>
    </row>
    <row r="571" spans="1:69" s="376" customFormat="1" x14ac:dyDescent="0.25">
      <c r="A571" s="382"/>
      <c r="B571" s="383"/>
      <c r="C571" s="756"/>
      <c r="D571" s="757"/>
      <c r="E571" s="648"/>
      <c r="F571" s="727"/>
      <c r="G571" s="650"/>
      <c r="H571" s="650"/>
      <c r="I571" s="728"/>
      <c r="J571" s="374"/>
      <c r="K571" s="374"/>
      <c r="L571" s="375"/>
      <c r="M571" s="374"/>
      <c r="N571" s="375"/>
      <c r="O571" s="375"/>
      <c r="P571" s="375"/>
      <c r="Q571" s="375"/>
      <c r="R571" s="373"/>
      <c r="S571" s="648"/>
      <c r="T571" s="648"/>
      <c r="U571" s="648"/>
      <c r="V571" s="648"/>
      <c r="W571" s="648"/>
      <c r="X571" s="648"/>
      <c r="Y571" s="648"/>
      <c r="Z571" s="648"/>
      <c r="AA571" s="648"/>
      <c r="AB571" s="648"/>
      <c r="AC571" s="648"/>
      <c r="AD571" s="648"/>
      <c r="AE571" s="648"/>
      <c r="AF571" s="648"/>
      <c r="AG571" s="648"/>
      <c r="AH571" s="648"/>
      <c r="AI571" s="648"/>
      <c r="AJ571" s="648"/>
      <c r="AK571" s="648"/>
      <c r="AL571" s="648"/>
      <c r="AM571" s="648"/>
      <c r="AN571" s="648"/>
      <c r="AO571" s="648"/>
      <c r="AP571" s="648"/>
      <c r="AQ571" s="375"/>
      <c r="AR571" s="374"/>
      <c r="AS571" s="375"/>
      <c r="AT571" s="375"/>
      <c r="AU571" s="375"/>
      <c r="AV571" s="375"/>
      <c r="AW571" s="375"/>
      <c r="AX571" s="374"/>
      <c r="AY571" s="375"/>
      <c r="AZ571" s="888"/>
      <c r="BA571" s="888"/>
      <c r="BB571" s="375"/>
      <c r="BC571" s="375"/>
      <c r="BD571" s="375"/>
      <c r="BE571" s="375"/>
      <c r="BF571" s="375"/>
      <c r="BG571" s="375"/>
      <c r="BH571" s="375"/>
      <c r="BI571" s="375"/>
      <c r="BJ571" s="375"/>
      <c r="BK571" s="375"/>
      <c r="BL571" s="375"/>
      <c r="BM571" s="375"/>
      <c r="BN571" s="375"/>
      <c r="BO571" s="375"/>
      <c r="BP571" s="375"/>
      <c r="BQ571" s="375"/>
    </row>
    <row r="572" spans="1:69" x14ac:dyDescent="0.25">
      <c r="A572" s="389" t="s">
        <v>45</v>
      </c>
      <c r="C572" s="608" t="s">
        <v>544</v>
      </c>
      <c r="D572" s="758"/>
      <c r="E572" s="608" t="s">
        <v>1302</v>
      </c>
      <c r="F572" s="608"/>
      <c r="G572" s="608"/>
      <c r="H572" s="608"/>
      <c r="I572" s="608"/>
      <c r="N572" s="380" t="str">
        <f>IF(OR($A572&lt;&gt;"C",P572=""),"",HYPERLINK(P572,"Collection"))</f>
        <v/>
      </c>
      <c r="O572" s="380" t="str">
        <f>IF(OR($A572&lt;&gt;"C",Q572=""),"",HYPERLINK(Q572,"Data"))</f>
        <v/>
      </c>
      <c r="P572" s="380"/>
      <c r="Q572" s="380"/>
      <c r="R572" s="759"/>
      <c r="S572" s="608"/>
      <c r="T572" s="608"/>
      <c r="U572" s="608"/>
      <c r="V572" s="608"/>
      <c r="W572" s="608"/>
      <c r="X572" s="608"/>
      <c r="Y572" s="608"/>
      <c r="Z572" s="608"/>
      <c r="AA572" s="608"/>
      <c r="AB572" s="608"/>
      <c r="AC572" s="608"/>
      <c r="AD572" s="608"/>
      <c r="AE572" s="608"/>
      <c r="AF572" s="608"/>
      <c r="AG572" s="608"/>
      <c r="AH572" s="608"/>
      <c r="AI572" s="608"/>
      <c r="AJ572" s="608"/>
      <c r="AK572" s="608"/>
      <c r="AL572" s="608"/>
      <c r="AM572" s="608"/>
      <c r="AN572" s="608"/>
      <c r="AO572" s="608"/>
      <c r="AP572" s="608"/>
      <c r="BC572" s="380">
        <v>0</v>
      </c>
      <c r="BD572" s="380">
        <v>1</v>
      </c>
      <c r="BE572" s="380">
        <v>571</v>
      </c>
      <c r="BF572" s="380">
        <v>1571</v>
      </c>
      <c r="BG572" s="380">
        <v>1</v>
      </c>
    </row>
    <row r="573" spans="1:69" x14ac:dyDescent="0.25">
      <c r="A573" s="389" t="s">
        <v>45</v>
      </c>
      <c r="C573" s="608" t="s">
        <v>2528</v>
      </c>
      <c r="D573" s="758"/>
      <c r="E573" s="608" t="s">
        <v>2529</v>
      </c>
      <c r="F573" s="608"/>
      <c r="G573" s="608"/>
      <c r="H573" s="608"/>
      <c r="I573" s="608"/>
      <c r="N573" s="380" t="str">
        <f>IF(OR($A573&lt;&gt;"C",P573=""),"",HYPERLINK(P573,"Collection"))</f>
        <v/>
      </c>
      <c r="O573" s="380" t="str">
        <f>IF(OR($A573&lt;&gt;"C",Q573=""),"",HYPERLINK(Q573,"Data"))</f>
        <v/>
      </c>
      <c r="P573" s="380"/>
      <c r="Q573" s="380"/>
      <c r="R573" s="759"/>
      <c r="S573" s="608"/>
      <c r="T573" s="608"/>
      <c r="U573" s="608"/>
      <c r="V573" s="608"/>
      <c r="W573" s="608"/>
      <c r="X573" s="608"/>
      <c r="Y573" s="608"/>
      <c r="Z573" s="608"/>
      <c r="AA573" s="608"/>
      <c r="AB573" s="608"/>
      <c r="AC573" s="608"/>
      <c r="AD573" s="608"/>
      <c r="AE573" s="608"/>
      <c r="AF573" s="608"/>
      <c r="AG573" s="608"/>
      <c r="AH573" s="608"/>
      <c r="AI573" s="608"/>
      <c r="AJ573" s="608"/>
      <c r="AK573" s="608"/>
      <c r="AL573" s="608"/>
      <c r="AM573" s="608"/>
      <c r="AN573" s="608"/>
      <c r="AO573" s="608"/>
      <c r="AP573" s="608"/>
      <c r="BC573" s="380">
        <v>0</v>
      </c>
      <c r="BD573" s="380">
        <v>24</v>
      </c>
      <c r="BE573" s="380">
        <v>572</v>
      </c>
      <c r="BF573" s="380">
        <v>24572</v>
      </c>
      <c r="BG573" s="380">
        <v>103</v>
      </c>
    </row>
    <row r="574" spans="1:69" x14ac:dyDescent="0.25">
      <c r="A574" s="389" t="s">
        <v>45</v>
      </c>
      <c r="C574" s="608" t="s">
        <v>256</v>
      </c>
      <c r="D574" s="758"/>
      <c r="E574" s="608" t="s">
        <v>1162</v>
      </c>
      <c r="F574" s="608"/>
      <c r="G574" s="608"/>
      <c r="H574" s="608"/>
      <c r="I574" s="608"/>
      <c r="N574" s="380" t="str">
        <f>IF(OR($A574&lt;&gt;"C",P574=""),"",HYPERLINK(P574,"Collection"))</f>
        <v/>
      </c>
      <c r="O574" s="380" t="str">
        <f>IF(OR($A574&lt;&gt;"C",Q574=""),"",HYPERLINK(Q574,"Data"))</f>
        <v/>
      </c>
      <c r="P574" s="380"/>
      <c r="Q574" s="380"/>
      <c r="R574" s="759"/>
      <c r="S574" s="608"/>
      <c r="T574" s="608"/>
      <c r="U574" s="608"/>
      <c r="V574" s="608"/>
      <c r="W574" s="608"/>
      <c r="X574" s="608"/>
      <c r="Y574" s="608"/>
      <c r="Z574" s="608"/>
      <c r="AA574" s="608"/>
      <c r="AB574" s="608"/>
      <c r="AC574" s="608"/>
      <c r="AD574" s="608"/>
      <c r="AE574" s="608"/>
      <c r="AF574" s="608"/>
      <c r="AG574" s="608"/>
      <c r="AH574" s="608"/>
      <c r="AI574" s="608"/>
      <c r="AJ574" s="608"/>
      <c r="AK574" s="608"/>
      <c r="AL574" s="608"/>
      <c r="AM574" s="608"/>
      <c r="AN574" s="608"/>
      <c r="AO574" s="608"/>
      <c r="AP574" s="608"/>
      <c r="BC574" s="380">
        <v>0</v>
      </c>
      <c r="BD574" s="380">
        <v>48</v>
      </c>
      <c r="BE574" s="380">
        <v>573</v>
      </c>
      <c r="BF574" s="380">
        <v>48573</v>
      </c>
      <c r="BG574" s="380">
        <v>126</v>
      </c>
    </row>
    <row r="575" spans="1:69" x14ac:dyDescent="0.25">
      <c r="A575" s="389" t="s">
        <v>45</v>
      </c>
      <c r="C575" s="608" t="s">
        <v>588</v>
      </c>
      <c r="D575" s="758"/>
      <c r="E575" s="608" t="s">
        <v>587</v>
      </c>
      <c r="F575" s="608"/>
      <c r="G575" s="608"/>
      <c r="H575" s="608"/>
      <c r="I575" s="608"/>
      <c r="N575" s="380" t="str">
        <f>IF(OR($A575&lt;&gt;"C",P575=""),"",HYPERLINK(P575,"Collection"))</f>
        <v/>
      </c>
      <c r="O575" s="380" t="str">
        <f>IF(OR($A575&lt;&gt;"C",Q575=""),"",HYPERLINK(Q575,"Data"))</f>
        <v/>
      </c>
      <c r="P575" s="380"/>
      <c r="Q575" s="380"/>
      <c r="R575" s="759"/>
      <c r="S575" s="608"/>
      <c r="T575" s="608"/>
      <c r="U575" s="608"/>
      <c r="V575" s="608"/>
      <c r="W575" s="608"/>
      <c r="X575" s="608"/>
      <c r="Y575" s="608"/>
      <c r="Z575" s="608"/>
      <c r="AA575" s="608"/>
      <c r="AB575" s="608"/>
      <c r="AC575" s="608"/>
      <c r="AD575" s="608"/>
      <c r="AE575" s="608"/>
      <c r="AF575" s="608"/>
      <c r="AG575" s="608"/>
      <c r="AH575" s="608"/>
      <c r="AI575" s="608"/>
      <c r="AJ575" s="608"/>
      <c r="AK575" s="608"/>
      <c r="AL575" s="608"/>
      <c r="AM575" s="608"/>
      <c r="AN575" s="608"/>
      <c r="AO575" s="608"/>
      <c r="AP575" s="608"/>
      <c r="BC575" s="380">
        <v>0</v>
      </c>
      <c r="BD575" s="380">
        <v>53</v>
      </c>
      <c r="BE575" s="380">
        <v>574</v>
      </c>
      <c r="BF575" s="380">
        <v>53574</v>
      </c>
      <c r="BG575" s="380">
        <v>139</v>
      </c>
    </row>
    <row r="576" spans="1:69" ht="153.75" customHeight="1" x14ac:dyDescent="0.25">
      <c r="A576" s="389" t="s">
        <v>2395</v>
      </c>
      <c r="C576" s="608" t="s">
        <v>2394</v>
      </c>
      <c r="D576" s="758"/>
      <c r="E576" s="608" t="s">
        <v>2393</v>
      </c>
      <c r="F576" s="608"/>
      <c r="G576" s="608"/>
      <c r="H576" s="608"/>
      <c r="I576" s="608"/>
      <c r="N576" s="882" t="str">
        <f>IF(OR($A576&lt;&gt;"C",P576=""),"",HYPERLINK(P576,"Collection"))</f>
        <v/>
      </c>
      <c r="O576" s="380" t="str">
        <f>IF(OR($A576&lt;&gt;"C",Q576=""),"",HYPERLINK(Q576,"Data"))</f>
        <v/>
      </c>
      <c r="P576" s="380"/>
      <c r="Q576" s="380"/>
      <c r="R576" s="759"/>
      <c r="S576" s="608"/>
      <c r="T576" s="608"/>
      <c r="U576" s="608"/>
      <c r="V576" s="608"/>
      <c r="W576" s="608"/>
      <c r="X576" s="608"/>
      <c r="Y576" s="608"/>
      <c r="Z576" s="608"/>
      <c r="AA576" s="608"/>
      <c r="AB576" s="608"/>
      <c r="AC576" s="608"/>
      <c r="AD576" s="608"/>
      <c r="AE576" s="608"/>
      <c r="AF576" s="608"/>
      <c r="AG576" s="608"/>
      <c r="AH576" s="608"/>
      <c r="AI576" s="608"/>
      <c r="AJ576" s="608"/>
      <c r="AK576" s="608"/>
      <c r="AL576" s="608"/>
      <c r="AM576" s="608"/>
      <c r="AN576" s="608"/>
      <c r="AO576" s="608"/>
      <c r="AP576" s="608"/>
      <c r="BC576" s="380">
        <v>0</v>
      </c>
      <c r="BD576" s="380">
        <v>51</v>
      </c>
      <c r="BE576" s="380">
        <v>575</v>
      </c>
      <c r="BF576" s="380">
        <v>51575</v>
      </c>
      <c r="BG576" s="380">
        <v>137</v>
      </c>
    </row>
    <row r="580" spans="50:50" x14ac:dyDescent="0.25">
      <c r="AX580" s="392"/>
    </row>
  </sheetData>
  <sheetProtection algorithmName="SHA-512" hashValue="eENTf0VZ5qDRC0ZC6zVIeyHfpz+YPjklUX31SFG2nTEcUgvsiR+Ap1kBr59NexGuzhcxT8PMTuPDJ1Hk8Itsdg==" saltValue="wZi5OTdeJDUEsMt/A348iQ==" spinCount="100000" sheet="1" autoFilter="0"/>
  <autoFilter ref="A1:AX576" xr:uid="{00000000-0009-0000-0000-000002000000}"/>
  <phoneticPr fontId="5" type="noConversion"/>
  <conditionalFormatting sqref="A1">
    <cfRule type="expression" dxfId="170" priority="311" stopIfTrue="1">
      <formula>$A1="C"</formula>
    </cfRule>
  </conditionalFormatting>
  <conditionalFormatting sqref="T1:AP1 B560:B568 D214 E212:E218 D211:E211 F211:I218 D255:D290 B255:C300 D293:E300 E224:I239 B221:I223 L378 M380 D204:I210 B204:C218 B1:I5 B8:I8 B6:C7 E6:I7 B9:C9 E9:I9 B402:C402 E402:I402 B409:C411 B414:C415 E414:E415 B423:C423 E423 B416:E422 B412:E413 B200:I203 B199 E410:E411 B403:I408 C380:C381 B219:B220 C367:C378 B367:B381 D367:I381 E409:I409 B384:I401 B301:I366 B570:B65488 C560:I65488 B440:I465 B466:C469 F466:I469 F410:I439 D466:E468 E469 B534:I542 B544:I555 B224:D249 B252:D254 B250:C251 E240:E292 F240:I300 B424:E439 B10:I198 B485:D533 E470:I533">
    <cfRule type="expression" dxfId="169" priority="313" stopIfTrue="1">
      <formula>$A1="C"</formula>
    </cfRule>
  </conditionalFormatting>
  <conditionalFormatting sqref="D213">
    <cfRule type="expression" dxfId="168" priority="314" stopIfTrue="1">
      <formula>$A212="C"</formula>
    </cfRule>
  </conditionalFormatting>
  <conditionalFormatting sqref="D291">
    <cfRule type="expression" dxfId="167" priority="315" stopIfTrue="1">
      <formula>$A292="C"</formula>
    </cfRule>
  </conditionalFormatting>
  <conditionalFormatting sqref="D6:D7">
    <cfRule type="expression" dxfId="166" priority="111" stopIfTrue="1">
      <formula>$A6="C"</formula>
    </cfRule>
  </conditionalFormatting>
  <conditionalFormatting sqref="D9">
    <cfRule type="expression" dxfId="165" priority="109" stopIfTrue="1">
      <formula>$A9="C"</formula>
    </cfRule>
  </conditionalFormatting>
  <conditionalFormatting sqref="D423">
    <cfRule type="expression" dxfId="164" priority="78" stopIfTrue="1">
      <formula>$A423="C"</formula>
    </cfRule>
  </conditionalFormatting>
  <conditionalFormatting sqref="D402">
    <cfRule type="expression" dxfId="163" priority="81" stopIfTrue="1">
      <formula>$A402="C"</formula>
    </cfRule>
  </conditionalFormatting>
  <conditionalFormatting sqref="D409:D411">
    <cfRule type="expression" dxfId="162" priority="80" stopIfTrue="1">
      <formula>$A409="C"</formula>
    </cfRule>
  </conditionalFormatting>
  <conditionalFormatting sqref="D414:D415">
    <cfRule type="expression" dxfId="161" priority="79" stopIfTrue="1">
      <formula>$A414="C"</formula>
    </cfRule>
  </conditionalFormatting>
  <conditionalFormatting sqref="C199:I199">
    <cfRule type="expression" dxfId="160" priority="76" stopIfTrue="1">
      <formula>$A199="C"</formula>
    </cfRule>
  </conditionalFormatting>
  <conditionalFormatting sqref="E383">
    <cfRule type="expression" dxfId="159" priority="75" stopIfTrue="1">
      <formula>$A383="C"</formula>
    </cfRule>
  </conditionalFormatting>
  <conditionalFormatting sqref="C379">
    <cfRule type="expression" dxfId="158" priority="68" stopIfTrue="1">
      <formula>$A379="C"</formula>
    </cfRule>
  </conditionalFormatting>
  <conditionalFormatting sqref="D382">
    <cfRule type="expression" dxfId="157" priority="67" stopIfTrue="1">
      <formula>$A382="C"</formula>
    </cfRule>
  </conditionalFormatting>
  <conditionalFormatting sqref="C382">
    <cfRule type="expression" dxfId="156" priority="66" stopIfTrue="1">
      <formula>$A382="C"</formula>
    </cfRule>
  </conditionalFormatting>
  <conditionalFormatting sqref="B382">
    <cfRule type="expression" dxfId="155" priority="65" stopIfTrue="1">
      <formula>$A382="C"</formula>
    </cfRule>
  </conditionalFormatting>
  <conditionalFormatting sqref="C383">
    <cfRule type="expression" dxfId="154" priority="64" stopIfTrue="1">
      <formula>$A383="C"</formula>
    </cfRule>
  </conditionalFormatting>
  <conditionalFormatting sqref="E382">
    <cfRule type="expression" dxfId="153" priority="63" stopIfTrue="1">
      <formula>$A382="C"</formula>
    </cfRule>
  </conditionalFormatting>
  <conditionalFormatting sqref="F382:I382">
    <cfRule type="expression" dxfId="152" priority="62" stopIfTrue="1">
      <formula>$A382="C"</formula>
    </cfRule>
  </conditionalFormatting>
  <conditionalFormatting sqref="D219">
    <cfRule type="expression" dxfId="151" priority="55" stopIfTrue="1">
      <formula>$A219="C"</formula>
    </cfRule>
  </conditionalFormatting>
  <conditionalFormatting sqref="C220">
    <cfRule type="expression" dxfId="150" priority="58" stopIfTrue="1">
      <formula>$A220="C"</formula>
    </cfRule>
  </conditionalFormatting>
  <conditionalFormatting sqref="C219">
    <cfRule type="expression" dxfId="149" priority="57" stopIfTrue="1">
      <formula>$A219="C"</formula>
    </cfRule>
  </conditionalFormatting>
  <conditionalFormatting sqref="E220">
    <cfRule type="expression" dxfId="148" priority="56" stopIfTrue="1">
      <formula>$A220="C"</formula>
    </cfRule>
  </conditionalFormatting>
  <conditionalFormatting sqref="B543:I543">
    <cfRule type="expression" dxfId="147" priority="54" stopIfTrue="1">
      <formula>$A543="C"</formula>
    </cfRule>
  </conditionalFormatting>
  <conditionalFormatting sqref="P115">
    <cfRule type="expression" dxfId="146" priority="52" stopIfTrue="1">
      <formula>$A115="C"</formula>
    </cfRule>
  </conditionalFormatting>
  <conditionalFormatting sqref="B484:C484 B470:D483">
    <cfRule type="expression" dxfId="145" priority="4" stopIfTrue="1">
      <formula>$A470="C"</formula>
    </cfRule>
  </conditionalFormatting>
  <conditionalFormatting sqref="D484">
    <cfRule type="expression" dxfId="144" priority="3" stopIfTrue="1">
      <formula>$A484="C"</formula>
    </cfRule>
  </conditionalFormatting>
  <conditionalFormatting sqref="D250:D251">
    <cfRule type="expression" dxfId="143" priority="1" stopIfTrue="1">
      <formula>$A250="C"</formula>
    </cfRule>
  </conditionalFormatting>
  <dataValidations count="8">
    <dataValidation type="list" allowBlank="1" showInputMessage="1" showErrorMessage="1" sqref="R221 R336 R332 R324 R326 R328 R330 R120 R132 R135 R117 R110 R93 R99 R101 R97 R161 R163 R169 R171 R173 R175 R252 R249 R225 R208 R206 R204 R223 R240 R229 R231 R192 R199 R177 R190 R303 R307 R301 R299 R275 R278 R269 R273 R293 R255 R266 R305 R318 R309 R342 R334 R340 R338 R391 R396 R438 R366 R346 R551 R344 R353 R356 R364 R368 R375 R370 R384 R387 R470 R389 R394 R440 R553 R534 R465 R64 R67 R69 R71 R74 R79 R84 R457 R459 R461 R463 R538 R408 R536 R545 R400 R540 R543 R572:R65488 R17 R19 R2 R5 R8 R14 R23 R49 R47 R45 R25 R27 R39 R58 R56 R60 R62 R547 R555 R529 R520 R517 R515 R513 R495 R420 R425 R377 R379" xr:uid="{00000000-0002-0000-0200-000000000000}">
      <formula1>"Y,"</formula1>
    </dataValidation>
    <dataValidation type="list" allowBlank="1" showInputMessage="1" showErrorMessage="1" sqref="J221 J324 J326 J328 J330 J332 J158 J135 J132 J120 J117 J110 J101 J99 J97 J93 J161 J163 J169 J171 J173 J175 J249 J252 J225 J223 J208 J206 J204 J240 J231 J229 J192 J177 J545 J179 J190 J318 J309 J307 J305 J303 J301 J299 J293 J278 J275 J273 J269 J266 J255 J342 J334 J336 J340 J338 J377:J379 J366 J346 J555 J344 J62 J353 J364 J368 J370 J375 J384 J394 J391 J389 J387 J396 J400 J440 J553 J534 J79 J74 J71 J69 J67 J64 J356 J465 J457 J459 J461 J463 J536 J538 J540 J551 J547 J199 J543 J572:J65488 J19 J17 J2 J5 J8 J14 J60 J49 J47 J45 J39 J27 J25 J56 J58 J84 J529 J520 J517 J515 J513 J495 J470" xr:uid="{00000000-0002-0000-0200-000001000000}">
      <formula1>FrequencyList</formula1>
    </dataValidation>
    <dataValidation type="list" allowBlank="1" showInputMessage="1" showErrorMessage="1" sqref="K221 K324 K326 K328 K330 K332 K158 K135 K132 K120 K117 K110 K101 K99 K97 K93 K161 K163 K169 K171 K173 K175 K249 K252 K225 K223 K208 K206 K204 K240 K231 K229 K192 K177 K470 K179 K190 K318 K309 K307 K305 K303 K301 K299 K293 K278 K275 K273 K269 K266 K255 K342 K334 K336 K340 K338 K346 K344 K356 K353 K364 K368 K370 K375 K384 K394 K391 K389 K387 K396 K400 K440 K555 K534 K71 K69 K67 K64 K62 K60 K142 K465 K457 K459 K461 K463 K536 K538 K540 K553 K545:K551 K495 K199 K543 K572:K65488 K366 K377:K378 K19 K17 K2 K5 K8 K14 K23 K49 K47 K45 K39 K27 K25 K56 K58 K84 K79 K74 K529 K520 K517 K515 K513" xr:uid="{00000000-0002-0000-0200-000002000000}">
      <formula1>AuthorityGroup</formula1>
    </dataValidation>
    <dataValidation type="list" allowBlank="1" showInputMessage="1" showErrorMessage="1" sqref="AS74 AS336 AS221 AS324 AS326 AS328 AS330 AS332 AS158 AS135 AS132 AS120 AS117 AS110 AS101 AS99 AS97 AS93 AS161 AS163 AS169 AS171 AS173 AS175 AS249 AS252 AS225 AS223 AS208 AS206 AS204 AS240 AS231 AS229 AS192 AS177 AS199 AS179 AS190 AS318 AS309 AS307 AS305 AS303 AS301 AS299 AS293 AS278 AS275 AS273 AS269 AS266 AS255 AS342 AS334 AS340 AS338 AS346 AS545 AS344 AS356 AS353 AS368 AS370 AS375 AS384 AS394 AS391 AS389 AS387 AS396 AS440 AS555 AS534 AS71 AS69 AS67 AS64 AS62 AS60 AS142 AS465 AS457 AS459 AS461 AS463 AS538 AS536 AS547 AS551 AS553 AS540 AS543 AS364 AS19 AS17 AS2 AS5 AS8 AS14 AS23 AS49 AS47 AS45 AS39 AS27 AS25 AS56 AS58 AS84 AS79 AS529 AS520 AS517 AS515 AS513 AS495 AS470" xr:uid="{00000000-0002-0000-0200-000003000000}">
      <formula1>CollectionType</formula1>
    </dataValidation>
    <dataValidation type="list" allowBlank="1" showInputMessage="1" showErrorMessage="1" sqref="H384:I399 F384:F400 F2:F218 H2:I218 F221:F382 H221:I382 H560:I65488 F560:F65488 F440:F555 H440:I555" xr:uid="{00000000-0002-0000-0200-000004000000}">
      <formula1>"Y"</formula1>
    </dataValidation>
    <dataValidation type="list" allowBlank="1" showInputMessage="1" showErrorMessage="1" sqref="G421:G424 G2:G218 G409:G419 G384:G399 G560:G65488 G221:G382 G440:G555" xr:uid="{00000000-0002-0000-0200-000005000000}">
      <formula1>"Y,N"</formula1>
    </dataValidation>
    <dataValidation type="list" allowBlank="1" showInputMessage="1" showErrorMessage="1" sqref="E382 E84 E79 E74 E71 E69 E67 E64 E62 E60 E56 E58 E39 E27 E25 E49 E47 E45 E23 E14 E8 E5 E2 E19 E17 E379 E377 E529 E520 E517 E515 E513 E536 E538 E540 E457 E459 E461 E463 E93 E324 E326 E328 E330 E332 E221 E465 E440 E396 E394 E391 E389 E387 E384 E368 E370 E375 E364 E356 E353 E344 E346 E495 E366 E470 E340 E338 E334 E342 E336 E318 E309 E307 E305 E303 E301 E299 E293 E278 E275 E273 E269 E266 E255 E190 E179 E192 E177 E425 E240 E231 E229 E225 E223 E208 E206 E204 E249 E252 E175 E161 E163 E169 E171 E173 E158 E135 E132 E120 E117 E110 E101 E99 E97 E555 E553 E551 E547 E545 E400 E408 E420 E199 E543 E138 E140 E142 E144 E146 E154 E574:E65488 E148 E150 E152" xr:uid="{00000000-0002-0000-0200-000006000000}">
      <formula1>DeptAbbr</formula1>
    </dataValidation>
    <dataValidation type="list" errorStyle="warning" allowBlank="1" showInputMessage="1" showErrorMessage="1" sqref="E572:E573" xr:uid="{00000000-0002-0000-0200-000007000000}">
      <formula1>DeptAbbr</formula1>
    </dataValidation>
  </dataValidations>
  <hyperlinks>
    <hyperlink ref="N534" r:id="rId1" xr:uid="{00000000-0004-0000-0200-000006000000}"/>
    <hyperlink ref="O534" r:id="rId2" xr:uid="{00000000-0004-0000-0200-000007000000}"/>
    <hyperlink ref="AX169" r:id="rId3" xr:uid="{00000000-0004-0000-0200-00003F000000}"/>
    <hyperlink ref="AX171" r:id="rId4" xr:uid="{00000000-0004-0000-0200-000040000000}"/>
    <hyperlink ref="AX534" r:id="rId5" xr:uid="{00000000-0004-0000-0200-000041000000}"/>
    <hyperlink ref="AX177" r:id="rId6" xr:uid="{00000000-0004-0000-0200-00004C000000}"/>
    <hyperlink ref="AX179" r:id="rId7" xr:uid="{00000000-0004-0000-0200-00004D000000}"/>
    <hyperlink ref="AX190" r:id="rId8" xr:uid="{00000000-0004-0000-0200-00004E000000}"/>
    <hyperlink ref="AX192" r:id="rId9" xr:uid="{00000000-0004-0000-0200-00004F000000}"/>
    <hyperlink ref="AX199" r:id="rId10" xr:uid="{00000000-0004-0000-0200-000050000000}"/>
    <hyperlink ref="AX204" r:id="rId11" xr:uid="{00000000-0004-0000-0200-000051000000}"/>
    <hyperlink ref="AX206" r:id="rId12" xr:uid="{00000000-0004-0000-0200-000052000000}"/>
    <hyperlink ref="AX208" r:id="rId13" xr:uid="{00000000-0004-0000-0200-000053000000}"/>
    <hyperlink ref="AX211" r:id="rId14" xr:uid="{00000000-0004-0000-0200-000054000000}"/>
    <hyperlink ref="AX214" r:id="rId15" xr:uid="{00000000-0004-0000-0200-000055000000}"/>
    <hyperlink ref="AX221" r:id="rId16" xr:uid="{00000000-0004-0000-0200-000056000000}"/>
    <hyperlink ref="AX223" r:id="rId17" xr:uid="{00000000-0004-0000-0200-000057000000}"/>
    <hyperlink ref="AX225" r:id="rId18" xr:uid="{00000000-0004-0000-0200-000058000000}"/>
    <hyperlink ref="AX465" r:id="rId19" xr:uid="{00000000-0004-0000-0200-000059000000}"/>
    <hyperlink ref="AX173" r:id="rId20" display="darren.shillington@cabinetoffice.gov.uk" xr:uid="{00000000-0004-0000-0200-00005B000000}"/>
    <hyperlink ref="AX154" r:id="rId21" xr:uid="{00000000-0004-0000-0200-00006A000000}"/>
    <hyperlink ref="AX543" r:id="rId22" display="council.tax@ons.gov.uk" xr:uid="{00000000-0004-0000-0200-000071000000}"/>
    <hyperlink ref="AX219" r:id="rId23" xr:uid="{00000000-0004-0000-0200-000072000000}"/>
    <hyperlink ref="AX540" r:id="rId24" xr:uid="{00000000-0004-0000-0200-000073000000}"/>
    <hyperlink ref="AX14" r:id="rId25" xr:uid="{00000000-0004-0000-0200-000074000000}"/>
    <hyperlink ref="AX229" r:id="rId26" display="ncmd-programme@bristol.ac.uk " xr:uid="{6F0E5458-C24B-410B-8966-2F55C41BA4F7}"/>
    <hyperlink ref="Q208" r:id="rId27" xr:uid="{5F97DCEF-B8F3-4EDE-885F-4A9545FFF435}"/>
    <hyperlink ref="Q538" r:id="rId28" xr:uid="{0C0DDBCC-9784-47C8-97C0-4EA9C6057354}"/>
    <hyperlink ref="P17" r:id="rId29" location="rough-sleeping" xr:uid="{1C4D82C7-B141-417D-8800-500F2BA91D77}"/>
    <hyperlink ref="Q14" r:id="rId30" xr:uid="{466A0208-20BE-4FDA-83B0-0AEAC21E39FC}"/>
    <hyperlink ref="Q309" r:id="rId31" xr:uid="{85040FF1-3F18-4C9A-9DE1-7B013E57FF28}"/>
    <hyperlink ref="P278" r:id="rId32" display="http://www.education.gov.uk/schools/adminandfinance/schooladmin/ims/datacollections/schoolcensus/a00208045/school-census-2013 _x000a_" xr:uid="{C235DE54-E667-43FF-9A64-0902114B4BDB}"/>
    <hyperlink ref="Q554" r:id="rId33" xr:uid="{0C034DAC-9D65-4FE0-9B65-22D9C31FB61E}"/>
    <hyperlink ref="Q552" r:id="rId34" xr:uid="{35E5C35C-EA18-43FE-A6FB-5F3897C308B2}"/>
    <hyperlink ref="Q45" r:id="rId35" xr:uid="{D13E9FCD-7A39-43B7-9704-C52E9AA40FCA}"/>
    <hyperlink ref="P47" r:id="rId36" xr:uid="{FB926FBD-559B-4B3B-BFFB-9581C8DE6CA0}"/>
    <hyperlink ref="Q47" r:id="rId37" xr:uid="{8112E945-9D6E-42C5-9C1A-5B074D606827}"/>
    <hyperlink ref="P49" r:id="rId38" xr:uid="{914C66BC-328B-4A68-99D0-FC357254D6C6}"/>
    <hyperlink ref="Q49" r:id="rId39" xr:uid="{F041AA99-3DFE-404B-A560-B5DEC938CB01}"/>
    <hyperlink ref="P56" r:id="rId40" xr:uid="{AF0DD576-BBF1-4EC9-A5BE-95E8E3926310}"/>
    <hyperlink ref="Q56" r:id="rId41" xr:uid="{763BC2AE-2819-43ED-A588-C9FFC6DDC25C}"/>
    <hyperlink ref="P58" r:id="rId42" xr:uid="{AB9D2227-2F9A-4353-AD75-7EBF5F2E6293}"/>
    <hyperlink ref="Q58" r:id="rId43" xr:uid="{EAAFD87A-B190-463E-B6EB-E1045D28B829}"/>
    <hyperlink ref="P60" r:id="rId44" xr:uid="{046291C3-553B-416C-A4B4-2FCC5DCF2D56}"/>
    <hyperlink ref="Q60" r:id="rId45" xr:uid="{F29B3C46-9D32-47D2-9AA6-7E5C29AF6227}"/>
    <hyperlink ref="P62" r:id="rId46" xr:uid="{ECF0D0AB-492A-422A-B334-395DA0248F37}"/>
    <hyperlink ref="Q62" r:id="rId47" xr:uid="{D7604E6B-89AF-4BC6-9A26-D10D101CB058}"/>
    <hyperlink ref="P64" r:id="rId48" xr:uid="{4DB671EE-DA3D-4853-B7E0-B818645E72B7}"/>
    <hyperlink ref="Q64" r:id="rId49" xr:uid="{039756D5-2EC9-4BDB-8095-32CE542B2E2A}"/>
    <hyperlink ref="P67" r:id="rId50" xr:uid="{8C56179F-5E1D-4F23-99C2-D530161E0636}"/>
    <hyperlink ref="Q67" r:id="rId51" xr:uid="{CAEB7359-DF64-4419-91FF-E33D8758DB5A}"/>
    <hyperlink ref="P69" r:id="rId52" xr:uid="{E84FDF7F-BF98-47C0-B38E-4696F6D8C4C1}"/>
    <hyperlink ref="Q69" r:id="rId53" xr:uid="{88F3C8F6-A7F8-4BCC-9E02-73E9EBD90D31}"/>
    <hyperlink ref="P71" r:id="rId54" xr:uid="{7A7D2F29-9859-43BE-8DC2-EF6C3AC1C656}"/>
    <hyperlink ref="Q71" r:id="rId55" xr:uid="{7D2BDA3C-0C24-478E-A9EB-80EAA9C56F5D}"/>
    <hyperlink ref="P74" r:id="rId56" xr:uid="{4F4A8506-C2EF-4151-AD13-5679ABCC16C3}"/>
    <hyperlink ref="Q74" r:id="rId57" xr:uid="{3F42E29D-0D76-4F7B-8D46-C8B31A512604}"/>
    <hyperlink ref="P79" r:id="rId58" xr:uid="{656C183F-7CD7-41CD-955A-0883B490FBFE}"/>
    <hyperlink ref="Q79" r:id="rId59" location="capital-payments-and-receipts" xr:uid="{6902490F-2429-4571-B15A-67066EACE69D}"/>
    <hyperlink ref="Q93" r:id="rId60" xr:uid="{1CB108DC-B1D0-4182-979D-6B5ED29E4812}"/>
    <hyperlink ref="P99" r:id="rId61" xr:uid="{4BD86BAC-96CD-4152-93B2-3C40B966AF7C}"/>
    <hyperlink ref="Q99" r:id="rId62" location="quarterly-revenue-outturn" xr:uid="{3818E2F6-C3DB-48EA-B916-9820E48679B4}"/>
    <hyperlink ref="P132" r:id="rId63" xr:uid="{EF94415F-6B2A-47F4-A45E-A6003DE22E19}"/>
    <hyperlink ref="Q132" r:id="rId64" location="borrowing-and-investment" xr:uid="{433A3C92-2439-44E2-8264-194ED8AE0123}"/>
    <hyperlink ref="P135" r:id="rId65" xr:uid="{86DA9020-13D9-4B68-BE78-7394063F8695}"/>
    <hyperlink ref="Q135" r:id="rId66" location="borrowing-and-investment" xr:uid="{B3A570AB-CE68-478D-8091-56985174787E}"/>
    <hyperlink ref="P161" r:id="rId67" xr:uid="{81144622-5AAA-491E-B8A2-13F9B4FFC3EF}"/>
    <hyperlink ref="Q192" r:id="rId68" xr:uid="{59E1AA94-361F-42EF-BEB9-D8DDB076E594}"/>
    <hyperlink ref="P175" r:id="rId69" xr:uid="{59C1DD61-7400-4290-BB7D-CB28DD55E06B}"/>
    <hyperlink ref="Q175" r:id="rId70" xr:uid="{146B5D30-C155-44AA-83EC-08853CD4A4B5}"/>
    <hyperlink ref="P534" r:id="rId71" xr:uid="{63E864CE-4555-4502-86C0-A067F365A051}"/>
    <hyperlink ref="Q163" r:id="rId72" xr:uid="{B33BC2D6-7645-4635-8B52-A7BFE5BF82C8}"/>
    <hyperlink ref="Q17" r:id="rId73" location="rough-sleeping" xr:uid="{7690F6C6-1FAE-43CF-8C06-C93967FF7719}"/>
    <hyperlink ref="P163" r:id="rId74" xr:uid="{9A375E81-44F5-4BEF-AE17-0236EF32A1E6}"/>
    <hyperlink ref="Q211" r:id="rId75" xr:uid="{BE149E7B-D933-44F1-BEB3-1FCFB09CF0D2}"/>
    <hyperlink ref="P154" r:id="rId76" xr:uid="{F2A33099-32B9-49B1-83F5-5F977635877A}"/>
    <hyperlink ref="P394" r:id="rId77" xr:uid="{CC74B268-B222-4851-A3D7-DD107E297B70}"/>
    <hyperlink ref="P144" r:id="rId78" xr:uid="{93FF17BF-F448-4954-AB4D-EBE8EDE3B0EE}"/>
    <hyperlink ref="Q144" r:id="rId79" display="https://delta.communities.gov.uk/document-repository/public/download?uri=/document-repository/HCLIC_Data_Specification_v1.5_approved.docx" xr:uid="{8A41F9FC-99AF-4A89-8BAF-7FE00EB2A56D}"/>
    <hyperlink ref="P229" r:id="rId80" xr:uid="{4EE7001E-DE7C-4431-B528-1C035E44E31B}"/>
    <hyperlink ref="Q229" r:id="rId81" xr:uid="{9A8090B3-F623-4EBF-8954-05D68DFEE5C8}"/>
    <hyperlink ref="Q23" r:id="rId82" xr:uid="{15BBB6E6-DA83-402A-BD0D-61D0CEB38A1B}"/>
    <hyperlink ref="Q25" r:id="rId83" xr:uid="{3C81B52E-83FE-447B-9DEE-67164D0D1F6C}"/>
    <hyperlink ref="Q27" r:id="rId84" xr:uid="{0BFB91F6-98D4-4CBA-84D3-F41B28FBD83F}"/>
    <hyperlink ref="Q39" r:id="rId85" xr:uid="{85D7D57D-0F11-4DE4-9AFD-0755C02ECC28}"/>
    <hyperlink ref="Q84" r:id="rId86" xr:uid="{E981BD9F-EF92-4875-BC17-9F4FFE664D0A}"/>
    <hyperlink ref="Q97" r:id="rId87" location="collection-rates-for-council-tax-and-non-domestic-rates" xr:uid="{00DF696E-2BDA-443F-A9AA-0AAC32B7720C}"/>
    <hyperlink ref="Q101" r:id="rId88" xr:uid="{620DD12E-E4C2-4761-AEC9-82304CDB6497}"/>
    <hyperlink ref="Q110" r:id="rId89" xr:uid="{9CC3CE21-584E-4BBC-AC9E-A25F77777441}"/>
    <hyperlink ref="Q117" r:id="rId90" xr:uid="{11A64F3B-B950-4D65-AB8C-58293F45AB56}"/>
    <hyperlink ref="Q120" r:id="rId91" location="england-and-wales" xr:uid="{59F7E0EF-4D10-4A51-9665-00EF0B1FA481}"/>
    <hyperlink ref="Q142" r:id="rId92" xr:uid="{386A1CBC-39F6-46E6-9848-A4C6964EED2B}"/>
    <hyperlink ref="Q161" r:id="rId93" xr:uid="{598EDED4-DE9B-4E7D-81E5-4BE9DF038A00}"/>
    <hyperlink ref="Q204" r:id="rId94" xr:uid="{77E2AB5A-D607-44AC-B583-0C4C5A2AF45A}"/>
    <hyperlink ref="Q231" r:id="rId95" xr:uid="{99EBC8E2-593F-47DA-9AB2-5826E18880AC}"/>
    <hyperlink ref="Q269" r:id="rId96" xr:uid="{987672FF-D00D-4798-AE08-ED962F82E8BC}"/>
    <hyperlink ref="Q278" r:id="rId97" xr:uid="{85E66F66-C6BB-482C-BD2B-C3C1CA56A930}"/>
    <hyperlink ref="Q293" r:id="rId98" xr:uid="{C66B6EFA-016D-4DD4-A7C7-A422F4C8F376}"/>
    <hyperlink ref="Q301" r:id="rId99" xr:uid="{9DC3B9C8-268C-4ECA-8CE2-327FF9D6AAFB}"/>
    <hyperlink ref="Q307" r:id="rId100" xr:uid="{F9427E26-F083-4CE5-9DD8-4159622247E2}"/>
    <hyperlink ref="Q334" r:id="rId101" xr:uid="{A0F5EAC4-2E3E-4EA1-A5FB-9E1ED4F46C26}"/>
    <hyperlink ref="Q342" r:id="rId102" xr:uid="{77706581-62A0-4B03-904E-434F3957D827}"/>
    <hyperlink ref="Q387" r:id="rId103" display="https://digital.nhs.uk/data-and-information/publications/statistical/guardianship-under-the-mental-health-act-1983/england-2016-17-and-2017-18-national-statistic" xr:uid="{04CA031E-32CA-4CB3-8C4F-E21DBB7C5A9B}"/>
    <hyperlink ref="P2" r:id="rId104" xr:uid="{AACA24EA-8F88-4E26-B72F-FAA932F53C48}"/>
    <hyperlink ref="P27" r:id="rId105" xr:uid="{95F71B8D-5683-45E3-9B96-537E127DA54E}"/>
    <hyperlink ref="P39" r:id="rId106" xr:uid="{47BFC334-B674-472D-965C-A7583E31F450}"/>
    <hyperlink ref="P45" r:id="rId107" xr:uid="{8EAAE744-1ED3-446B-A140-5E6D10399BFC}"/>
    <hyperlink ref="P84" r:id="rId108" location="council-tax,-non-domestic-rates,-pensions-and-borrowing-forms" xr:uid="{985B5EA6-7D0E-49C6-BA53-CA78403DBDB3}"/>
    <hyperlink ref="P93" r:id="rId109" location="council-tax,-non-domestic-rates,-pensions-and-borrowing-forms" xr:uid="{E709E19A-0900-40A8-A8B1-2049EF67380C}"/>
    <hyperlink ref="P97" r:id="rId110" location="council-tax,-non-domestic-rates,-pensions-and-borrowing-forms" xr:uid="{8A87831D-3CC4-405B-A97C-695F64459B54}"/>
    <hyperlink ref="P101" r:id="rId111" location="council-tax,-non-domestic-rates,-pensions-and-borrowing-forms" xr:uid="{75A4328A-BFA3-4F66-9B84-941AE48F7706}"/>
    <hyperlink ref="P110" r:id="rId112" location="council-tax,-non-domestic-rates,-pensions-and-borrowing-forms" xr:uid="{C3FB29EF-C2DC-4278-8B41-A9F1607FF183}"/>
    <hyperlink ref="P117" r:id="rId113" location="council-tax,-non-domestic-rates,-pensions-and-borrowing-forms" xr:uid="{FE52923F-6B1F-4839-88DF-4235C4DBA0E2}"/>
    <hyperlink ref="P120" r:id="rId114" location="council-tax,-non-domestic-rates,-pensions-and-borrowing-forms" xr:uid="{82F11D63-3DE0-4DE6-864A-93E78CE9F8C8}"/>
    <hyperlink ref="P142" r:id="rId115" xr:uid="{D47CE6CA-BFFE-44AC-9A82-1F44D99D3594}"/>
    <hyperlink ref="P231" r:id="rId116" xr:uid="{3700EDF7-1612-4190-A4E6-760AAE4CC18E}"/>
    <hyperlink ref="P252" r:id="rId117" xr:uid="{70AB2380-D67E-41C0-B7B7-F80E95A06B7B}"/>
    <hyperlink ref="P255" r:id="rId118" xr:uid="{B371D234-1FC1-4CEF-9F6C-F02DC0CA0BF9}"/>
    <hyperlink ref="P269" r:id="rId119" xr:uid="{C40F8E9C-30F5-4661-8ABE-91D3155F1575}"/>
    <hyperlink ref="P301" r:id="rId120" xr:uid="{3BFD2CEA-3010-457C-B2D7-98D5FB92BB40}"/>
    <hyperlink ref="P328" r:id="rId121" xr:uid="{9EF37B9E-7E64-436A-84B5-3F1360B6591E}"/>
    <hyperlink ref="P334" r:id="rId122" xr:uid="{6ECAF0B9-3736-47BA-BEFC-045D7D3D6E95}"/>
    <hyperlink ref="P342" r:id="rId123" xr:uid="{850302B6-9BDC-4595-BFEA-2D6F5A5F8680}"/>
    <hyperlink ref="P344" r:id="rId124" xr:uid="{7FCBFD41-57A8-4275-BEC5-EDC529E1F9A8}"/>
    <hyperlink ref="P384" r:id="rId125" xr:uid="{FC9BD67F-426E-470A-98DB-30E050F93991}"/>
    <hyperlink ref="P391" r:id="rId126" xr:uid="{1CBC7397-7986-4FBE-B3D9-70075129229B}"/>
    <hyperlink ref="Q384" r:id="rId127" xr:uid="{D3BED3E0-9581-48B4-B1A4-329B62726D21}"/>
    <hyperlink ref="Q391" r:id="rId128" xr:uid="{EB7E16A3-E2B0-497E-AEF1-00491F03244F}"/>
    <hyperlink ref="Q19" r:id="rId129" xr:uid="{6DDE543A-9EAA-4F5F-AC94-794636F80A56}"/>
    <hyperlink ref="P148" r:id="rId130" xr:uid="{8CD993A4-1FB7-453A-92F4-E67F149E296C}"/>
    <hyperlink ref="Q148" r:id="rId131" xr:uid="{C62DA718-3A4A-460B-8D73-C907F4226D93}"/>
    <hyperlink ref="Q138" r:id="rId132" xr:uid="{B57AD49F-C016-47BB-8006-653DAA20F35F}"/>
    <hyperlink ref="Q515" r:id="rId133" xr:uid="{B1E7CF06-D49E-49E7-BFF5-5965D12FCF85}"/>
    <hyperlink ref="P529" r:id="rId134" xr:uid="{E8BA1427-2BE5-4CA8-8505-A830BA4CCB12}"/>
    <hyperlink ref="Q529" r:id="rId135" xr:uid="{CA2A3C87-2529-4155-8548-607E60EB3BC8}"/>
    <hyperlink ref="Q513" r:id="rId136" xr:uid="{98352FCB-ECE8-4824-8150-A2ABEED1DE47}"/>
    <hyperlink ref="Q470" r:id="rId137" display="https://www.food.gov.uk/sites/default/files/media/document/FSA 21-12-14 - LA Recovery Plan Update .pdf" xr:uid="{E4F1AA94-7CC3-43FF-8176-5085C11EA704}"/>
    <hyperlink ref="Q495" r:id="rId138" display="https://www.food.gov.uk/sites/default/files/media/document/FSA 21-12-14 - LA Recovery Plan Update .pdf" xr:uid="{4726BFC4-BBC4-4898-9FEA-60A2D683D5C6}"/>
    <hyperlink ref="Q173" r:id="rId139" xr:uid="{D052FAF8-B9BF-4BFC-8E21-66995721FE9D}"/>
    <hyperlink ref="P206" r:id="rId140" display="https://www.wastedataflow.org/home.aspx" xr:uid="{81FCC3F8-B64B-42F0-A379-B2432DCC4A21}"/>
    <hyperlink ref="P249" r:id="rId141" xr:uid="{B8590DD9-298C-4BEF-AED2-706EB6C5FA80}"/>
    <hyperlink ref="Q249" r:id="rId142" xr:uid="{5435FD81-7D29-4E34-823C-70D19B442793}"/>
    <hyperlink ref="Q240" r:id="rId143" xr:uid="{91031117-A791-403B-B7A5-3D47E90A10E6}"/>
    <hyperlink ref="Q252" r:id="rId144" xr:uid="{7772A111-7947-4356-AEF5-5CD1D0F643A7}"/>
    <hyperlink ref="Q266" r:id="rId145" xr:uid="{755D1434-1DCE-458C-A73F-252356E6296B}"/>
    <hyperlink ref="P275" r:id="rId146" xr:uid="{D948BB43-F80F-495A-89FE-9A4FE7399A34}"/>
    <hyperlink ref="Q275" r:id="rId147" xr:uid="{34C42D80-8D4C-4D1B-8F31-0F8E799A4ADE}"/>
    <hyperlink ref="Q273" r:id="rId148" xr:uid="{97BC04AB-721C-4651-977C-70C3474B9338}"/>
    <hyperlink ref="P293" r:id="rId149" xr:uid="{5CA5E83E-0916-4D61-B25F-7269DAC8BEC8}"/>
    <hyperlink ref="P299" r:id="rId150" xr:uid="{CB4182C7-EF68-473E-9AAB-2CA84687D553}"/>
    <hyperlink ref="Q299" r:id="rId151" xr:uid="{6E1501AA-C196-4661-A14D-4AA73D8ACD52}"/>
    <hyperlink ref="P303" r:id="rId152" xr:uid="{979014A3-EF8A-48AC-8FB4-68461DE82138}"/>
    <hyperlink ref="Q303" r:id="rId153" xr:uid="{2AB20E3E-4DD4-454E-91F8-BE0A09B0A976}"/>
    <hyperlink ref="P305" r:id="rId154" display="https://gbr01.safelinks.protection.outlook.com/?url=https%3A%2F%2Fwww.gov.uk%2Fguidance%2Fschool-capital-funding&amp;data=05%7C01%7CSDL%40levellingup.gov.uk%7Ced7aa96ca1ee49c0066e08dafd59da56%7Cbf3468109c7d43dea87224a2ef3995a8%7C0%7C0%7C638100859802903758%7CUnknown%7CTWFpbGZsb3d8eyJWIjoiMC4wLjAwMDAiLCJQIjoiV2luMzIiLCJBTiI6Ik1haWwiLCJXVCI6Mn0%3D%7C3000%7C%7C%7C&amp;sdata=NpyvMVQWxKorc4cPp5vas4iOqKx1oC8rImx9YHu6QGY%3D&amp;reserved=0" xr:uid="{7576F246-BEC0-4865-A0F7-7FBE722E97EA}"/>
    <hyperlink ref="Q305" r:id="rId155" display="https://gbr01.safelinks.protection.outlook.com/?url=https%3A%2F%2Fexplore-education-statistics.service.gov.uk%2Ffind-statistics%2Fschool-funding-statistics&amp;data=05%7C01%7CSDL%40levellingup.gov.uk%7Ced7aa96ca1ee49c0066e08dafd59da56%7Cbf3468109c7d43dea87224a2ef3995a8%7C0%7C0%7C638100859802903758%7CUnknown%7CTWFpbGZsb3d8eyJWIjoiMC4wLjAwMDAiLCJQIjoiV2luMzIiLCJBTiI6Ik1haWwiLCJXVCI6Mn0%3D%7C3000%7C%7C%7C&amp;sdata=jqblYJA38DSaf5YW9NMtbQtNRlITX8qHJldGVnpYa30%3D&amp;reserved=0" xr:uid="{DD691325-018A-48BE-A111-97BE60BFF1B9}"/>
    <hyperlink ref="P307" r:id="rId156" xr:uid="{968B4815-36D7-4FA6-BA9A-3D9E58CD77EF}"/>
    <hyperlink ref="P309" r:id="rId157" xr:uid="{8846C98E-E0BF-433D-8CC0-74FAE7705D4C}"/>
    <hyperlink ref="P318" r:id="rId158" xr:uid="{A53B87D0-834C-4A2B-89E3-6FCA477392EB}"/>
    <hyperlink ref="Q328" r:id="rId159" xr:uid="{27AFB9B0-14EB-4DAD-BAE7-97949BC24A94}"/>
    <hyperlink ref="P330" r:id="rId160" xr:uid="{64F0C699-2054-498C-95A2-1B0D2EF2B95D}"/>
    <hyperlink ref="P346" r:id="rId161" xr:uid="{7DE53820-FD15-449B-945D-896972CE3FDD}"/>
    <hyperlink ref="Q346" r:id="rId162" xr:uid="{425A46F5-F1F6-437D-B4C6-4380F82655A2}"/>
    <hyperlink ref="P353" r:id="rId163" xr:uid="{E60097A0-D14C-463F-BCEB-50AB3C1D7FC7}"/>
    <hyperlink ref="Q353" r:id="rId164" xr:uid="{F74B4981-E40A-404A-AF47-10957ACCA2E7}"/>
    <hyperlink ref="P356" r:id="rId165" xr:uid="{780FE784-DB21-4F95-90D5-FC41DBC1477B}"/>
    <hyperlink ref="Q356" r:id="rId166" xr:uid="{4E28B4DA-CEC5-40A9-AE66-6B690B7F2BF3}"/>
    <hyperlink ref="P364" r:id="rId167" xr:uid="{1BC6E53E-6CA5-403A-BEFA-F4D55E215B50}"/>
    <hyperlink ref="Q364" r:id="rId168" xr:uid="{7AEA948C-46B0-4AEF-929B-B54313530B58}"/>
    <hyperlink ref="Q366" r:id="rId169" xr:uid="{7E742CFD-96F9-44E4-B8DD-39A5AE0187E1}"/>
    <hyperlink ref="P370" r:id="rId170" xr:uid="{674715D1-301F-4985-8384-1B5BCFADFA58}"/>
    <hyperlink ref="Q370" r:id="rId171" xr:uid="{5856FB97-4562-4303-AB30-FF15D3943496}"/>
    <hyperlink ref="P375" r:id="rId172" xr:uid="{B794C446-1C76-4C59-A6C9-A87762E78ABA}"/>
    <hyperlink ref="Q375" r:id="rId173" xr:uid="{B3875809-20DE-4693-9696-57A6A4DAC6BF}"/>
    <hyperlink ref="Q140" r:id="rId174" xr:uid="{1C5B2C7D-A2EE-4CB3-8FA4-E5D535344947}"/>
    <hyperlink ref="P8" r:id="rId175" xr:uid="{64178403-2783-4AC4-8697-477166867444}"/>
    <hyperlink ref="P5" r:id="rId176" xr:uid="{92DB253B-A41C-4053-AD88-8EF90C26E70F}"/>
    <hyperlink ref="Q5" r:id="rId177" xr:uid="{578E3193-14FE-4958-8B47-F10CC20E53F5}"/>
    <hyperlink ref="Q8" r:id="rId178" xr:uid="{0AEAAB57-1428-4813-8990-061B43C67F4B}"/>
    <hyperlink ref="Q465" r:id="rId179" xr:uid="{54B9DB05-395A-41C0-9919-C39022FE57D8}"/>
    <hyperlink ref="P465" r:id="rId180" display="https://www.hse.gov.uk/lau/lae1-blank-proforma.pdf" xr:uid="{85EF4635-601B-4823-8D3F-9EBB83406E70}"/>
    <hyperlink ref="Q534" r:id="rId181" xr:uid="{EE4CCAB9-3CD8-4AAE-AC57-9851034ED254}"/>
    <hyperlink ref="Q408" r:id="rId182" xr:uid="{44F1D9DA-547A-4ED9-96C6-55C2F4526D00}"/>
    <hyperlink ref="P425" r:id="rId183" display="https://digital.nhs.uk/data-and-information/data-tools-and-services/data-services/adult-social-care-data-hub/data-collections-and-guidance" xr:uid="{7CA83F03-D993-4A0C-9283-345DB7500874}"/>
    <hyperlink ref="Q425" r:id="rId184" display="https://digital.nhs.uk/data-and-information/publications/statistical/deferred-payment-agreements" xr:uid="{0770BB1A-4425-40A5-9302-F3F73674DC7E}"/>
    <hyperlink ref="P377" r:id="rId185" xr:uid="{ABFD8742-C07A-4BDF-B1AF-65B8CD0022E5}"/>
    <hyperlink ref="Q377" r:id="rId186" xr:uid="{2AE12302-8953-4168-A6B1-7BADEFE1E6E9}"/>
    <hyperlink ref="P379" r:id="rId187" xr:uid="{916AA3C7-B232-44F9-A3C7-C2CED0B5557D}"/>
    <hyperlink ref="Q382" r:id="rId188" xr:uid="{AAF32358-8130-4763-9ADB-283D71F2B3D6}"/>
  </hyperlinks>
  <pageMargins left="0.39370078740157483" right="0.19685039370078741" top="0.39370078740157483" bottom="0.39370078740157483" header="0.19685039370078741" footer="0.19685039370078741"/>
  <pageSetup paperSize="8" fitToHeight="0" orientation="landscape" r:id="rId189"/>
  <headerFooter alignWithMargins="0">
    <oddHeader>&amp;L&amp;"Arial,Bold"&amp;12Single list of central government data requirements from local government - 2011/12&amp;R&amp;"Arial,Bold"&amp;12Detailed listing</oddHeader>
    <oddFooter>&amp;L&amp;8&amp;Z&amp;F&amp;R&amp;8page &amp;P of &amp;N</oddFooter>
  </headerFooter>
  <drawing r:id="rId19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3"/>
    <pageSetUpPr autoPageBreaks="0"/>
  </sheetPr>
  <dimension ref="B2:BP81"/>
  <sheetViews>
    <sheetView showGridLines="0" showRowColHeaders="0" showZeros="0" zoomScaleNormal="100" workbookViewId="0">
      <selection activeCell="F19" sqref="F19"/>
    </sheetView>
  </sheetViews>
  <sheetFormatPr defaultRowHeight="12.5" x14ac:dyDescent="0.25"/>
  <cols>
    <col min="1" max="1" width="2.7265625" customWidth="1"/>
    <col min="2" max="2" width="17.1796875" customWidth="1"/>
    <col min="3" max="3" width="103.54296875" customWidth="1"/>
    <col min="4" max="4" width="2.7265625" customWidth="1"/>
    <col min="5" max="5" width="19.7265625" customWidth="1"/>
    <col min="7" max="7" width="44.54296875" customWidth="1"/>
    <col min="8" max="9" width="0" hidden="1" customWidth="1"/>
    <col min="10" max="10" width="17.54296875" hidden="1" customWidth="1"/>
    <col min="11" max="12" width="13.1796875" hidden="1" customWidth="1"/>
    <col min="13" max="73" width="0" hidden="1" customWidth="1"/>
  </cols>
  <sheetData>
    <row r="2" spans="2:68" ht="15.5" x14ac:dyDescent="0.35">
      <c r="B2" s="132" t="s">
        <v>1464</v>
      </c>
      <c r="M2" s="56" t="s">
        <v>1308</v>
      </c>
      <c r="N2" s="57" t="str">
        <f>RefsLookup!B1</f>
        <v>Ref part 1</v>
      </c>
      <c r="O2" s="57" t="str">
        <f>RefsLookup!C1</f>
        <v>Row Main</v>
      </c>
      <c r="P2" s="57" t="str">
        <f>RefsLookup!D1</f>
        <v>Row Pending</v>
      </c>
      <c r="Q2" s="57" t="str">
        <f>RefsLookup!E1</f>
        <v>Row Removed</v>
      </c>
      <c r="R2" s="57" t="str">
        <f>RefsLookup!F1</f>
        <v>Collection name</v>
      </c>
      <c r="S2" s="57" t="str">
        <f>RefsLookup!G1</f>
        <v>Dept</v>
      </c>
      <c r="T2" s="57" t="str">
        <f>RefsLookup!H1</f>
        <v>Topics</v>
      </c>
      <c r="U2" s="57" t="str">
        <f>RefsLookup!I1</f>
        <v>List</v>
      </c>
      <c r="V2" s="57" t="str">
        <f>RefsLookup!J1</f>
        <v>Exists</v>
      </c>
      <c r="W2" s="58" t="str">
        <f>RefsLookup!K1</f>
        <v>Error</v>
      </c>
      <c r="Y2" s="25" t="s">
        <v>1798</v>
      </c>
    </row>
    <row r="3" spans="2:68" ht="13" thickBot="1" x14ac:dyDescent="0.3">
      <c r="M3" s="21">
        <f>MATCH(B4,RefsLookup!B:B,0)</f>
        <v>2</v>
      </c>
      <c r="N3" s="24">
        <f ca="1">OFFSET(RefsLookup!B$1,$M$3-1,0)</f>
        <v>1</v>
      </c>
      <c r="O3" s="24">
        <f ca="1">OFFSET(RefsLookup!C$1,$M$3-1,0)</f>
        <v>2</v>
      </c>
      <c r="P3" s="24">
        <f ca="1">OFFSET(RefsLookup!D$1,$M$3-1,0)</f>
        <v>2</v>
      </c>
      <c r="Q3" s="24" t="e">
        <f ca="1">OFFSET(RefsLookup!E$1,$M$3-1,0)</f>
        <v>#N/A</v>
      </c>
      <c r="R3" s="24" t="str">
        <f ca="1">OFFSET(RefsLookup!F$1,$M$3-1,0)</f>
        <v>Weights and measures enforcement (section 70)</v>
      </c>
      <c r="S3" s="24" t="str">
        <f ca="1">OFFSET(RefsLookup!G$1,$M$3-1,0)</f>
        <v>DBT/OPSS</v>
      </c>
      <c r="T3" s="24">
        <f ca="1">OFFSET(RefsLookup!H$1,$M$3-1,0)</f>
        <v>2</v>
      </c>
      <c r="U3" s="24">
        <f ca="1">OFFSET(RefsLookup!I$1,$M$3-1,0)</f>
        <v>1</v>
      </c>
      <c r="V3" s="24" t="b">
        <f ca="1">OFFSET(RefsLookup!J$1,$M$3-1,0)</f>
        <v>1</v>
      </c>
      <c r="W3" s="22" t="b">
        <f ca="1">OFFSET(RefsLookup!K$1,$M$3-1,0)</f>
        <v>1</v>
      </c>
      <c r="Y3" s="27">
        <v>277</v>
      </c>
    </row>
    <row r="4" spans="2:68" ht="16" thickBot="1" x14ac:dyDescent="0.4">
      <c r="B4" s="106">
        <v>1</v>
      </c>
      <c r="C4" s="161"/>
    </row>
    <row r="5" spans="2:68" ht="15.5" x14ac:dyDescent="0.35">
      <c r="B5" s="93"/>
    </row>
    <row r="6" spans="2:68" ht="16.5" customHeight="1" x14ac:dyDescent="0.35">
      <c r="B6" s="132" t="str">
        <f>Notes!B2</f>
        <v>Single data list of central government data requirements from local government 2023-24</v>
      </c>
      <c r="C6" s="170"/>
      <c r="E6" s="117" t="s">
        <v>931</v>
      </c>
      <c r="I6" t="s">
        <v>708</v>
      </c>
      <c r="J6" t="s">
        <v>78</v>
      </c>
      <c r="K6" t="s">
        <v>79</v>
      </c>
      <c r="L6" t="s">
        <v>1308</v>
      </c>
      <c r="M6" t="str">
        <f>DetailList!A1</f>
        <v xml:space="preserve">     Level</v>
      </c>
      <c r="N6" t="str">
        <f>DetailList!B1</f>
        <v>Ref</v>
      </c>
      <c r="O6" t="str">
        <f>DetailList!C1</f>
        <v>Data collection name</v>
      </c>
      <c r="P6" t="str">
        <f>DetailList!D1</f>
        <v>Data topic</v>
      </c>
      <c r="Q6" t="str">
        <f>DetailList!E1</f>
        <v>Dept.</v>
      </c>
      <c r="R6" t="str">
        <f>DetailList!F1</f>
        <v xml:space="preserve">     New</v>
      </c>
      <c r="S6" t="e">
        <f>DetailList!#REF!</f>
        <v>#REF!</v>
      </c>
      <c r="T6" t="str">
        <f>DetailList!G1</f>
        <v xml:space="preserve">     National Statistics</v>
      </c>
      <c r="U6" t="str">
        <f>DetailList!H1</f>
        <v xml:space="preserve">     EU/Int. legal oblig.</v>
      </c>
      <c r="V6" t="str">
        <f>DetailList!I1</f>
        <v xml:space="preserve">     UK legal obligation</v>
      </c>
      <c r="W6" t="str">
        <f>DetailList!J1</f>
        <v>Freq.</v>
      </c>
      <c r="X6" t="str">
        <f>DetailList!K1</f>
        <v>Authority group</v>
      </c>
      <c r="Y6" t="str">
        <f>DetailList!L1</f>
        <v>Short description</v>
      </c>
      <c r="Z6" t="str">
        <f>DetailList!M1</f>
        <v>Comments</v>
      </c>
      <c r="AA6" t="str">
        <f>DetailList!N1</f>
        <v>Links</v>
      </c>
      <c r="AB6" t="str">
        <f>DetailList!O1</f>
        <v>.</v>
      </c>
      <c r="AC6" t="str">
        <f>DetailList!P1</f>
        <v>Link to return</v>
      </c>
      <c r="AD6" t="str">
        <f>DetailList!Q1</f>
        <v>Link to example of published data</v>
      </c>
      <c r="AE6" t="str">
        <f>DetailList!R1</f>
        <v xml:space="preserve">     Body/Agency/ALB</v>
      </c>
      <c r="AF6" t="str">
        <f>DetailList!S1</f>
        <v>NI</v>
      </c>
      <c r="AG6" t="str">
        <f>DetailList!T1</f>
        <v xml:space="preserve">     County council</v>
      </c>
      <c r="AH6" t="str">
        <f>DetailList!U1</f>
        <v xml:space="preserve">     District council</v>
      </c>
      <c r="AI6" t="str">
        <f>DetailList!V1</f>
        <v xml:space="preserve">     Metropolitan district</v>
      </c>
      <c r="AJ6" t="str">
        <f>DetailList!W1</f>
        <v xml:space="preserve">     Unitary authority</v>
      </c>
      <c r="AK6" t="str">
        <f>DetailList!X1</f>
        <v xml:space="preserve">     London borough</v>
      </c>
      <c r="AL6" t="str">
        <f>DetailList!Y1</f>
        <v xml:space="preserve">     City of London</v>
      </c>
      <c r="AM6" t="str">
        <f>DetailList!Z1</f>
        <v xml:space="preserve">     Isles of Scilly</v>
      </c>
      <c r="AN6" t="str">
        <f>DetailList!AA1</f>
        <v xml:space="preserve">     Fire &amp; rescue authority</v>
      </c>
      <c r="AO6" t="str">
        <f>DetailList!AB1</f>
        <v xml:space="preserve">     Police authority</v>
      </c>
      <c r="AP6" t="str">
        <f>DetailList!AC1</f>
        <v xml:space="preserve">     Joint waste authority</v>
      </c>
      <c r="AQ6" t="str">
        <f>DetailList!AD1</f>
        <v xml:space="preserve">     Waste disposal authority</v>
      </c>
      <c r="AR6" t="str">
        <f>DetailList!AE1</f>
        <v xml:space="preserve">     National park authority</v>
      </c>
      <c r="AS6" t="str">
        <f>DetailList!AF1</f>
        <v xml:space="preserve">     Integrated transport authority</v>
      </c>
      <c r="AT6" t="str">
        <f>DetailList!AG1</f>
        <v xml:space="preserve">     GLA</v>
      </c>
      <c r="AU6" t="str">
        <f>DetailList!AH1</f>
        <v xml:space="preserve">     Transport for London</v>
      </c>
      <c r="AV6" t="str">
        <f>DetailList!AI1</f>
        <v xml:space="preserve">     London Development Agency</v>
      </c>
      <c r="AW6" t="str">
        <f>DetailList!AJ1</f>
        <v xml:space="preserve">     London Fire &amp; Emergency Planning authority</v>
      </c>
      <c r="AX6" t="str">
        <f>DetailList!AK1</f>
        <v xml:space="preserve">     Metropolitan Police Authority</v>
      </c>
      <c r="AY6" t="str">
        <f>DetailList!AL1</f>
        <v xml:space="preserve">     Broads Authority</v>
      </c>
      <c r="AZ6" t="str">
        <f>DetailList!AM1</f>
        <v xml:space="preserve">     Joint authority</v>
      </c>
      <c r="BA6" t="str">
        <f>DetailList!AN1</f>
        <v xml:space="preserve">     Combined authority</v>
      </c>
      <c r="BB6" t="str">
        <f>DetailList!AO1</f>
        <v xml:space="preserve">     Parish council</v>
      </c>
      <c r="BC6" t="str">
        <f>DetailList!AP1</f>
        <v xml:space="preserve">     Parish meeting</v>
      </c>
      <c r="BD6" t="str">
        <f>DetailList!AQ1</f>
        <v>LA class comments</v>
      </c>
      <c r="BE6" t="str">
        <f>DetailList!AR1</f>
        <v>LA classes</v>
      </c>
      <c r="BF6" t="str">
        <f>DetailList!AS1</f>
        <v>Collection type</v>
      </c>
      <c r="BG6" t="str">
        <f>DetailList!AT1</f>
        <v>Format</v>
      </c>
      <c r="BH6" t="str">
        <f>DetailList!AU1</f>
        <v>Data topics</v>
      </c>
      <c r="BI6" t="str">
        <f>DetailList!AV1</f>
        <v>.</v>
      </c>
      <c r="BJ6" t="str">
        <f>DetailList!AW1</f>
        <v>Theme</v>
      </c>
      <c r="BK6" t="str">
        <f>DetailList!AX1</f>
        <v>Contact</v>
      </c>
      <c r="BL6" t="e">
        <f>DetailList!#REF!</f>
        <v>#REF!</v>
      </c>
      <c r="BM6" t="e">
        <f>DetailList!#REF!</f>
        <v>#REF!</v>
      </c>
      <c r="BN6" t="str">
        <f>DetailList!AY1</f>
        <v>.</v>
      </c>
      <c r="BO6" t="str">
        <f>DetailList!AZ1</f>
        <v>Ref part 1</v>
      </c>
      <c r="BP6" t="str">
        <f>DetailList!BA1</f>
        <v>Ref part 2</v>
      </c>
    </row>
    <row r="7" spans="2:68" s="102" customFormat="1" ht="16.5" customHeight="1" x14ac:dyDescent="0.35">
      <c r="B7" s="107"/>
      <c r="C7" s="108" t="str">
        <f ca="1">CHOOSE(I11,O11,"PENDING: ["&amp;O11&amp;"]"," +++++ REMOVED ["&amp;O11&amp;"] +++++")</f>
        <v>Weights and measures enforcement (section 70)</v>
      </c>
      <c r="E7" s="116" t="str">
        <f ca="1">HYPERLINK("#"&amp;K11&amp;"!A"&amp;L11,J11)</f>
        <v>Detailed list</v>
      </c>
      <c r="I7">
        <v>1</v>
      </c>
      <c r="J7" t="s">
        <v>458</v>
      </c>
      <c r="K7" t="s">
        <v>76</v>
      </c>
      <c r="L7">
        <f ca="1">O3</f>
        <v>2</v>
      </c>
      <c r="M7" s="56" t="str">
        <f ca="1">OFFSET(DetailList!A$1,$O$3-1,0)</f>
        <v>C</v>
      </c>
      <c r="N7" s="57" t="str">
        <f ca="1">OFFSET(DetailList!B$1,$O$3-1,0)</f>
        <v>001-00</v>
      </c>
      <c r="O7" s="57" t="str">
        <f ca="1">OFFSET(DetailList!C$1,$O$3-1,0)</f>
        <v>Weights and measures enforcement (section 70)</v>
      </c>
      <c r="P7" s="57">
        <f ca="1">OFFSET(DetailList!D$1,$O$3-1,0)</f>
        <v>0</v>
      </c>
      <c r="Q7" s="57" t="str">
        <f ca="1">OFFSET(DetailList!E$1,$O$3-1,0)</f>
        <v>DBT/OPSS</v>
      </c>
      <c r="R7" s="57">
        <f ca="1">OFFSET(DetailList!F$1,$O$3-1,0)</f>
        <v>0</v>
      </c>
      <c r="S7" s="57" t="e">
        <f ca="1">OFFSET(DetailList!#REF!,$O$3-1,0)</f>
        <v>#REF!</v>
      </c>
      <c r="T7" s="57">
        <f ca="1">OFFSET(DetailList!G$1,$O$3-1,0)</f>
        <v>0</v>
      </c>
      <c r="U7" s="57">
        <f ca="1">OFFSET(DetailList!H$1,$O$3-1,0)</f>
        <v>0</v>
      </c>
      <c r="V7" s="57" t="str">
        <f ca="1">OFFSET(DetailList!I$1,$O$3-1,0)</f>
        <v>Y</v>
      </c>
      <c r="W7" s="57" t="str">
        <f ca="1">OFFSET(DetailList!J$1,$O$3-1,0)</f>
        <v>annual</v>
      </c>
      <c r="X7" s="57" t="str">
        <f ca="1">OFFSET(DetailList!K$1,$O$3-1,0)</f>
        <v>Upper tier &amp; single tier</v>
      </c>
      <c r="Y7" s="57" t="str">
        <f ca="1">OFFSET(DetailList!L$1,$O$3-1,0)</f>
        <v>The level of local weights and measures enforcement work.</v>
      </c>
      <c r="Z7" s="57" t="str">
        <f ca="1">OFFSET(DetailList!M$1,$O$3-1,0)</f>
        <v xml:space="preserve">Weights and Measures Act 1985 section 70. https://www.gov.uk/guidance/enforcement-of-the-weights-and-measures-act-1985  </v>
      </c>
      <c r="AA7" s="57" t="str">
        <f ca="1">OFFSET(DetailList!N$1,$O$3-1,0)</f>
        <v>Collection</v>
      </c>
      <c r="AB7" s="57" t="str">
        <f ca="1">OFFSET(DetailList!O$1,$O$3-1,0)</f>
        <v/>
      </c>
      <c r="AC7" s="57" t="str">
        <f ca="1">OFFSET(DetailList!P$1,$O$3-1,0)</f>
        <v>www.gov.uk/government/publications/section-70-weights-and-measures-returns-and-reports</v>
      </c>
      <c r="AD7" s="57">
        <f ca="1">OFFSET(DetailList!Q$1,$O$3-1,0)</f>
        <v>0</v>
      </c>
      <c r="AE7" s="57">
        <f ca="1">OFFSET(DetailList!R$1,$O$3-1,0)</f>
        <v>0</v>
      </c>
      <c r="AF7" s="57">
        <f ca="1">OFFSET(DetailList!S$1,$O$3-1,0)</f>
        <v>0</v>
      </c>
      <c r="AG7" s="57" t="str">
        <f ca="1">OFFSET(DetailList!T$1,$O$3-1,0)</f>
        <v>Y</v>
      </c>
      <c r="AH7" s="57">
        <f ca="1">OFFSET(DetailList!U$1,$O$3-1,0)</f>
        <v>0</v>
      </c>
      <c r="AI7" s="57" t="str">
        <f ca="1">OFFSET(DetailList!V$1,$O$3-1,0)</f>
        <v>Y</v>
      </c>
      <c r="AJ7" s="57" t="str">
        <f ca="1">OFFSET(DetailList!W$1,$O$3-1,0)</f>
        <v>Y</v>
      </c>
      <c r="AK7" s="57" t="str">
        <f ca="1">OFFSET(DetailList!X$1,$O$3-1,0)</f>
        <v>Y</v>
      </c>
      <c r="AL7" s="57" t="str">
        <f ca="1">OFFSET(DetailList!Y$1,$O$3-1,0)</f>
        <v>Y</v>
      </c>
      <c r="AM7" s="57" t="str">
        <f ca="1">OFFSET(DetailList!Z$1,$O$3-1,0)</f>
        <v>Y</v>
      </c>
      <c r="AN7" s="57">
        <f ca="1">OFFSET(DetailList!AA$1,$O$3-1,0)</f>
        <v>0</v>
      </c>
      <c r="AO7" s="57">
        <f ca="1">OFFSET(DetailList!AB$1,$O$3-1,0)</f>
        <v>0</v>
      </c>
      <c r="AP7" s="57">
        <f ca="1">OFFSET(DetailList!AC$1,$O$3-1,0)</f>
        <v>0</v>
      </c>
      <c r="AQ7" s="57">
        <f ca="1">OFFSET(DetailList!AD$1,$O$3-1,0)</f>
        <v>0</v>
      </c>
      <c r="AR7" s="57">
        <f ca="1">OFFSET(DetailList!AE$1,$O$3-1,0)</f>
        <v>0</v>
      </c>
      <c r="AS7" s="57">
        <f ca="1">OFFSET(DetailList!AF$1,$O$3-1,0)</f>
        <v>0</v>
      </c>
      <c r="AT7" s="57">
        <f ca="1">OFFSET(DetailList!AG$1,$O$3-1,0)</f>
        <v>0</v>
      </c>
      <c r="AU7" s="57">
        <f ca="1">OFFSET(DetailList!AH$1,$O$3-1,0)</f>
        <v>0</v>
      </c>
      <c r="AV7" s="57">
        <f ca="1">OFFSET(DetailList!AI$1,$O$3-1,0)</f>
        <v>0</v>
      </c>
      <c r="AW7" s="57">
        <f ca="1">OFFSET(DetailList!AJ$1,$O$3-1,0)</f>
        <v>0</v>
      </c>
      <c r="AX7" s="57">
        <f ca="1">OFFSET(DetailList!AK$1,$O$3-1,0)</f>
        <v>0</v>
      </c>
      <c r="AY7" s="57">
        <f ca="1">OFFSET(DetailList!AL$1,$O$3-1,0)</f>
        <v>0</v>
      </c>
      <c r="AZ7" s="57">
        <f ca="1">OFFSET(DetailList!AM$1,$O$3-1,0)</f>
        <v>0</v>
      </c>
      <c r="BA7" s="57">
        <f ca="1">OFFSET(DetailList!AN$1,$O$3-1,0)</f>
        <v>0</v>
      </c>
      <c r="BB7" s="57">
        <f ca="1">OFFSET(DetailList!AO$1,$O$3-1,0)</f>
        <v>0</v>
      </c>
      <c r="BC7" s="57">
        <f ca="1">OFFSET(DetailList!AP$1,$O$3-1,0)</f>
        <v>0</v>
      </c>
      <c r="BD7" s="57">
        <f ca="1">OFFSET(DetailList!AQ$1,$O$3-1,0)</f>
        <v>0</v>
      </c>
      <c r="BE7" s="57" t="str">
        <f ca="1">OFFSET(DetailList!AR$1,$O$3-1,0)</f>
        <v>County council, Metropolitan district, Unitary authority, London borough, City of London, Isles of Scilly</v>
      </c>
      <c r="BF7" s="57" t="str">
        <f ca="1">OFFSET(DetailList!AS$1,$O$3-1,0)</f>
        <v>aggregate/summary</v>
      </c>
      <c r="BG7" s="57" t="str">
        <f ca="1">OFFSET(DetailList!AT$1,$O$3-1,0)</f>
        <v>Spreadsheet</v>
      </c>
      <c r="BH7" s="57">
        <f ca="1">OFFSET(DetailList!AU$1,$O$3-1,0)</f>
        <v>2</v>
      </c>
      <c r="BI7" s="57">
        <f ca="1">OFFSET(DetailList!AV$1,$O$3-1,0)</f>
        <v>0</v>
      </c>
      <c r="BJ7" s="57" t="str">
        <f ca="1">OFFSET(DetailList!AW$1,$O$3-1,0)</f>
        <v>Trading standards</v>
      </c>
      <c r="BK7" s="57" t="str">
        <f ca="1">OFFSET(DetailList!AX$1,$O$3-1,0)</f>
        <v>amanda.farrell@beis.gov.uk / gillian.asbury@beis.gov.uk</v>
      </c>
      <c r="BL7" s="57" t="e">
        <f ca="1">OFFSET(DetailList!#REF!,$O$3-1,0)</f>
        <v>#REF!</v>
      </c>
      <c r="BM7" s="57" t="e">
        <f ca="1">OFFSET(DetailList!#REF!,$O$3-1,0)</f>
        <v>#REF!</v>
      </c>
      <c r="BN7" s="57">
        <f ca="1">OFFSET(DetailList!AY$1,$O$3-1,0)</f>
        <v>0</v>
      </c>
      <c r="BO7" s="57">
        <f ca="1">OFFSET(DetailList!AZ$1,$O$3-1,0)</f>
        <v>1</v>
      </c>
      <c r="BP7" s="58">
        <f ca="1">OFFSET(DetailList!BA$1,$O$3-1,0)</f>
        <v>0</v>
      </c>
    </row>
    <row r="8" spans="2:68" x14ac:dyDescent="0.25">
      <c r="B8" s="104" t="s">
        <v>1293</v>
      </c>
      <c r="C8" s="115" t="str">
        <f ca="1">Q11&amp;" ("&amp;Q12&amp;")"</f>
        <v>DBT/OPSS (Department for Business and Trade - Office for Product Safety &amp; Standards)</v>
      </c>
      <c r="D8" t="s">
        <v>1342</v>
      </c>
      <c r="I8">
        <v>2</v>
      </c>
      <c r="J8" t="s">
        <v>166</v>
      </c>
      <c r="K8" t="s">
        <v>165</v>
      </c>
      <c r="L8">
        <f ca="1">P3</f>
        <v>2</v>
      </c>
      <c r="M8" s="19" t="str">
        <f ca="1">OFFSET(DetailListPending!A$1,$P$3-1,0)</f>
        <v>D</v>
      </c>
      <c r="N8" s="23" t="str">
        <f ca="1">OFFSET(DetailListPending!B$1,$P$3-1,0)</f>
        <v>190-01</v>
      </c>
      <c r="O8" s="23" t="str">
        <f ca="1">OFFSET(DetailListPending!C$1,$P$3-1,0)</f>
        <v>Food Hygiene (LA food law enforcement monitoring return)</v>
      </c>
      <c r="P8" s="23" t="str">
        <f ca="1">OFFSET(DetailListPending!D$1,$P$3-1,0)</f>
        <v>How much FH FTE resource is required to deliver the service in accordance with the FLCoP and the No. of FTE professional posts allocated/occupied/diverted at a fixed date. The actual number of allocated and occupied officers,suitably qualified, Regualtory support officers and trainees. Also New pending binary question - Has the local authority used Contractors/Agency staff in the last quarter? Yes/No</v>
      </c>
      <c r="Q8" s="23" t="str">
        <f ca="1">OFFSET(DetailListPending!E$1,$P$3-1,0)</f>
        <v>FSA</v>
      </c>
      <c r="R8" s="23">
        <f ca="1">OFFSET(DetailListPending!F$1,$P$3-1,0)</f>
        <v>0</v>
      </c>
      <c r="S8" s="23" t="e">
        <f ca="1">OFFSET(DetailListPending!#REF!,$P$3-1,0)</f>
        <v>#REF!</v>
      </c>
      <c r="T8" s="23">
        <f ca="1">OFFSET(DetailListPending!G$1,$P$3-1,0)</f>
        <v>0</v>
      </c>
      <c r="U8" s="23" t="str">
        <f ca="1">OFFSET(DetailListPending!H$1,$P$3-1,0)</f>
        <v>Y</v>
      </c>
      <c r="V8" s="23">
        <f ca="1">OFFSET(DetailListPending!I$1,$P$3-1,0)</f>
        <v>0</v>
      </c>
      <c r="W8" s="23" t="str">
        <f ca="1">OFFSET(DetailListPending!J$1,$P$3-1,0)</f>
        <v xml:space="preserve"> quarterly</v>
      </c>
      <c r="X8" s="23" t="str">
        <f ca="1">OFFSET(DetailListPending!K$1,$P$3-1,0)</f>
        <v>Single tier &amp; lower tier</v>
      </c>
      <c r="Y8" s="23">
        <f ca="1">OFFSET(DetailListPending!L$1,$P$3-1,0)</f>
        <v>0</v>
      </c>
      <c r="Z8" s="23" t="str">
        <f ca="1">OFFSET(DetailListPending!M$1,$P$3-1,0)</f>
        <v>Data needed to assess resource considered necessary by the LA, allocated, available and diverted resource plus a breakdown of number of officers into three categories. The FTE related questions are proposed as annual questions while other resource questions are proposed quarterly</v>
      </c>
      <c r="AA8" s="23" t="str">
        <f ca="1">OFFSET(DetailListPending!N$1,$P$3-1,0)</f>
        <v/>
      </c>
      <c r="AB8" s="23" t="str">
        <f ca="1">OFFSET(DetailListPending!O$1,$P$3-1,0)</f>
        <v/>
      </c>
      <c r="AC8" s="23">
        <f ca="1">OFFSET(DetailListPending!P$1,$P$3-1,0)</f>
        <v>0</v>
      </c>
      <c r="AD8" s="23">
        <f ca="1">OFFSET(DetailListPending!Q$1,$P$3-1,0)</f>
        <v>0</v>
      </c>
      <c r="AE8" s="23" t="str">
        <f ca="1">OFFSET(DetailListPending!R$1,$P$3-1,0)</f>
        <v>Y</v>
      </c>
      <c r="AF8" s="23">
        <f ca="1">OFFSET(DetailListPending!S$1,$P$3-1,0)</f>
        <v>0</v>
      </c>
      <c r="AG8" s="23">
        <f ca="1">OFFSET(DetailListPending!T$1,$P$3-1,0)</f>
        <v>0</v>
      </c>
      <c r="AH8" s="23">
        <f ca="1">OFFSET(DetailListPending!U$1,$P$3-1,0)</f>
        <v>0</v>
      </c>
      <c r="AI8" s="23">
        <f ca="1">OFFSET(DetailListPending!V$1,$P$3-1,0)</f>
        <v>0</v>
      </c>
      <c r="AJ8" s="23">
        <f ca="1">OFFSET(DetailListPending!W$1,$P$3-1,0)</f>
        <v>0</v>
      </c>
      <c r="AK8" s="23">
        <f ca="1">OFFSET(DetailListPending!X$1,$P$3-1,0)</f>
        <v>0</v>
      </c>
      <c r="AL8" s="23">
        <f ca="1">OFFSET(DetailListPending!Y$1,$P$3-1,0)</f>
        <v>0</v>
      </c>
      <c r="AM8" s="23">
        <f ca="1">OFFSET(DetailListPending!Z$1,$P$3-1,0)</f>
        <v>0</v>
      </c>
      <c r="AN8" s="23">
        <f ca="1">OFFSET(DetailListPending!AA$1,$P$3-1,0)</f>
        <v>0</v>
      </c>
      <c r="AO8" s="23">
        <f ca="1">OFFSET(DetailListPending!AB$1,$P$3-1,0)</f>
        <v>0</v>
      </c>
      <c r="AP8" s="23">
        <f ca="1">OFFSET(DetailListPending!AC$1,$P$3-1,0)</f>
        <v>0</v>
      </c>
      <c r="AQ8" s="23">
        <f ca="1">OFFSET(DetailListPending!AD$1,$P$3-1,0)</f>
        <v>0</v>
      </c>
      <c r="AR8" s="23">
        <f ca="1">OFFSET(DetailListPending!AE$1,$P$3-1,0)</f>
        <v>0</v>
      </c>
      <c r="AS8" s="23">
        <f ca="1">OFFSET(DetailListPending!AF$1,$P$3-1,0)</f>
        <v>0</v>
      </c>
      <c r="AT8" s="23">
        <f ca="1">OFFSET(DetailListPending!AG$1,$P$3-1,0)</f>
        <v>0</v>
      </c>
      <c r="AU8" s="23">
        <f ca="1">OFFSET(DetailListPending!AH$1,$P$3-1,0)</f>
        <v>0</v>
      </c>
      <c r="AV8" s="23">
        <f ca="1">OFFSET(DetailListPending!AI$1,$P$3-1,0)</f>
        <v>0</v>
      </c>
      <c r="AW8" s="23">
        <f ca="1">OFFSET(DetailListPending!AJ$1,$P$3-1,0)</f>
        <v>0</v>
      </c>
      <c r="AX8" s="23">
        <f ca="1">OFFSET(DetailListPending!AK$1,$P$3-1,0)</f>
        <v>0</v>
      </c>
      <c r="AY8" s="23">
        <f ca="1">OFFSET(DetailListPending!AL$1,$P$3-1,0)</f>
        <v>0</v>
      </c>
      <c r="AZ8" s="23">
        <f ca="1">OFFSET(DetailListPending!AM$1,$P$3-1,0)</f>
        <v>0</v>
      </c>
      <c r="BA8" s="23">
        <f ca="1">OFFSET(DetailListPending!AN$1,$P$3-1,0)</f>
        <v>0</v>
      </c>
      <c r="BB8" s="23">
        <f ca="1">OFFSET(DetailListPending!AO$1,$P$3-1,0)</f>
        <v>0</v>
      </c>
      <c r="BC8" s="23">
        <f ca="1">OFFSET(DetailListPending!AP$1,$P$3-1,0)</f>
        <v>0</v>
      </c>
      <c r="BD8" s="23">
        <f ca="1">OFFSET(DetailListPending!AQ$1,$P$3-1,0)</f>
        <v>0</v>
      </c>
      <c r="BE8" s="23">
        <f ca="1">OFFSET(DetailListPending!AR$1,$P$3-1,0)</f>
        <v>0</v>
      </c>
      <c r="BF8" s="23">
        <f ca="1">OFFSET(DetailListPending!AS$1,$P$3-1,0)</f>
        <v>0</v>
      </c>
      <c r="BG8" s="23" t="str">
        <f ca="1">OFFSET(DetailListPending!AT$1,$P$3-1,0)</f>
        <v/>
      </c>
      <c r="BH8" s="23">
        <f ca="1">OFFSET(DetailListPending!AU$1,$P$3-1,0)</f>
        <v>0</v>
      </c>
      <c r="BI8" s="23">
        <f ca="1">OFFSET(DetailListPending!AV$1,$P$3-1,0)</f>
        <v>0</v>
      </c>
      <c r="BJ8" s="23">
        <f ca="1">OFFSET(DetailListPending!AW$1,$P$3-1,0)</f>
        <v>0</v>
      </c>
      <c r="BK8" s="23">
        <f ca="1">OFFSET(DetailListPending!AX$1,$P$3-1,0)</f>
        <v>0</v>
      </c>
      <c r="BL8" s="23" t="e">
        <f ca="1">OFFSET(DetailListPending!#REF!,$P$3-1,0)</f>
        <v>#REF!</v>
      </c>
      <c r="BM8" s="23" t="e">
        <f ca="1">OFFSET(DetailListPending!#REF!,$P$3-1,0)</f>
        <v>#REF!</v>
      </c>
      <c r="BN8" s="23">
        <f ca="1">OFFSET(DetailListPending!AY$1,$P$3-1,0)</f>
        <v>190</v>
      </c>
      <c r="BO8" s="23">
        <f ca="1">OFFSET(DetailListPending!AZ$1,$P$3-1,0)</f>
        <v>1</v>
      </c>
      <c r="BP8" s="20">
        <f ca="1">OFFSET(DetailListPending!BA$1,$P$3-1,0)</f>
        <v>0</v>
      </c>
    </row>
    <row r="9" spans="2:68" x14ac:dyDescent="0.25">
      <c r="B9" s="104" t="s">
        <v>844</v>
      </c>
      <c r="C9" s="115" t="str">
        <f ca="1">IF(R11="Y","Yes","No")</f>
        <v>No</v>
      </c>
      <c r="D9" t="s">
        <v>1342</v>
      </c>
      <c r="I9">
        <v>3</v>
      </c>
      <c r="J9" t="s">
        <v>459</v>
      </c>
      <c r="K9" t="s">
        <v>77</v>
      </c>
      <c r="L9" t="e">
        <f ca="1">Q3</f>
        <v>#N/A</v>
      </c>
      <c r="M9" s="21" t="e">
        <f ca="1">OFFSET(Removed!A$1,$Q$3-1,0)</f>
        <v>#N/A</v>
      </c>
      <c r="N9" s="24" t="e">
        <f ca="1">OFFSET(Removed!B$1,$Q$3-1,0)</f>
        <v>#N/A</v>
      </c>
      <c r="O9" s="24" t="e">
        <f ca="1">OFFSET(Removed!C$1,$Q$3-1,0)</f>
        <v>#N/A</v>
      </c>
      <c r="P9" s="24" t="e">
        <f ca="1">OFFSET(Removed!D$1,$Q$3-1,0)</f>
        <v>#N/A</v>
      </c>
      <c r="Q9" s="24" t="e">
        <f ca="1">OFFSET(Removed!E$1,$Q$3-1,0)</f>
        <v>#N/A</v>
      </c>
      <c r="R9" s="24" t="e">
        <f ca="1">OFFSET(Removed!F$1,$Q$3-1,0)</f>
        <v>#N/A</v>
      </c>
      <c r="S9" s="24" t="e">
        <f ca="1">OFFSET(Removed!#REF!,$Q$3-1,0)</f>
        <v>#REF!</v>
      </c>
      <c r="T9" s="24" t="e">
        <f ca="1">OFFSET(Removed!G$1,$Q$3-1,0)</f>
        <v>#N/A</v>
      </c>
      <c r="U9" s="24" t="e">
        <f ca="1">OFFSET(Removed!H$1,$Q$3-1,0)</f>
        <v>#N/A</v>
      </c>
      <c r="V9" s="24" t="e">
        <f ca="1">OFFSET(Removed!I$1,$Q$3-1,0)</f>
        <v>#N/A</v>
      </c>
      <c r="W9" s="24" t="e">
        <f ca="1">OFFSET(Removed!J$1,$Q$3-1,0)</f>
        <v>#N/A</v>
      </c>
      <c r="X9" s="24" t="e">
        <f ca="1">OFFSET(Removed!K$1,$Q$3-1,0)</f>
        <v>#N/A</v>
      </c>
      <c r="Y9" s="24" t="e">
        <f ca="1">OFFSET(Removed!L$1,$Q$3-1,0)</f>
        <v>#N/A</v>
      </c>
      <c r="Z9" s="24" t="e">
        <f ca="1">OFFSET(Removed!M$1,$Q$3-1,0)</f>
        <v>#N/A</v>
      </c>
      <c r="AA9" s="24" t="e">
        <f ca="1">OFFSET(Removed!N$1,$Q$3-1,0)</f>
        <v>#N/A</v>
      </c>
      <c r="AB9" s="24" t="e">
        <f ca="1">OFFSET(Removed!O$1,$Q$3-1,0)</f>
        <v>#N/A</v>
      </c>
      <c r="AC9" s="24" t="e">
        <f ca="1">OFFSET(Removed!P$1,$Q$3-1,0)</f>
        <v>#N/A</v>
      </c>
      <c r="AD9" s="24" t="e">
        <f ca="1">OFFSET(Removed!Q$1,$Q$3-1,0)</f>
        <v>#N/A</v>
      </c>
      <c r="AE9" s="24" t="e">
        <f ca="1">OFFSET(Removed!R$1,$Q$3-1,0)</f>
        <v>#N/A</v>
      </c>
      <c r="AF9" s="24" t="e">
        <f ca="1">OFFSET(Removed!S$1,$Q$3-1,0)</f>
        <v>#N/A</v>
      </c>
      <c r="AG9" s="24" t="e">
        <f ca="1">OFFSET(Removed!T$1,$Q$3-1,0)</f>
        <v>#N/A</v>
      </c>
      <c r="AH9" s="24" t="e">
        <f ca="1">OFFSET(Removed!U$1,$Q$3-1,0)</f>
        <v>#N/A</v>
      </c>
      <c r="AI9" s="24" t="e">
        <f ca="1">OFFSET(Removed!V$1,$Q$3-1,0)</f>
        <v>#N/A</v>
      </c>
      <c r="AJ9" s="24" t="e">
        <f ca="1">OFFSET(Removed!W$1,$Q$3-1,0)</f>
        <v>#N/A</v>
      </c>
      <c r="AK9" s="24" t="e">
        <f ca="1">OFFSET(Removed!X$1,$Q$3-1,0)</f>
        <v>#N/A</v>
      </c>
      <c r="AL9" s="24" t="e">
        <f ca="1">OFFSET(Removed!Y$1,$Q$3-1,0)</f>
        <v>#N/A</v>
      </c>
      <c r="AM9" s="24" t="e">
        <f ca="1">OFFSET(Removed!Z$1,$Q$3-1,0)</f>
        <v>#N/A</v>
      </c>
      <c r="AN9" s="24" t="e">
        <f ca="1">OFFSET(Removed!AA$1,$Q$3-1,0)</f>
        <v>#N/A</v>
      </c>
      <c r="AO9" s="24" t="e">
        <f ca="1">OFFSET(Removed!AB$1,$Q$3-1,0)</f>
        <v>#N/A</v>
      </c>
      <c r="AP9" s="24" t="e">
        <f ca="1">OFFSET(Removed!AC$1,$Q$3-1,0)</f>
        <v>#N/A</v>
      </c>
      <c r="AQ9" s="24" t="e">
        <f ca="1">OFFSET(Removed!AD$1,$Q$3-1,0)</f>
        <v>#N/A</v>
      </c>
      <c r="AR9" s="24" t="e">
        <f ca="1">OFFSET(Removed!AE$1,$Q$3-1,0)</f>
        <v>#N/A</v>
      </c>
      <c r="AS9" s="24" t="e">
        <f ca="1">OFFSET(Removed!AF$1,$Q$3-1,0)</f>
        <v>#N/A</v>
      </c>
      <c r="AT9" s="24" t="e">
        <f ca="1">OFFSET(Removed!AG$1,$Q$3-1,0)</f>
        <v>#N/A</v>
      </c>
      <c r="AU9" s="24" t="e">
        <f ca="1">OFFSET(Removed!AH$1,$Q$3-1,0)</f>
        <v>#N/A</v>
      </c>
      <c r="AV9" s="24" t="e">
        <f ca="1">OFFSET(Removed!AI$1,$Q$3-1,0)</f>
        <v>#N/A</v>
      </c>
      <c r="AW9" s="24" t="e">
        <f ca="1">OFFSET(Removed!AJ$1,$Q$3-1,0)</f>
        <v>#N/A</v>
      </c>
      <c r="AX9" s="24" t="e">
        <f ca="1">OFFSET(Removed!AK$1,$Q$3-1,0)</f>
        <v>#N/A</v>
      </c>
      <c r="AY9" s="24" t="e">
        <f ca="1">OFFSET(Removed!AL$1,$Q$3-1,0)</f>
        <v>#N/A</v>
      </c>
      <c r="AZ9" s="24" t="e">
        <f ca="1">OFFSET(Removed!AM$1,$Q$3-1,0)</f>
        <v>#N/A</v>
      </c>
      <c r="BA9" s="24" t="e">
        <f ca="1">OFFSET(Removed!AN$1,$Q$3-1,0)</f>
        <v>#N/A</v>
      </c>
      <c r="BB9" s="24" t="e">
        <f ca="1">OFFSET(Removed!AO$1,$Q$3-1,0)</f>
        <v>#N/A</v>
      </c>
      <c r="BC9" s="24" t="e">
        <f ca="1">OFFSET(Removed!AP$1,$Q$3-1,0)</f>
        <v>#N/A</v>
      </c>
      <c r="BD9" s="24" t="e">
        <f ca="1">OFFSET(Removed!AQ$1,$Q$3-1,0)</f>
        <v>#N/A</v>
      </c>
      <c r="BE9" s="24" t="e">
        <f ca="1">OFFSET(Removed!AR$1,$Q$3-1,0)</f>
        <v>#N/A</v>
      </c>
      <c r="BF9" s="24" t="e">
        <f ca="1">OFFSET(Removed!AS$1,$Q$3-1,0)</f>
        <v>#N/A</v>
      </c>
      <c r="BG9" s="24" t="e">
        <f ca="1">OFFSET(Removed!AT$1,$Q$3-1,0)</f>
        <v>#N/A</v>
      </c>
      <c r="BH9" s="24" t="e">
        <f ca="1">OFFSET(Removed!AU$1,$Q$3-1,0)</f>
        <v>#N/A</v>
      </c>
      <c r="BI9" s="24" t="e">
        <f ca="1">OFFSET(Removed!AV$1,$Q$3-1,0)</f>
        <v>#N/A</v>
      </c>
      <c r="BJ9" s="24" t="e">
        <f ca="1">OFFSET(Removed!AW$1,$Q$3-1,0)</f>
        <v>#N/A</v>
      </c>
      <c r="BK9" s="24" t="e">
        <f ca="1">OFFSET(Removed!AX$1,$Q$3-1,0)</f>
        <v>#N/A</v>
      </c>
      <c r="BL9" s="24" t="e">
        <f ca="1">OFFSET(Removed!#REF!,$Q$3-1,0)</f>
        <v>#REF!</v>
      </c>
      <c r="BM9" s="24" t="e">
        <f ca="1">OFFSET(Removed!#REF!,$Q$3-1,0)</f>
        <v>#REF!</v>
      </c>
      <c r="BN9" s="24" t="e">
        <f ca="1">OFFSET(Removed!AY$1,$Q$3-1,0)</f>
        <v>#N/A</v>
      </c>
      <c r="BO9" s="24" t="e">
        <f ca="1">OFFSET(Removed!AZ$1,$Q$3-1,0)</f>
        <v>#N/A</v>
      </c>
      <c r="BP9" s="22" t="e">
        <f ca="1">OFFSET(Removed!BA$1,$Q$3-1,0)</f>
        <v>#N/A</v>
      </c>
    </row>
    <row r="10" spans="2:68" x14ac:dyDescent="0.25">
      <c r="B10" s="104" t="s">
        <v>1797</v>
      </c>
      <c r="C10" s="115" t="str">
        <f ca="1">IF(T11="Y","National Statistics, ","")&amp;IF(U11="Y","EU/Int. legal obligations, ","")&amp;IF(V11="Y","UK legislative requirement","")</f>
        <v>UK legislative requirement</v>
      </c>
      <c r="D10" t="s">
        <v>1342</v>
      </c>
    </row>
    <row r="11" spans="2:68" ht="25.5" customHeight="1" x14ac:dyDescent="0.25">
      <c r="B11" s="105" t="str">
        <f>DetailList!L1</f>
        <v>Short description</v>
      </c>
      <c r="C11" s="103" t="str">
        <f ca="1">Y11</f>
        <v>The level of local weights and measures enforcement work.</v>
      </c>
      <c r="D11" t="s">
        <v>1342</v>
      </c>
      <c r="H11" t="s">
        <v>460</v>
      </c>
      <c r="I11" s="114">
        <f t="shared" ref="I11:AN11" ca="1" si="0">OFFSET(I$6,$U$3,0)</f>
        <v>1</v>
      </c>
      <c r="J11" s="122" t="str">
        <f t="shared" ca="1" si="0"/>
        <v>Detailed list</v>
      </c>
      <c r="K11" s="122" t="str">
        <f t="shared" ca="1" si="0"/>
        <v>DetailList</v>
      </c>
      <c r="L11" s="122">
        <f t="shared" ca="1" si="0"/>
        <v>2</v>
      </c>
      <c r="M11" s="159" t="str">
        <f t="shared" ca="1" si="0"/>
        <v>C</v>
      </c>
      <c r="N11" s="159" t="str">
        <f t="shared" ca="1" si="0"/>
        <v>001-00</v>
      </c>
      <c r="O11" s="159" t="str">
        <f t="shared" ca="1" si="0"/>
        <v>Weights and measures enforcement (section 70)</v>
      </c>
      <c r="P11" s="159">
        <f t="shared" ca="1" si="0"/>
        <v>0</v>
      </c>
      <c r="Q11" s="159" t="str">
        <f t="shared" ca="1" si="0"/>
        <v>DBT/OPSS</v>
      </c>
      <c r="R11" s="159">
        <f t="shared" ca="1" si="0"/>
        <v>0</v>
      </c>
      <c r="S11" s="159" t="e">
        <f t="shared" ca="1" si="0"/>
        <v>#REF!</v>
      </c>
      <c r="T11" s="159">
        <f t="shared" ca="1" si="0"/>
        <v>0</v>
      </c>
      <c r="U11" s="159">
        <f t="shared" ca="1" si="0"/>
        <v>0</v>
      </c>
      <c r="V11" s="159" t="str">
        <f t="shared" ca="1" si="0"/>
        <v>Y</v>
      </c>
      <c r="W11" s="159" t="str">
        <f t="shared" ca="1" si="0"/>
        <v>annual</v>
      </c>
      <c r="X11" s="159" t="str">
        <f t="shared" ca="1" si="0"/>
        <v>Upper tier &amp; single tier</v>
      </c>
      <c r="Y11" s="159" t="str">
        <f t="shared" ca="1" si="0"/>
        <v>The level of local weights and measures enforcement work.</v>
      </c>
      <c r="Z11" s="159" t="str">
        <f t="shared" ca="1" si="0"/>
        <v xml:space="preserve">Weights and Measures Act 1985 section 70. https://www.gov.uk/guidance/enforcement-of-the-weights-and-measures-act-1985  </v>
      </c>
      <c r="AA11" s="159" t="str">
        <f t="shared" ca="1" si="0"/>
        <v>Collection</v>
      </c>
      <c r="AB11" s="159" t="str">
        <f t="shared" ca="1" si="0"/>
        <v/>
      </c>
      <c r="AC11" s="159" t="str">
        <f t="shared" ca="1" si="0"/>
        <v>www.gov.uk/government/publications/section-70-weights-and-measures-returns-and-reports</v>
      </c>
      <c r="AD11" s="159">
        <f t="shared" ca="1" si="0"/>
        <v>0</v>
      </c>
      <c r="AE11" s="159">
        <f t="shared" ca="1" si="0"/>
        <v>0</v>
      </c>
      <c r="AF11" s="159">
        <f t="shared" ca="1" si="0"/>
        <v>0</v>
      </c>
      <c r="AG11" s="159" t="str">
        <f t="shared" ca="1" si="0"/>
        <v>Y</v>
      </c>
      <c r="AH11" s="159">
        <f t="shared" ca="1" si="0"/>
        <v>0</v>
      </c>
      <c r="AI11" s="159" t="str">
        <f t="shared" ca="1" si="0"/>
        <v>Y</v>
      </c>
      <c r="AJ11" s="159" t="str">
        <f t="shared" ca="1" si="0"/>
        <v>Y</v>
      </c>
      <c r="AK11" s="159" t="str">
        <f t="shared" ca="1" si="0"/>
        <v>Y</v>
      </c>
      <c r="AL11" s="159" t="str">
        <f t="shared" ca="1" si="0"/>
        <v>Y</v>
      </c>
      <c r="AM11" s="159" t="str">
        <f t="shared" ca="1" si="0"/>
        <v>Y</v>
      </c>
      <c r="AN11" s="159">
        <f t="shared" ca="1" si="0"/>
        <v>0</v>
      </c>
      <c r="AO11" s="159">
        <f t="shared" ref="AO11:BP11" ca="1" si="1">OFFSET(AO$6,$U$3,0)</f>
        <v>0</v>
      </c>
      <c r="AP11" s="159">
        <f t="shared" ca="1" si="1"/>
        <v>0</v>
      </c>
      <c r="AQ11" s="159">
        <f t="shared" ca="1" si="1"/>
        <v>0</v>
      </c>
      <c r="AR11" s="159">
        <f t="shared" ca="1" si="1"/>
        <v>0</v>
      </c>
      <c r="AS11" s="159">
        <f t="shared" ca="1" si="1"/>
        <v>0</v>
      </c>
      <c r="AT11" s="159">
        <f t="shared" ca="1" si="1"/>
        <v>0</v>
      </c>
      <c r="AU11" s="159">
        <f t="shared" ca="1" si="1"/>
        <v>0</v>
      </c>
      <c r="AV11" s="159">
        <f t="shared" ca="1" si="1"/>
        <v>0</v>
      </c>
      <c r="AW11" s="159">
        <f t="shared" ca="1" si="1"/>
        <v>0</v>
      </c>
      <c r="AX11" s="159">
        <f t="shared" ca="1" si="1"/>
        <v>0</v>
      </c>
      <c r="AY11" s="159">
        <f t="shared" ca="1" si="1"/>
        <v>0</v>
      </c>
      <c r="AZ11" s="159">
        <f t="shared" ca="1" si="1"/>
        <v>0</v>
      </c>
      <c r="BA11" s="159">
        <f t="shared" ca="1" si="1"/>
        <v>0</v>
      </c>
      <c r="BB11" s="159">
        <f t="shared" ca="1" si="1"/>
        <v>0</v>
      </c>
      <c r="BC11" s="159">
        <f t="shared" ca="1" si="1"/>
        <v>0</v>
      </c>
      <c r="BD11" s="159">
        <f t="shared" ca="1" si="1"/>
        <v>0</v>
      </c>
      <c r="BE11" s="159" t="str">
        <f t="shared" ca="1" si="1"/>
        <v>County council, Metropolitan district, Unitary authority, London borough, City of London, Isles of Scilly</v>
      </c>
      <c r="BF11" s="159" t="str">
        <f t="shared" ca="1" si="1"/>
        <v>aggregate/summary</v>
      </c>
      <c r="BG11" s="159" t="str">
        <f t="shared" ca="1" si="1"/>
        <v>Spreadsheet</v>
      </c>
      <c r="BH11" s="159">
        <f t="shared" ca="1" si="1"/>
        <v>2</v>
      </c>
      <c r="BI11" s="159">
        <f t="shared" ca="1" si="1"/>
        <v>0</v>
      </c>
      <c r="BJ11" s="159" t="str">
        <f t="shared" ca="1" si="1"/>
        <v>Trading standards</v>
      </c>
      <c r="BK11" s="159" t="str">
        <f t="shared" ca="1" si="1"/>
        <v>amanda.farrell@beis.gov.uk / gillian.asbury@beis.gov.uk</v>
      </c>
      <c r="BL11" s="159" t="e">
        <f t="shared" ca="1" si="1"/>
        <v>#REF!</v>
      </c>
      <c r="BM11" s="159" t="e">
        <f t="shared" ca="1" si="1"/>
        <v>#REF!</v>
      </c>
      <c r="BN11" s="159">
        <f t="shared" ca="1" si="1"/>
        <v>0</v>
      </c>
      <c r="BO11" s="159">
        <f t="shared" ca="1" si="1"/>
        <v>1</v>
      </c>
      <c r="BP11" s="160">
        <f t="shared" ca="1" si="1"/>
        <v>0</v>
      </c>
    </row>
    <row r="12" spans="2:68" x14ac:dyDescent="0.25">
      <c r="B12" s="104" t="s">
        <v>678</v>
      </c>
      <c r="C12" s="115" t="str">
        <f ca="1">W11</f>
        <v>annual</v>
      </c>
      <c r="D12" t="s">
        <v>1342</v>
      </c>
      <c r="Q12" s="73" t="str">
        <f ca="1">OFFSET(Lookups!B2,MATCH(Q11,DeptAbbr,0),0)</f>
        <v>Department for Business and Trade - Office for Product Safety &amp; Standards</v>
      </c>
    </row>
    <row r="13" spans="2:68" x14ac:dyDescent="0.25">
      <c r="B13" s="104" t="str">
        <f>DetailList!K1</f>
        <v>Authority group</v>
      </c>
      <c r="C13" s="115" t="str">
        <f ca="1">X11</f>
        <v>Upper tier &amp; single tier</v>
      </c>
      <c r="D13" t="s">
        <v>1342</v>
      </c>
    </row>
    <row r="14" spans="2:68" ht="130.15" customHeight="1" x14ac:dyDescent="0.25">
      <c r="B14" s="109" t="str">
        <f>DetailList!M1</f>
        <v>Comments</v>
      </c>
      <c r="C14" s="110" t="str">
        <f ca="1">Z11</f>
        <v xml:space="preserve">Weights and Measures Act 1985 section 70. https://www.gov.uk/guidance/enforcement-of-the-weights-and-measures-act-1985  </v>
      </c>
      <c r="D14" t="s">
        <v>1342</v>
      </c>
    </row>
    <row r="15" spans="2:68" ht="12.75" customHeight="1" x14ac:dyDescent="0.25">
      <c r="B15" s="143" t="s">
        <v>209</v>
      </c>
      <c r="C15" s="144">
        <f ca="1">AF11</f>
        <v>0</v>
      </c>
      <c r="D15" t="s">
        <v>1342</v>
      </c>
    </row>
    <row r="16" spans="2:68" x14ac:dyDescent="0.25">
      <c r="B16" s="111" t="s">
        <v>1799</v>
      </c>
      <c r="C16" s="164" t="str">
        <f ca="1">IF(AC11=0,"none",HYPERLINK(AC11,AC11))</f>
        <v>www.gov.uk/government/publications/section-70-weights-and-measures-returns-and-reports</v>
      </c>
      <c r="D16" t="s">
        <v>1342</v>
      </c>
    </row>
    <row r="17" spans="2:15" x14ac:dyDescent="0.25">
      <c r="B17" s="112" t="s">
        <v>1800</v>
      </c>
      <c r="C17" s="165" t="str">
        <f ca="1">IF(AD11=0,"none",HYPERLINK(AD11,AD11))</f>
        <v>none</v>
      </c>
      <c r="D17" t="s">
        <v>1342</v>
      </c>
    </row>
    <row r="18" spans="2:15" ht="25.5" customHeight="1" x14ac:dyDescent="0.25">
      <c r="B18" s="143" t="str">
        <f>BE6</f>
        <v>LA classes</v>
      </c>
      <c r="C18" s="190" t="str">
        <f ca="1">BE11</f>
        <v>County council, Metropolitan district, Unitary authority, London borough, City of London, Isles of Scilly</v>
      </c>
      <c r="D18" t="s">
        <v>1342</v>
      </c>
    </row>
    <row r="19" spans="2:15" ht="25.5" customHeight="1" x14ac:dyDescent="0.25">
      <c r="B19" s="162" t="str">
        <f>BD6</f>
        <v>LA class comments</v>
      </c>
      <c r="C19" s="191">
        <f ca="1">BD11</f>
        <v>0</v>
      </c>
      <c r="D19" t="s">
        <v>1342</v>
      </c>
    </row>
    <row r="20" spans="2:15" x14ac:dyDescent="0.25">
      <c r="B20" s="19"/>
      <c r="C20" s="20"/>
      <c r="D20" t="s">
        <v>1342</v>
      </c>
    </row>
    <row r="21" spans="2:15" ht="13" x14ac:dyDescent="0.3">
      <c r="B21" s="113" t="str">
        <f ca="1">BH11&amp;" data topics:"</f>
        <v>2 data topics:</v>
      </c>
      <c r="C21" s="22"/>
      <c r="D21" t="s">
        <v>1342</v>
      </c>
      <c r="M21" t="s">
        <v>1628</v>
      </c>
      <c r="N21" s="23">
        <f ca="1">BH11</f>
        <v>2</v>
      </c>
      <c r="O21" s="151" t="str">
        <f>DetailList!AU1</f>
        <v>Data topics</v>
      </c>
    </row>
    <row r="22" spans="2:15" s="95" customFormat="1" ht="10" x14ac:dyDescent="0.2">
      <c r="B22" s="96" t="str">
        <f ca="1">IF($M22,OFFSET(INDIRECT($K$11&amp;"!B$1"),$L$11+$N22-1,0),"")</f>
        <v>001-01</v>
      </c>
      <c r="C22" s="163" t="str">
        <f ca="1">IF($M22,OFFSET(INDIRECT($K$11&amp;"!D$1"),$L$11+$N22-1,0),"")</f>
        <v>Compliance of weighing and measuring equipment</v>
      </c>
      <c r="D22" s="95" t="s">
        <v>1342</v>
      </c>
      <c r="G22" s="96"/>
      <c r="M22" s="96" t="b">
        <f ca="1">$N22&lt;=$N$21</f>
        <v>1</v>
      </c>
      <c r="N22" s="171">
        <v>1</v>
      </c>
    </row>
    <row r="23" spans="2:15" s="95" customFormat="1" ht="10" x14ac:dyDescent="0.2">
      <c r="B23" s="96" t="str">
        <f t="shared" ref="B23:B81" ca="1" si="2">IF($M23,OFFSET(INDIRECT($K$11&amp;"!B$1"),$L$11+$N23-1,0),"")</f>
        <v>001-02</v>
      </c>
      <c r="C23" s="96" t="str">
        <f t="shared" ref="C23:C81" ca="1" si="3">IF($M23,OFFSET(INDIRECT($K$11&amp;"!D$1"),$L$11+$N23-1,0),"")</f>
        <v xml:space="preserve">Business compliance 
</v>
      </c>
      <c r="D23" s="96" t="s">
        <v>1342</v>
      </c>
      <c r="E23" s="96"/>
      <c r="F23" s="96"/>
      <c r="G23" s="96"/>
      <c r="M23" s="96" t="b">
        <f t="shared" ref="M23:M81" ca="1" si="4">$N23&lt;=$N$21</f>
        <v>1</v>
      </c>
      <c r="N23" s="172">
        <v>2</v>
      </c>
    </row>
    <row r="24" spans="2:15" s="95" customFormat="1" ht="10" x14ac:dyDescent="0.2">
      <c r="B24" s="96" t="str">
        <f t="shared" ca="1" si="2"/>
        <v/>
      </c>
      <c r="C24" s="96" t="str">
        <f t="shared" ca="1" si="3"/>
        <v/>
      </c>
      <c r="D24" s="96" t="s">
        <v>1342</v>
      </c>
      <c r="E24" s="96"/>
      <c r="F24" s="96"/>
      <c r="G24" s="96"/>
      <c r="M24" s="96" t="b">
        <f t="shared" ca="1" si="4"/>
        <v>0</v>
      </c>
      <c r="N24" s="172">
        <v>3</v>
      </c>
    </row>
    <row r="25" spans="2:15" s="95" customFormat="1" ht="10" x14ac:dyDescent="0.2">
      <c r="B25" s="96" t="str">
        <f t="shared" ca="1" si="2"/>
        <v/>
      </c>
      <c r="C25" s="96" t="str">
        <f t="shared" ca="1" si="3"/>
        <v/>
      </c>
      <c r="D25" s="96" t="s">
        <v>1342</v>
      </c>
      <c r="E25" s="96"/>
      <c r="F25" s="96"/>
      <c r="G25" s="96"/>
      <c r="M25" s="96" t="b">
        <f t="shared" ca="1" si="4"/>
        <v>0</v>
      </c>
      <c r="N25" s="172">
        <v>4</v>
      </c>
    </row>
    <row r="26" spans="2:15" s="95" customFormat="1" ht="10" x14ac:dyDescent="0.2">
      <c r="B26" s="96" t="str">
        <f t="shared" ca="1" si="2"/>
        <v/>
      </c>
      <c r="C26" s="96" t="str">
        <f t="shared" ca="1" si="3"/>
        <v/>
      </c>
      <c r="D26" s="96" t="s">
        <v>1342</v>
      </c>
      <c r="E26" s="96"/>
      <c r="F26" s="96"/>
      <c r="G26" s="96"/>
      <c r="M26" s="96" t="b">
        <f t="shared" ca="1" si="4"/>
        <v>0</v>
      </c>
      <c r="N26" s="172">
        <v>5</v>
      </c>
    </row>
    <row r="27" spans="2:15" s="95" customFormat="1" ht="10" x14ac:dyDescent="0.2">
      <c r="B27" s="96" t="str">
        <f t="shared" ca="1" si="2"/>
        <v/>
      </c>
      <c r="C27" s="96" t="str">
        <f t="shared" ca="1" si="3"/>
        <v/>
      </c>
      <c r="D27" s="96" t="s">
        <v>1342</v>
      </c>
      <c r="E27" s="96"/>
      <c r="F27" s="96"/>
      <c r="G27" s="96"/>
      <c r="M27" s="96" t="b">
        <f t="shared" ca="1" si="4"/>
        <v>0</v>
      </c>
      <c r="N27" s="172">
        <v>6</v>
      </c>
    </row>
    <row r="28" spans="2:15" s="95" customFormat="1" ht="10" x14ac:dyDescent="0.2">
      <c r="B28" s="96" t="str">
        <f t="shared" ca="1" si="2"/>
        <v/>
      </c>
      <c r="C28" s="96" t="str">
        <f t="shared" ca="1" si="3"/>
        <v/>
      </c>
      <c r="D28" s="96" t="s">
        <v>1342</v>
      </c>
      <c r="E28" s="96"/>
      <c r="F28" s="96"/>
      <c r="G28" s="96"/>
      <c r="M28" s="96" t="b">
        <f t="shared" ca="1" si="4"/>
        <v>0</v>
      </c>
      <c r="N28" s="172">
        <v>7</v>
      </c>
    </row>
    <row r="29" spans="2:15" s="95" customFormat="1" ht="10" x14ac:dyDescent="0.2">
      <c r="B29" s="96" t="str">
        <f t="shared" ca="1" si="2"/>
        <v/>
      </c>
      <c r="C29" s="96" t="str">
        <f t="shared" ca="1" si="3"/>
        <v/>
      </c>
      <c r="D29" s="96" t="s">
        <v>1342</v>
      </c>
      <c r="E29" s="96"/>
      <c r="F29" s="96"/>
      <c r="G29" s="96"/>
      <c r="M29" s="96" t="b">
        <f t="shared" ca="1" si="4"/>
        <v>0</v>
      </c>
      <c r="N29" s="172">
        <v>8</v>
      </c>
    </row>
    <row r="30" spans="2:15" s="95" customFormat="1" ht="10" x14ac:dyDescent="0.2">
      <c r="B30" s="96" t="str">
        <f t="shared" ca="1" si="2"/>
        <v/>
      </c>
      <c r="C30" s="96" t="str">
        <f t="shared" ca="1" si="3"/>
        <v/>
      </c>
      <c r="D30" s="96" t="s">
        <v>1342</v>
      </c>
      <c r="E30" s="96"/>
      <c r="F30" s="96"/>
      <c r="G30" s="96"/>
      <c r="M30" s="96" t="b">
        <f t="shared" ca="1" si="4"/>
        <v>0</v>
      </c>
      <c r="N30" s="172">
        <v>9</v>
      </c>
    </row>
    <row r="31" spans="2:15" s="95" customFormat="1" ht="10" x14ac:dyDescent="0.2">
      <c r="B31" s="96" t="str">
        <f t="shared" ca="1" si="2"/>
        <v/>
      </c>
      <c r="C31" s="96" t="str">
        <f t="shared" ca="1" si="3"/>
        <v/>
      </c>
      <c r="D31" s="96" t="s">
        <v>1342</v>
      </c>
      <c r="E31" s="96"/>
      <c r="F31" s="96"/>
      <c r="G31" s="96"/>
      <c r="M31" s="96" t="b">
        <f t="shared" ca="1" si="4"/>
        <v>0</v>
      </c>
      <c r="N31" s="172">
        <v>10</v>
      </c>
    </row>
    <row r="32" spans="2:15" s="95" customFormat="1" ht="10" x14ac:dyDescent="0.2">
      <c r="B32" s="96" t="str">
        <f t="shared" ca="1" si="2"/>
        <v/>
      </c>
      <c r="C32" s="96" t="str">
        <f t="shared" ca="1" si="3"/>
        <v/>
      </c>
      <c r="D32" s="96" t="s">
        <v>1342</v>
      </c>
      <c r="E32" s="96"/>
      <c r="F32" s="96"/>
      <c r="G32" s="96"/>
      <c r="M32" s="96" t="b">
        <f t="shared" ca="1" si="4"/>
        <v>0</v>
      </c>
      <c r="N32" s="172">
        <v>11</v>
      </c>
    </row>
    <row r="33" spans="2:14" s="95" customFormat="1" ht="10" x14ac:dyDescent="0.2">
      <c r="B33" s="96" t="str">
        <f t="shared" ca="1" si="2"/>
        <v/>
      </c>
      <c r="C33" s="96" t="str">
        <f t="shared" ca="1" si="3"/>
        <v/>
      </c>
      <c r="D33" s="96" t="s">
        <v>1342</v>
      </c>
      <c r="E33" s="96"/>
      <c r="F33" s="96"/>
      <c r="G33" s="96"/>
      <c r="M33" s="96" t="b">
        <f t="shared" ca="1" si="4"/>
        <v>0</v>
      </c>
      <c r="N33" s="172">
        <v>12</v>
      </c>
    </row>
    <row r="34" spans="2:14" s="95" customFormat="1" ht="10" x14ac:dyDescent="0.2">
      <c r="B34" s="96" t="str">
        <f t="shared" ca="1" si="2"/>
        <v/>
      </c>
      <c r="C34" s="96" t="str">
        <f t="shared" ca="1" si="3"/>
        <v/>
      </c>
      <c r="D34" s="96" t="s">
        <v>1342</v>
      </c>
      <c r="E34" s="96"/>
      <c r="F34" s="96"/>
      <c r="G34" s="96"/>
      <c r="M34" s="96" t="b">
        <f t="shared" ca="1" si="4"/>
        <v>0</v>
      </c>
      <c r="N34" s="172">
        <v>13</v>
      </c>
    </row>
    <row r="35" spans="2:14" s="95" customFormat="1" ht="10" x14ac:dyDescent="0.2">
      <c r="B35" s="96" t="str">
        <f t="shared" ca="1" si="2"/>
        <v/>
      </c>
      <c r="C35" s="96" t="str">
        <f t="shared" ca="1" si="3"/>
        <v/>
      </c>
      <c r="D35" s="96" t="s">
        <v>1342</v>
      </c>
      <c r="E35" s="96"/>
      <c r="F35" s="96"/>
      <c r="G35" s="96"/>
      <c r="M35" s="96" t="b">
        <f t="shared" ca="1" si="4"/>
        <v>0</v>
      </c>
      <c r="N35" s="172">
        <v>14</v>
      </c>
    </row>
    <row r="36" spans="2:14" s="95" customFormat="1" ht="10" x14ac:dyDescent="0.2">
      <c r="B36" s="96" t="str">
        <f t="shared" ca="1" si="2"/>
        <v/>
      </c>
      <c r="C36" s="96" t="str">
        <f t="shared" ca="1" si="3"/>
        <v/>
      </c>
      <c r="D36" s="96" t="s">
        <v>1342</v>
      </c>
      <c r="E36" s="96"/>
      <c r="F36" s="96"/>
      <c r="G36" s="96"/>
      <c r="M36" s="96" t="b">
        <f t="shared" ca="1" si="4"/>
        <v>0</v>
      </c>
      <c r="N36" s="172">
        <v>15</v>
      </c>
    </row>
    <row r="37" spans="2:14" s="95" customFormat="1" ht="10" x14ac:dyDescent="0.2">
      <c r="B37" s="96" t="str">
        <f t="shared" ca="1" si="2"/>
        <v/>
      </c>
      <c r="C37" s="96" t="str">
        <f t="shared" ca="1" si="3"/>
        <v/>
      </c>
      <c r="D37" s="96" t="s">
        <v>1342</v>
      </c>
      <c r="E37" s="96"/>
      <c r="F37" s="96"/>
      <c r="G37" s="96"/>
      <c r="M37" s="96" t="b">
        <f t="shared" ca="1" si="4"/>
        <v>0</v>
      </c>
      <c r="N37" s="172">
        <v>16</v>
      </c>
    </row>
    <row r="38" spans="2:14" s="95" customFormat="1" ht="10" x14ac:dyDescent="0.2">
      <c r="B38" s="96" t="str">
        <f t="shared" ca="1" si="2"/>
        <v/>
      </c>
      <c r="C38" s="96" t="str">
        <f t="shared" ca="1" si="3"/>
        <v/>
      </c>
      <c r="D38" s="96" t="s">
        <v>1342</v>
      </c>
      <c r="E38" s="96"/>
      <c r="F38" s="96"/>
      <c r="G38" s="96"/>
      <c r="M38" s="96" t="b">
        <f t="shared" ca="1" si="4"/>
        <v>0</v>
      </c>
      <c r="N38" s="172">
        <v>17</v>
      </c>
    </row>
    <row r="39" spans="2:14" s="95" customFormat="1" ht="10" x14ac:dyDescent="0.2">
      <c r="B39" s="96" t="str">
        <f t="shared" ca="1" si="2"/>
        <v/>
      </c>
      <c r="C39" s="96" t="str">
        <f t="shared" ca="1" si="3"/>
        <v/>
      </c>
      <c r="D39" s="96" t="s">
        <v>1342</v>
      </c>
      <c r="E39" s="96"/>
      <c r="F39" s="96"/>
      <c r="G39" s="96"/>
      <c r="M39" s="96" t="b">
        <f t="shared" ca="1" si="4"/>
        <v>0</v>
      </c>
      <c r="N39" s="172">
        <v>18</v>
      </c>
    </row>
    <row r="40" spans="2:14" s="95" customFormat="1" ht="10" x14ac:dyDescent="0.2">
      <c r="B40" s="96" t="str">
        <f t="shared" ca="1" si="2"/>
        <v/>
      </c>
      <c r="C40" s="96" t="str">
        <f t="shared" ca="1" si="3"/>
        <v/>
      </c>
      <c r="D40" s="96" t="s">
        <v>1342</v>
      </c>
      <c r="E40" s="96"/>
      <c r="F40" s="96"/>
      <c r="G40" s="96"/>
      <c r="M40" s="96" t="b">
        <f t="shared" ca="1" si="4"/>
        <v>0</v>
      </c>
      <c r="N40" s="172">
        <v>19</v>
      </c>
    </row>
    <row r="41" spans="2:14" s="95" customFormat="1" ht="10" x14ac:dyDescent="0.2">
      <c r="B41" s="96" t="str">
        <f t="shared" ca="1" si="2"/>
        <v/>
      </c>
      <c r="C41" s="96" t="str">
        <f t="shared" ca="1" si="3"/>
        <v/>
      </c>
      <c r="D41" s="96" t="s">
        <v>1342</v>
      </c>
      <c r="E41" s="96"/>
      <c r="F41" s="96"/>
      <c r="G41" s="96"/>
      <c r="M41" s="96" t="b">
        <f t="shared" ca="1" si="4"/>
        <v>0</v>
      </c>
      <c r="N41" s="172">
        <v>20</v>
      </c>
    </row>
    <row r="42" spans="2:14" x14ac:dyDescent="0.25">
      <c r="B42" s="96" t="str">
        <f t="shared" ca="1" si="2"/>
        <v/>
      </c>
      <c r="C42" s="96" t="str">
        <f t="shared" ca="1" si="3"/>
        <v/>
      </c>
      <c r="D42" s="96" t="s">
        <v>1342</v>
      </c>
      <c r="E42" s="96"/>
      <c r="F42" s="96"/>
      <c r="G42" s="96"/>
      <c r="H42" s="95"/>
      <c r="I42" s="95"/>
      <c r="J42" s="95"/>
      <c r="K42" s="95"/>
      <c r="L42" s="95"/>
      <c r="M42" s="96" t="b">
        <f t="shared" ca="1" si="4"/>
        <v>0</v>
      </c>
      <c r="N42" s="172">
        <v>21</v>
      </c>
    </row>
    <row r="43" spans="2:14" x14ac:dyDescent="0.25">
      <c r="B43" s="96" t="str">
        <f t="shared" ca="1" si="2"/>
        <v/>
      </c>
      <c r="C43" s="96" t="str">
        <f t="shared" ca="1" si="3"/>
        <v/>
      </c>
      <c r="D43" s="96" t="s">
        <v>1342</v>
      </c>
      <c r="E43" s="96"/>
      <c r="F43" s="96"/>
      <c r="G43" s="96"/>
      <c r="H43" s="95"/>
      <c r="I43" s="95"/>
      <c r="J43" s="95"/>
      <c r="K43" s="95"/>
      <c r="L43" s="95"/>
      <c r="M43" s="96" t="b">
        <f t="shared" ca="1" si="4"/>
        <v>0</v>
      </c>
      <c r="N43" s="172">
        <v>22</v>
      </c>
    </row>
    <row r="44" spans="2:14" x14ac:dyDescent="0.25">
      <c r="B44" s="96" t="str">
        <f t="shared" ca="1" si="2"/>
        <v/>
      </c>
      <c r="C44" s="96" t="str">
        <f t="shared" ca="1" si="3"/>
        <v/>
      </c>
      <c r="D44" s="96" t="s">
        <v>1342</v>
      </c>
      <c r="E44" s="96"/>
      <c r="F44" s="96"/>
      <c r="G44" s="96"/>
      <c r="H44" s="95"/>
      <c r="I44" s="95"/>
      <c r="J44" s="95"/>
      <c r="K44" s="95"/>
      <c r="L44" s="95"/>
      <c r="M44" s="96" t="b">
        <f t="shared" ca="1" si="4"/>
        <v>0</v>
      </c>
      <c r="N44" s="172">
        <v>23</v>
      </c>
    </row>
    <row r="45" spans="2:14" x14ac:dyDescent="0.25">
      <c r="B45" s="96" t="str">
        <f t="shared" ca="1" si="2"/>
        <v/>
      </c>
      <c r="C45" s="96" t="str">
        <f t="shared" ca="1" si="3"/>
        <v/>
      </c>
      <c r="D45" s="96" t="s">
        <v>1342</v>
      </c>
      <c r="E45" s="96"/>
      <c r="F45" s="96"/>
      <c r="G45" s="96"/>
      <c r="H45" s="95"/>
      <c r="I45" s="95"/>
      <c r="J45" s="95"/>
      <c r="K45" s="95"/>
      <c r="L45" s="95"/>
      <c r="M45" s="96" t="b">
        <f t="shared" ca="1" si="4"/>
        <v>0</v>
      </c>
      <c r="N45" s="172">
        <v>24</v>
      </c>
    </row>
    <row r="46" spans="2:14" x14ac:dyDescent="0.25">
      <c r="B46" s="96" t="str">
        <f t="shared" ca="1" si="2"/>
        <v/>
      </c>
      <c r="C46" s="96" t="str">
        <f t="shared" ca="1" si="3"/>
        <v/>
      </c>
      <c r="D46" s="96" t="s">
        <v>1342</v>
      </c>
      <c r="E46" s="96"/>
      <c r="F46" s="96"/>
      <c r="G46" s="96"/>
      <c r="H46" s="95"/>
      <c r="I46" s="95"/>
      <c r="J46" s="95"/>
      <c r="K46" s="95"/>
      <c r="L46" s="95"/>
      <c r="M46" s="96" t="b">
        <f t="shared" ca="1" si="4"/>
        <v>0</v>
      </c>
      <c r="N46" s="172">
        <v>25</v>
      </c>
    </row>
    <row r="47" spans="2:14" x14ac:dyDescent="0.25">
      <c r="B47" s="96" t="str">
        <f t="shared" ca="1" si="2"/>
        <v/>
      </c>
      <c r="C47" s="96" t="str">
        <f t="shared" ca="1" si="3"/>
        <v/>
      </c>
      <c r="D47" s="96" t="s">
        <v>1342</v>
      </c>
      <c r="E47" s="96"/>
      <c r="F47" s="96"/>
      <c r="G47" s="96"/>
      <c r="H47" s="95"/>
      <c r="I47" s="95"/>
      <c r="J47" s="95"/>
      <c r="K47" s="95"/>
      <c r="L47" s="95"/>
      <c r="M47" s="96" t="b">
        <f t="shared" ca="1" si="4"/>
        <v>0</v>
      </c>
      <c r="N47" s="172">
        <v>26</v>
      </c>
    </row>
    <row r="48" spans="2:14" x14ac:dyDescent="0.25">
      <c r="B48" s="96" t="str">
        <f t="shared" ca="1" si="2"/>
        <v/>
      </c>
      <c r="C48" s="96" t="str">
        <f t="shared" ca="1" si="3"/>
        <v/>
      </c>
      <c r="D48" s="96" t="s">
        <v>1342</v>
      </c>
      <c r="E48" s="96"/>
      <c r="F48" s="96"/>
      <c r="G48" s="96"/>
      <c r="H48" s="95"/>
      <c r="I48" s="95"/>
      <c r="J48" s="95"/>
      <c r="K48" s="95"/>
      <c r="L48" s="95"/>
      <c r="M48" s="96" t="b">
        <f t="shared" ca="1" si="4"/>
        <v>0</v>
      </c>
      <c r="N48" s="172">
        <v>27</v>
      </c>
    </row>
    <row r="49" spans="2:14" x14ac:dyDescent="0.25">
      <c r="B49" s="96" t="str">
        <f t="shared" ca="1" si="2"/>
        <v/>
      </c>
      <c r="C49" s="96" t="str">
        <f t="shared" ca="1" si="3"/>
        <v/>
      </c>
      <c r="D49" s="96" t="s">
        <v>1342</v>
      </c>
      <c r="E49" s="96"/>
      <c r="F49" s="96"/>
      <c r="G49" s="96"/>
      <c r="H49" s="95"/>
      <c r="I49" s="95"/>
      <c r="J49" s="95"/>
      <c r="K49" s="95"/>
      <c r="L49" s="95"/>
      <c r="M49" s="96" t="b">
        <f t="shared" ca="1" si="4"/>
        <v>0</v>
      </c>
      <c r="N49" s="172">
        <v>28</v>
      </c>
    </row>
    <row r="50" spans="2:14" x14ac:dyDescent="0.25">
      <c r="B50" s="96" t="str">
        <f t="shared" ca="1" si="2"/>
        <v/>
      </c>
      <c r="C50" s="96" t="str">
        <f t="shared" ca="1" si="3"/>
        <v/>
      </c>
      <c r="D50" s="96" t="s">
        <v>1342</v>
      </c>
      <c r="E50" s="96"/>
      <c r="F50" s="96"/>
      <c r="G50" s="96"/>
      <c r="H50" s="95"/>
      <c r="I50" s="95"/>
      <c r="J50" s="95"/>
      <c r="K50" s="95"/>
      <c r="L50" s="95"/>
      <c r="M50" s="96" t="b">
        <f t="shared" ca="1" si="4"/>
        <v>0</v>
      </c>
      <c r="N50" s="172">
        <v>29</v>
      </c>
    </row>
    <row r="51" spans="2:14" x14ac:dyDescent="0.25">
      <c r="B51" s="96" t="str">
        <f t="shared" ca="1" si="2"/>
        <v/>
      </c>
      <c r="C51" s="96" t="str">
        <f t="shared" ca="1" si="3"/>
        <v/>
      </c>
      <c r="D51" s="96" t="s">
        <v>1342</v>
      </c>
      <c r="E51" s="96"/>
      <c r="F51" s="96"/>
      <c r="G51" s="96"/>
      <c r="H51" s="95"/>
      <c r="I51" s="95"/>
      <c r="J51" s="95"/>
      <c r="K51" s="95"/>
      <c r="L51" s="95"/>
      <c r="M51" s="96" t="b">
        <f t="shared" ca="1" si="4"/>
        <v>0</v>
      </c>
      <c r="N51" s="172">
        <v>30</v>
      </c>
    </row>
    <row r="52" spans="2:14" x14ac:dyDescent="0.25">
      <c r="B52" s="96" t="str">
        <f t="shared" ca="1" si="2"/>
        <v/>
      </c>
      <c r="C52" s="96" t="str">
        <f t="shared" ca="1" si="3"/>
        <v/>
      </c>
      <c r="D52" s="96" t="s">
        <v>1342</v>
      </c>
      <c r="E52" s="96"/>
      <c r="F52" s="96"/>
      <c r="G52" s="96"/>
      <c r="H52" s="95"/>
      <c r="I52" s="95"/>
      <c r="J52" s="95"/>
      <c r="K52" s="95"/>
      <c r="L52" s="95"/>
      <c r="M52" s="96" t="b">
        <f t="shared" ca="1" si="4"/>
        <v>0</v>
      </c>
      <c r="N52" s="172">
        <v>31</v>
      </c>
    </row>
    <row r="53" spans="2:14" x14ac:dyDescent="0.25">
      <c r="B53" s="96" t="str">
        <f t="shared" ca="1" si="2"/>
        <v/>
      </c>
      <c r="C53" s="96" t="str">
        <f t="shared" ca="1" si="3"/>
        <v/>
      </c>
      <c r="D53" s="96" t="s">
        <v>1342</v>
      </c>
      <c r="E53" s="96"/>
      <c r="F53" s="96"/>
      <c r="G53" s="96"/>
      <c r="H53" s="95"/>
      <c r="I53" s="95"/>
      <c r="J53" s="95"/>
      <c r="K53" s="95"/>
      <c r="L53" s="95"/>
      <c r="M53" s="96" t="b">
        <f t="shared" ca="1" si="4"/>
        <v>0</v>
      </c>
      <c r="N53" s="172">
        <v>32</v>
      </c>
    </row>
    <row r="54" spans="2:14" x14ac:dyDescent="0.25">
      <c r="B54" s="96" t="str">
        <f t="shared" ca="1" si="2"/>
        <v/>
      </c>
      <c r="C54" s="96" t="str">
        <f t="shared" ca="1" si="3"/>
        <v/>
      </c>
      <c r="D54" s="96" t="s">
        <v>1342</v>
      </c>
      <c r="E54" s="96"/>
      <c r="F54" s="96"/>
      <c r="G54" s="96"/>
      <c r="H54" s="95"/>
      <c r="I54" s="95"/>
      <c r="J54" s="95"/>
      <c r="K54" s="95"/>
      <c r="L54" s="95"/>
      <c r="M54" s="96" t="b">
        <f t="shared" ca="1" si="4"/>
        <v>0</v>
      </c>
      <c r="N54" s="172">
        <v>33</v>
      </c>
    </row>
    <row r="55" spans="2:14" x14ac:dyDescent="0.25">
      <c r="B55" s="96" t="str">
        <f t="shared" ca="1" si="2"/>
        <v/>
      </c>
      <c r="C55" s="96" t="str">
        <f t="shared" ca="1" si="3"/>
        <v/>
      </c>
      <c r="D55" s="96" t="s">
        <v>1342</v>
      </c>
      <c r="E55" s="96"/>
      <c r="F55" s="96"/>
      <c r="G55" s="96"/>
      <c r="H55" s="95"/>
      <c r="I55" s="95"/>
      <c r="J55" s="95"/>
      <c r="K55" s="95"/>
      <c r="L55" s="95"/>
      <c r="M55" s="96" t="b">
        <f t="shared" ca="1" si="4"/>
        <v>0</v>
      </c>
      <c r="N55" s="172">
        <v>34</v>
      </c>
    </row>
    <row r="56" spans="2:14" x14ac:dyDescent="0.25">
      <c r="B56" s="96" t="str">
        <f t="shared" ca="1" si="2"/>
        <v/>
      </c>
      <c r="C56" s="96" t="str">
        <f t="shared" ca="1" si="3"/>
        <v/>
      </c>
      <c r="D56" s="96" t="s">
        <v>1342</v>
      </c>
      <c r="E56" s="96"/>
      <c r="F56" s="96"/>
      <c r="G56" s="96"/>
      <c r="H56" s="95"/>
      <c r="I56" s="95"/>
      <c r="J56" s="95"/>
      <c r="K56" s="95"/>
      <c r="L56" s="95"/>
      <c r="M56" s="96" t="b">
        <f t="shared" ca="1" si="4"/>
        <v>0</v>
      </c>
      <c r="N56" s="172">
        <v>35</v>
      </c>
    </row>
    <row r="57" spans="2:14" x14ac:dyDescent="0.25">
      <c r="B57" s="96" t="str">
        <f t="shared" ca="1" si="2"/>
        <v/>
      </c>
      <c r="C57" s="96" t="str">
        <f t="shared" ca="1" si="3"/>
        <v/>
      </c>
      <c r="D57" s="96" t="s">
        <v>1342</v>
      </c>
      <c r="E57" s="96"/>
      <c r="F57" s="96"/>
      <c r="G57" s="96"/>
      <c r="H57" s="95"/>
      <c r="I57" s="95"/>
      <c r="J57" s="95"/>
      <c r="K57" s="95"/>
      <c r="L57" s="95"/>
      <c r="M57" s="96" t="b">
        <f t="shared" ca="1" si="4"/>
        <v>0</v>
      </c>
      <c r="N57" s="172">
        <v>36</v>
      </c>
    </row>
    <row r="58" spans="2:14" x14ac:dyDescent="0.25">
      <c r="B58" s="96" t="str">
        <f t="shared" ca="1" si="2"/>
        <v/>
      </c>
      <c r="C58" s="96" t="str">
        <f t="shared" ca="1" si="3"/>
        <v/>
      </c>
      <c r="D58" s="96" t="s">
        <v>1342</v>
      </c>
      <c r="E58" s="96"/>
      <c r="F58" s="96"/>
      <c r="G58" s="96"/>
      <c r="H58" s="95"/>
      <c r="I58" s="95"/>
      <c r="J58" s="95"/>
      <c r="K58" s="95"/>
      <c r="L58" s="95"/>
      <c r="M58" s="96" t="b">
        <f t="shared" ca="1" si="4"/>
        <v>0</v>
      </c>
      <c r="N58" s="172">
        <v>37</v>
      </c>
    </row>
    <row r="59" spans="2:14" x14ac:dyDescent="0.25">
      <c r="B59" s="96" t="str">
        <f t="shared" ca="1" si="2"/>
        <v/>
      </c>
      <c r="C59" s="96" t="str">
        <f t="shared" ca="1" si="3"/>
        <v/>
      </c>
      <c r="D59" s="96" t="s">
        <v>1342</v>
      </c>
      <c r="E59" s="96"/>
      <c r="F59" s="96"/>
      <c r="G59" s="96"/>
      <c r="H59" s="95"/>
      <c r="I59" s="95"/>
      <c r="J59" s="95"/>
      <c r="K59" s="95"/>
      <c r="L59" s="95"/>
      <c r="M59" s="96" t="b">
        <f t="shared" ca="1" si="4"/>
        <v>0</v>
      </c>
      <c r="N59" s="172">
        <v>38</v>
      </c>
    </row>
    <row r="60" spans="2:14" x14ac:dyDescent="0.25">
      <c r="B60" s="96" t="str">
        <f t="shared" ca="1" si="2"/>
        <v/>
      </c>
      <c r="C60" s="96" t="str">
        <f t="shared" ca="1" si="3"/>
        <v/>
      </c>
      <c r="D60" s="96" t="s">
        <v>1342</v>
      </c>
      <c r="E60" s="96"/>
      <c r="F60" s="96"/>
      <c r="G60" s="96"/>
      <c r="H60" s="95"/>
      <c r="I60" s="95"/>
      <c r="J60" s="95"/>
      <c r="K60" s="95"/>
      <c r="L60" s="95"/>
      <c r="M60" s="96" t="b">
        <f t="shared" ca="1" si="4"/>
        <v>0</v>
      </c>
      <c r="N60" s="172">
        <v>39</v>
      </c>
    </row>
    <row r="61" spans="2:14" x14ac:dyDescent="0.25">
      <c r="B61" s="96" t="str">
        <f t="shared" ca="1" si="2"/>
        <v/>
      </c>
      <c r="C61" s="96" t="str">
        <f t="shared" ca="1" si="3"/>
        <v/>
      </c>
      <c r="D61" s="96" t="s">
        <v>1342</v>
      </c>
      <c r="E61" s="96"/>
      <c r="F61" s="96"/>
      <c r="G61" s="96"/>
      <c r="H61" s="95"/>
      <c r="I61" s="95"/>
      <c r="J61" s="95"/>
      <c r="K61" s="95"/>
      <c r="L61" s="95"/>
      <c r="M61" s="96" t="b">
        <f t="shared" ca="1" si="4"/>
        <v>0</v>
      </c>
      <c r="N61" s="172">
        <v>40</v>
      </c>
    </row>
    <row r="62" spans="2:14" x14ac:dyDescent="0.25">
      <c r="B62" s="96" t="str">
        <f t="shared" ca="1" si="2"/>
        <v/>
      </c>
      <c r="C62" s="96" t="str">
        <f t="shared" ca="1" si="3"/>
        <v/>
      </c>
      <c r="D62" s="96" t="s">
        <v>1342</v>
      </c>
      <c r="E62" s="96"/>
      <c r="F62" s="96"/>
      <c r="G62" s="96"/>
      <c r="H62" s="95"/>
      <c r="I62" s="95"/>
      <c r="J62" s="95"/>
      <c r="K62" s="95"/>
      <c r="L62" s="95"/>
      <c r="M62" s="96" t="b">
        <f t="shared" ca="1" si="4"/>
        <v>0</v>
      </c>
      <c r="N62" s="172">
        <v>41</v>
      </c>
    </row>
    <row r="63" spans="2:14" x14ac:dyDescent="0.25">
      <c r="B63" s="96" t="str">
        <f t="shared" ca="1" si="2"/>
        <v/>
      </c>
      <c r="C63" s="96" t="str">
        <f t="shared" ca="1" si="3"/>
        <v/>
      </c>
      <c r="D63" s="96" t="s">
        <v>1342</v>
      </c>
      <c r="E63" s="96"/>
      <c r="F63" s="96"/>
      <c r="G63" s="96"/>
      <c r="H63" s="95"/>
      <c r="I63" s="95"/>
      <c r="J63" s="95"/>
      <c r="K63" s="95"/>
      <c r="L63" s="95"/>
      <c r="M63" s="96" t="b">
        <f t="shared" ca="1" si="4"/>
        <v>0</v>
      </c>
      <c r="N63" s="172">
        <v>42</v>
      </c>
    </row>
    <row r="64" spans="2:14" x14ac:dyDescent="0.25">
      <c r="B64" s="96" t="str">
        <f t="shared" ca="1" si="2"/>
        <v/>
      </c>
      <c r="C64" s="96" t="str">
        <f t="shared" ca="1" si="3"/>
        <v/>
      </c>
      <c r="D64" s="96" t="s">
        <v>1342</v>
      </c>
      <c r="E64" s="96"/>
      <c r="F64" s="96"/>
      <c r="G64" s="96"/>
      <c r="H64" s="95"/>
      <c r="I64" s="95"/>
      <c r="J64" s="95"/>
      <c r="K64" s="95"/>
      <c r="L64" s="95"/>
      <c r="M64" s="96" t="b">
        <f t="shared" ca="1" si="4"/>
        <v>0</v>
      </c>
      <c r="N64" s="172">
        <v>43</v>
      </c>
    </row>
    <row r="65" spans="2:14" x14ac:dyDescent="0.25">
      <c r="B65" s="96" t="str">
        <f t="shared" ca="1" si="2"/>
        <v/>
      </c>
      <c r="C65" s="96" t="str">
        <f t="shared" ca="1" si="3"/>
        <v/>
      </c>
      <c r="D65" s="96" t="s">
        <v>1342</v>
      </c>
      <c r="E65" s="96"/>
      <c r="F65" s="96"/>
      <c r="G65" s="96"/>
      <c r="H65" s="95"/>
      <c r="I65" s="95"/>
      <c r="J65" s="95"/>
      <c r="K65" s="95"/>
      <c r="L65" s="95"/>
      <c r="M65" s="96" t="b">
        <f t="shared" ca="1" si="4"/>
        <v>0</v>
      </c>
      <c r="N65" s="172">
        <v>44</v>
      </c>
    </row>
    <row r="66" spans="2:14" x14ac:dyDescent="0.25">
      <c r="B66" s="96" t="str">
        <f t="shared" ca="1" si="2"/>
        <v/>
      </c>
      <c r="C66" s="96" t="str">
        <f t="shared" ca="1" si="3"/>
        <v/>
      </c>
      <c r="D66" s="96" t="s">
        <v>1342</v>
      </c>
      <c r="E66" s="96"/>
      <c r="F66" s="96"/>
      <c r="G66" s="96"/>
      <c r="H66" s="95"/>
      <c r="I66" s="95"/>
      <c r="J66" s="95"/>
      <c r="K66" s="95"/>
      <c r="L66" s="95"/>
      <c r="M66" s="96" t="b">
        <f t="shared" ca="1" si="4"/>
        <v>0</v>
      </c>
      <c r="N66" s="172">
        <v>45</v>
      </c>
    </row>
    <row r="67" spans="2:14" x14ac:dyDescent="0.25">
      <c r="B67" s="96" t="str">
        <f t="shared" ca="1" si="2"/>
        <v/>
      </c>
      <c r="C67" s="96" t="str">
        <f t="shared" ca="1" si="3"/>
        <v/>
      </c>
      <c r="D67" s="96" t="s">
        <v>1342</v>
      </c>
      <c r="E67" s="96"/>
      <c r="F67" s="96"/>
      <c r="G67" s="96"/>
      <c r="H67" s="95"/>
      <c r="I67" s="95"/>
      <c r="J67" s="95"/>
      <c r="K67" s="95"/>
      <c r="L67" s="95"/>
      <c r="M67" s="96" t="b">
        <f t="shared" ca="1" si="4"/>
        <v>0</v>
      </c>
      <c r="N67" s="172">
        <v>46</v>
      </c>
    </row>
    <row r="68" spans="2:14" x14ac:dyDescent="0.25">
      <c r="B68" s="96" t="str">
        <f t="shared" ca="1" si="2"/>
        <v/>
      </c>
      <c r="C68" s="96" t="str">
        <f t="shared" ca="1" si="3"/>
        <v/>
      </c>
      <c r="D68" s="96" t="s">
        <v>1342</v>
      </c>
      <c r="E68" s="96"/>
      <c r="F68" s="96"/>
      <c r="G68" s="96"/>
      <c r="H68" s="95"/>
      <c r="I68" s="95"/>
      <c r="J68" s="95"/>
      <c r="K68" s="95"/>
      <c r="L68" s="95"/>
      <c r="M68" s="96" t="b">
        <f t="shared" ca="1" si="4"/>
        <v>0</v>
      </c>
      <c r="N68" s="172">
        <v>47</v>
      </c>
    </row>
    <row r="69" spans="2:14" x14ac:dyDescent="0.25">
      <c r="B69" s="96" t="str">
        <f t="shared" ca="1" si="2"/>
        <v/>
      </c>
      <c r="C69" s="96" t="str">
        <f t="shared" ca="1" si="3"/>
        <v/>
      </c>
      <c r="D69" s="96" t="s">
        <v>1342</v>
      </c>
      <c r="E69" s="96"/>
      <c r="F69" s="96"/>
      <c r="G69" s="96"/>
      <c r="H69" s="95"/>
      <c r="I69" s="95"/>
      <c r="J69" s="95"/>
      <c r="K69" s="95"/>
      <c r="L69" s="95"/>
      <c r="M69" s="96" t="b">
        <f t="shared" ca="1" si="4"/>
        <v>0</v>
      </c>
      <c r="N69" s="172">
        <v>48</v>
      </c>
    </row>
    <row r="70" spans="2:14" x14ac:dyDescent="0.25">
      <c r="B70" s="96" t="str">
        <f t="shared" ca="1" si="2"/>
        <v/>
      </c>
      <c r="C70" s="96" t="str">
        <f t="shared" ca="1" si="3"/>
        <v/>
      </c>
      <c r="D70" s="96" t="s">
        <v>1342</v>
      </c>
      <c r="E70" s="96"/>
      <c r="F70" s="96"/>
      <c r="G70" s="96"/>
      <c r="H70" s="95"/>
      <c r="I70" s="95"/>
      <c r="J70" s="95"/>
      <c r="K70" s="95"/>
      <c r="L70" s="95"/>
      <c r="M70" s="96" t="b">
        <f t="shared" ca="1" si="4"/>
        <v>0</v>
      </c>
      <c r="N70" s="172">
        <v>49</v>
      </c>
    </row>
    <row r="71" spans="2:14" x14ac:dyDescent="0.25">
      <c r="B71" s="96" t="str">
        <f t="shared" ca="1" si="2"/>
        <v/>
      </c>
      <c r="C71" s="96" t="str">
        <f t="shared" ca="1" si="3"/>
        <v/>
      </c>
      <c r="D71" s="96" t="s">
        <v>1342</v>
      </c>
      <c r="E71" s="96"/>
      <c r="F71" s="96"/>
      <c r="G71" s="96"/>
      <c r="H71" s="95"/>
      <c r="I71" s="95"/>
      <c r="J71" s="95"/>
      <c r="K71" s="95"/>
      <c r="L71" s="95"/>
      <c r="M71" s="96" t="b">
        <f t="shared" ca="1" si="4"/>
        <v>0</v>
      </c>
      <c r="N71" s="172">
        <v>50</v>
      </c>
    </row>
    <row r="72" spans="2:14" x14ac:dyDescent="0.25">
      <c r="B72" s="96" t="str">
        <f t="shared" ca="1" si="2"/>
        <v/>
      </c>
      <c r="C72" s="96" t="str">
        <f t="shared" ca="1" si="3"/>
        <v/>
      </c>
      <c r="D72" s="96" t="s">
        <v>1342</v>
      </c>
      <c r="E72" s="96"/>
      <c r="F72" s="96"/>
      <c r="G72" s="96"/>
      <c r="H72" s="95"/>
      <c r="I72" s="95"/>
      <c r="J72" s="95"/>
      <c r="K72" s="95"/>
      <c r="L72" s="95"/>
      <c r="M72" s="96" t="b">
        <f t="shared" ca="1" si="4"/>
        <v>0</v>
      </c>
      <c r="N72" s="172">
        <v>51</v>
      </c>
    </row>
    <row r="73" spans="2:14" x14ac:dyDescent="0.25">
      <c r="B73" s="96" t="str">
        <f t="shared" ca="1" si="2"/>
        <v/>
      </c>
      <c r="C73" s="96" t="str">
        <f t="shared" ca="1" si="3"/>
        <v/>
      </c>
      <c r="D73" s="96" t="s">
        <v>1342</v>
      </c>
      <c r="E73" s="96"/>
      <c r="F73" s="96"/>
      <c r="G73" s="96"/>
      <c r="H73" s="95"/>
      <c r="I73" s="95"/>
      <c r="J73" s="95"/>
      <c r="K73" s="95"/>
      <c r="L73" s="95"/>
      <c r="M73" s="96" t="b">
        <f t="shared" ca="1" si="4"/>
        <v>0</v>
      </c>
      <c r="N73" s="172">
        <v>52</v>
      </c>
    </row>
    <row r="74" spans="2:14" x14ac:dyDescent="0.25">
      <c r="B74" s="96" t="str">
        <f t="shared" ca="1" si="2"/>
        <v/>
      </c>
      <c r="C74" s="96" t="str">
        <f t="shared" ca="1" si="3"/>
        <v/>
      </c>
      <c r="D74" s="96" t="s">
        <v>1342</v>
      </c>
      <c r="E74" s="96"/>
      <c r="F74" s="96"/>
      <c r="G74" s="96"/>
      <c r="H74" s="95"/>
      <c r="I74" s="95"/>
      <c r="J74" s="95"/>
      <c r="K74" s="95"/>
      <c r="L74" s="95"/>
      <c r="M74" s="96" t="b">
        <f t="shared" ca="1" si="4"/>
        <v>0</v>
      </c>
      <c r="N74" s="172">
        <v>53</v>
      </c>
    </row>
    <row r="75" spans="2:14" x14ac:dyDescent="0.25">
      <c r="B75" s="96" t="str">
        <f t="shared" ca="1" si="2"/>
        <v/>
      </c>
      <c r="C75" s="96" t="str">
        <f t="shared" ca="1" si="3"/>
        <v/>
      </c>
      <c r="D75" s="96" t="s">
        <v>1342</v>
      </c>
      <c r="E75" s="96"/>
      <c r="F75" s="96"/>
      <c r="G75" s="96"/>
      <c r="H75" s="95"/>
      <c r="I75" s="95"/>
      <c r="J75" s="95"/>
      <c r="K75" s="95"/>
      <c r="L75" s="95"/>
      <c r="M75" s="96" t="b">
        <f t="shared" ca="1" si="4"/>
        <v>0</v>
      </c>
      <c r="N75" s="172">
        <v>54</v>
      </c>
    </row>
    <row r="76" spans="2:14" x14ac:dyDescent="0.25">
      <c r="B76" s="96" t="str">
        <f t="shared" ca="1" si="2"/>
        <v/>
      </c>
      <c r="C76" s="96" t="str">
        <f t="shared" ca="1" si="3"/>
        <v/>
      </c>
      <c r="D76" s="96" t="s">
        <v>1342</v>
      </c>
      <c r="E76" s="96"/>
      <c r="F76" s="96"/>
      <c r="G76" s="96"/>
      <c r="H76" s="95"/>
      <c r="I76" s="95"/>
      <c r="J76" s="95"/>
      <c r="K76" s="95"/>
      <c r="L76" s="95"/>
      <c r="M76" s="96" t="b">
        <f t="shared" ca="1" si="4"/>
        <v>0</v>
      </c>
      <c r="N76" s="172">
        <v>55</v>
      </c>
    </row>
    <row r="77" spans="2:14" x14ac:dyDescent="0.25">
      <c r="B77" s="96" t="str">
        <f t="shared" ca="1" si="2"/>
        <v/>
      </c>
      <c r="C77" s="96" t="str">
        <f t="shared" ca="1" si="3"/>
        <v/>
      </c>
      <c r="D77" s="96" t="s">
        <v>1342</v>
      </c>
      <c r="E77" s="96"/>
      <c r="F77" s="96"/>
      <c r="G77" s="96"/>
      <c r="H77" s="95"/>
      <c r="I77" s="95"/>
      <c r="J77" s="95"/>
      <c r="K77" s="95"/>
      <c r="L77" s="95"/>
      <c r="M77" s="96" t="b">
        <f t="shared" ca="1" si="4"/>
        <v>0</v>
      </c>
      <c r="N77" s="172">
        <v>56</v>
      </c>
    </row>
    <row r="78" spans="2:14" x14ac:dyDescent="0.25">
      <c r="B78" s="96" t="str">
        <f t="shared" ca="1" si="2"/>
        <v/>
      </c>
      <c r="C78" s="96" t="str">
        <f t="shared" ca="1" si="3"/>
        <v/>
      </c>
      <c r="D78" s="96" t="s">
        <v>1342</v>
      </c>
      <c r="E78" s="96"/>
      <c r="F78" s="96"/>
      <c r="G78" s="96"/>
      <c r="H78" s="95"/>
      <c r="I78" s="95"/>
      <c r="J78" s="95"/>
      <c r="K78" s="95"/>
      <c r="L78" s="95"/>
      <c r="M78" s="96" t="b">
        <f t="shared" ca="1" si="4"/>
        <v>0</v>
      </c>
      <c r="N78" s="172">
        <v>57</v>
      </c>
    </row>
    <row r="79" spans="2:14" x14ac:dyDescent="0.25">
      <c r="B79" s="96" t="str">
        <f t="shared" ca="1" si="2"/>
        <v/>
      </c>
      <c r="C79" s="96" t="str">
        <f t="shared" ca="1" si="3"/>
        <v/>
      </c>
      <c r="D79" s="96" t="s">
        <v>1342</v>
      </c>
      <c r="E79" s="96"/>
      <c r="F79" s="96"/>
      <c r="G79" s="96"/>
      <c r="H79" s="95"/>
      <c r="I79" s="95"/>
      <c r="J79" s="95"/>
      <c r="K79" s="95"/>
      <c r="L79" s="95"/>
      <c r="M79" s="96" t="b">
        <f t="shared" ca="1" si="4"/>
        <v>0</v>
      </c>
      <c r="N79" s="172">
        <v>58</v>
      </c>
    </row>
    <row r="80" spans="2:14" x14ac:dyDescent="0.25">
      <c r="B80" s="96" t="str">
        <f t="shared" ca="1" si="2"/>
        <v/>
      </c>
      <c r="C80" s="96" t="str">
        <f t="shared" ca="1" si="3"/>
        <v/>
      </c>
      <c r="D80" s="96" t="s">
        <v>1342</v>
      </c>
      <c r="E80" s="96"/>
      <c r="F80" s="96"/>
      <c r="G80" s="96"/>
      <c r="H80" s="95"/>
      <c r="I80" s="95"/>
      <c r="J80" s="95"/>
      <c r="K80" s="95"/>
      <c r="L80" s="95"/>
      <c r="M80" s="96" t="b">
        <f t="shared" ca="1" si="4"/>
        <v>0</v>
      </c>
      <c r="N80" s="172">
        <v>59</v>
      </c>
    </row>
    <row r="81" spans="2:14" x14ac:dyDescent="0.25">
      <c r="B81" s="96" t="str">
        <f t="shared" ca="1" si="2"/>
        <v/>
      </c>
      <c r="C81" s="96" t="str">
        <f t="shared" ca="1" si="3"/>
        <v/>
      </c>
      <c r="D81" s="96" t="s">
        <v>1342</v>
      </c>
      <c r="E81" s="96"/>
      <c r="F81" s="96"/>
      <c r="G81" s="96"/>
      <c r="H81" s="95"/>
      <c r="I81" s="95"/>
      <c r="J81" s="95"/>
      <c r="K81" s="95"/>
      <c r="L81" s="95"/>
      <c r="M81" s="96" t="b">
        <f t="shared" ca="1" si="4"/>
        <v>0</v>
      </c>
      <c r="N81" s="173">
        <v>60</v>
      </c>
    </row>
  </sheetData>
  <sheetProtection algorithmName="SHA-512" hashValue="ufCf8m9V09LUkFkQSznvke0iE139ZooZp0E/41UqClOg5/tiVSjfN0cHhpWxAN+0yUPBopfOqr9NjD1zBjY4kw==" saltValue="HEJhZlZvhT2SgVdrY2aa4w==" spinCount="100000" sheet="1" objects="1" scenarios="1"/>
  <phoneticPr fontId="5" type="noConversion"/>
  <conditionalFormatting sqref="B22:B81">
    <cfRule type="expression" dxfId="142" priority="1" stopIfTrue="1">
      <formula>$M23</formula>
    </cfRule>
    <cfRule type="expression" dxfId="141" priority="2" stopIfTrue="1">
      <formula>$M22</formula>
    </cfRule>
  </conditionalFormatting>
  <conditionalFormatting sqref="C22:C81">
    <cfRule type="expression" dxfId="140" priority="3" stopIfTrue="1">
      <formula>$M23</formula>
    </cfRule>
    <cfRule type="expression" dxfId="139" priority="4" stopIfTrue="1">
      <formula>$M22</formula>
    </cfRule>
  </conditionalFormatting>
  <conditionalFormatting sqref="B21 C8:C19 E7">
    <cfRule type="cellIs" dxfId="138" priority="5" stopIfTrue="1" operator="equal">
      <formula>"none"</formula>
    </cfRule>
    <cfRule type="expression" dxfId="137" priority="6" stopIfTrue="1">
      <formula>ISNA(B7)</formula>
    </cfRule>
  </conditionalFormatting>
  <dataValidations count="1">
    <dataValidation type="whole" operator="lessThanOrEqual" allowBlank="1" showInputMessage="1" showErrorMessage="1" errorTitle="Number too large" error="The reference numbers for Single Data List collections do not go that high." sqref="B4" xr:uid="{00000000-0002-0000-0300-000000000000}">
      <formula1>Y3</formula1>
    </dataValidation>
  </dataValidations>
  <pageMargins left="0.39370078740157483" right="0.19685039370078741" top="0.39370078740157483" bottom="0.19685039370078741" header="0.19685039370078741" footer="0.19685039370078741"/>
  <pageSetup paperSize="9" orientation="landscape" r:id="rId1"/>
  <headerFooter alignWithMargins="0"/>
  <ignoredErrors>
    <ignoredError sqref="M22:M41 C15 C14 C12 B13 B16:C17 C13 C21 B14 M7:BP7 P3:Q3 C11 B10:B11 L8:BP9"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3075" r:id="rId4" name="Spinner 3">
              <controlPr defaultSize="0" print="0" autoPict="0">
                <anchor moveWithCells="1">
                  <from>
                    <xdr:col>0</xdr:col>
                    <xdr:colOff>228600</xdr:colOff>
                    <xdr:row>2</xdr:row>
                    <xdr:rowOff>88900</xdr:rowOff>
                  </from>
                  <to>
                    <xdr:col>1</xdr:col>
                    <xdr:colOff>285750</xdr:colOff>
                    <xdr:row>4</xdr:row>
                    <xdr:rowOff>146050</xdr:rowOff>
                  </to>
                </anchor>
              </controlPr>
            </control>
          </mc:Choice>
        </mc:AlternateContent>
        <mc:AlternateContent xmlns:mc="http://schemas.openxmlformats.org/markup-compatibility/2006">
          <mc:Choice Requires="x14">
            <control shapeId="3077" r:id="rId5" name="Spinner 5">
              <controlPr defaultSize="0" print="0" autoPict="0">
                <anchor moveWithCells="1">
                  <from>
                    <xdr:col>1</xdr:col>
                    <xdr:colOff>1231900</xdr:colOff>
                    <xdr:row>6</xdr:row>
                    <xdr:rowOff>0</xdr:rowOff>
                  </from>
                  <to>
                    <xdr:col>2</xdr:col>
                    <xdr:colOff>0</xdr:colOff>
                    <xdr:row>7</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7"/>
    <pageSetUpPr autoPageBreaks="0"/>
  </sheetPr>
  <dimension ref="B2:R59"/>
  <sheetViews>
    <sheetView showGridLines="0" showRowColHeaders="0" zoomScaleNormal="100" workbookViewId="0">
      <selection activeCell="L1" sqref="L1:U1048576"/>
    </sheetView>
  </sheetViews>
  <sheetFormatPr defaultRowHeight="12.5" x14ac:dyDescent="0.25"/>
  <cols>
    <col min="1" max="1" width="2.7265625" customWidth="1"/>
    <col min="2" max="2" width="7" style="95" customWidth="1"/>
    <col min="3" max="3" width="77.81640625" customWidth="1"/>
    <col min="4" max="4" width="12.26953125" customWidth="1"/>
    <col min="5" max="5" width="5.54296875" customWidth="1"/>
    <col min="7" max="7" width="62.54296875" customWidth="1"/>
    <col min="8" max="8" width="39.1796875" customWidth="1"/>
    <col min="12" max="21" width="0" hidden="1" customWidth="1"/>
  </cols>
  <sheetData>
    <row r="2" spans="2:18" ht="15.5" x14ac:dyDescent="0.35">
      <c r="B2" s="132" t="str">
        <f>Notes!B2</f>
        <v>Single data list of central government data requirements from local government 2023-24</v>
      </c>
      <c r="L2" s="56" t="s">
        <v>708</v>
      </c>
      <c r="M2" s="57" t="s">
        <v>78</v>
      </c>
      <c r="N2" s="58" t="s">
        <v>79</v>
      </c>
    </row>
    <row r="3" spans="2:18" ht="15.5" x14ac:dyDescent="0.35">
      <c r="B3" s="132" t="s">
        <v>1462</v>
      </c>
      <c r="L3" s="19">
        <v>1</v>
      </c>
      <c r="M3" s="23" t="s">
        <v>458</v>
      </c>
      <c r="N3" s="20" t="s">
        <v>76</v>
      </c>
    </row>
    <row r="4" spans="2:18" x14ac:dyDescent="0.25">
      <c r="L4" s="19">
        <v>2</v>
      </c>
      <c r="M4" s="23" t="s">
        <v>166</v>
      </c>
      <c r="N4" s="20" t="s">
        <v>165</v>
      </c>
    </row>
    <row r="5" spans="2:18" ht="13" x14ac:dyDescent="0.25">
      <c r="C5" s="123" t="s">
        <v>1463</v>
      </c>
      <c r="L5" s="21">
        <v>3</v>
      </c>
      <c r="M5" s="24" t="s">
        <v>459</v>
      </c>
      <c r="N5" s="22" t="s">
        <v>77</v>
      </c>
    </row>
    <row r="6" spans="2:18" ht="18" customHeight="1" x14ac:dyDescent="0.25">
      <c r="C6" s="118"/>
    </row>
    <row r="7" spans="2:18" x14ac:dyDescent="0.25">
      <c r="C7" s="234"/>
      <c r="D7" s="119" t="str">
        <f ca="1">IF(L59=50,"first 50 results",L59&amp;" results")</f>
        <v>first 50 results</v>
      </c>
    </row>
    <row r="8" spans="2:18" ht="13" x14ac:dyDescent="0.3">
      <c r="B8" s="133" t="s">
        <v>1150</v>
      </c>
      <c r="C8" s="124" t="s">
        <v>1151</v>
      </c>
      <c r="D8" s="124" t="s">
        <v>1152</v>
      </c>
      <c r="E8" s="128" t="s">
        <v>931</v>
      </c>
      <c r="L8" s="114" t="s">
        <v>1628</v>
      </c>
      <c r="M8" s="122" t="s">
        <v>1182</v>
      </c>
      <c r="N8" s="122" t="s">
        <v>1183</v>
      </c>
      <c r="O8" s="59" t="str">
        <f>RefsLookup!C1</f>
        <v>Row Main</v>
      </c>
      <c r="P8" s="59" t="str">
        <f>RefsLookup!D1</f>
        <v>Row Pending</v>
      </c>
      <c r="Q8" s="59" t="str">
        <f>RefsLookup!E1</f>
        <v>Row Removed</v>
      </c>
      <c r="R8" s="59" t="str">
        <f>RefsLookup!I1</f>
        <v>List</v>
      </c>
    </row>
    <row r="9" spans="2:18" x14ac:dyDescent="0.25">
      <c r="B9" s="120" t="str">
        <f ca="1">TEXT(OFFSET(RefsLookup!B$1,$N9-1,0),"000")&amp;"-00"</f>
        <v>Ref part 1-00</v>
      </c>
      <c r="C9" s="126" t="str">
        <f ca="1">OFFSET(RefsLookup!F$1,$N9-1,0)</f>
        <v>Collection name</v>
      </c>
      <c r="D9" s="129" t="str">
        <f ca="1">OFFSET(RefsLookup!G$1,$N9-1,0)</f>
        <v>Dept</v>
      </c>
      <c r="E9" s="235" t="e">
        <f ca="1">IF(L9,HYPERLINK("#"&amp;OFFSET(N$2,R9,0)&amp;"!A"&amp;OFFSET(N9,0,R9),"Go"),"")</f>
        <v>#VALUE!</v>
      </c>
      <c r="L9" s="19" t="b">
        <f t="shared" ref="L9:L40" si="0">NOT(ISNA(M9))</f>
        <v>1</v>
      </c>
      <c r="M9" s="23">
        <f>MATCH("*"&amp;$C$6&amp;"*",RefsLookup!F:F,0)</f>
        <v>1</v>
      </c>
      <c r="N9" s="23">
        <f>M9</f>
        <v>1</v>
      </c>
      <c r="O9" s="20" t="str">
        <f ca="1">OFFSET(RefsLookup!C$1,$N9-1,0)</f>
        <v>Row Main</v>
      </c>
      <c r="P9" s="20" t="str">
        <f ca="1">OFFSET(RefsLookup!D$1,$N9-1,0)</f>
        <v>Row Pending</v>
      </c>
      <c r="Q9" s="20" t="str">
        <f ca="1">OFFSET(RefsLookup!E$1,$N9-1,0)</f>
        <v>Row Removed</v>
      </c>
      <c r="R9" s="20" t="str">
        <f ca="1">OFFSET(RefsLookup!I$1,$N9-1,0)</f>
        <v>List</v>
      </c>
    </row>
    <row r="10" spans="2:18" x14ac:dyDescent="0.25">
      <c r="B10" s="134" t="str">
        <f ca="1">TEXT(OFFSET(RefsLookup!B$1,$N10-1,0),"000")&amp;"-00"</f>
        <v>001-00</v>
      </c>
      <c r="C10" s="125" t="str">
        <f ca="1">OFFSET(RefsLookup!F$1,$N10-1,0)</f>
        <v>Weights and measures enforcement (section 70)</v>
      </c>
      <c r="D10" s="130" t="str">
        <f ca="1">OFFSET(RefsLookup!G$1,$N10-1,0)</f>
        <v>DBT/OPSS</v>
      </c>
      <c r="E10" s="236" t="str">
        <f t="shared" ref="E10:E58" ca="1" si="1">IF(L10,HYPERLINK("#"&amp;OFFSET(N$2,R10,0)&amp;"!A"&amp;OFFSET(N10,0,R10),"Go"),"")</f>
        <v>Go</v>
      </c>
      <c r="L10" s="19" t="b">
        <f t="shared" ca="1" si="0"/>
        <v>1</v>
      </c>
      <c r="M10" s="23">
        <f ca="1">MATCH("*"&amp;$C$6&amp;"*",INDIRECT("RefsLookup!F"&amp;N9+1&amp;":F501"),0)</f>
        <v>1</v>
      </c>
      <c r="N10" s="23">
        <f ca="1">N9+M10</f>
        <v>2</v>
      </c>
      <c r="O10" s="20">
        <f ca="1">OFFSET(RefsLookup!C$1,$N10-1,0)</f>
        <v>2</v>
      </c>
      <c r="P10" s="20">
        <f ca="1">OFFSET(RefsLookup!D$1,$N10-1,0)</f>
        <v>2</v>
      </c>
      <c r="Q10" s="20" t="e">
        <f ca="1">OFFSET(RefsLookup!E$1,$N10-1,0)</f>
        <v>#N/A</v>
      </c>
      <c r="R10" s="20">
        <f ca="1">OFFSET(RefsLookup!I$1,$N10-1,0)</f>
        <v>1</v>
      </c>
    </row>
    <row r="11" spans="2:18" x14ac:dyDescent="0.25">
      <c r="B11" s="134" t="str">
        <f ca="1">TEXT(OFFSET(RefsLookup!B$1,$N11-1,0),"000")&amp;"-00"</f>
        <v>002-00</v>
      </c>
      <c r="C11" s="125" t="str">
        <f ca="1">OFFSET(RefsLookup!F$1,$N11-1,0)</f>
        <v>House Building Return (P2a)</v>
      </c>
      <c r="D11" s="130" t="str">
        <f ca="1">OFFSET(RefsLookup!G$1,$N11-1,0)</f>
        <v>DLUHC</v>
      </c>
      <c r="E11" s="236" t="str">
        <f t="shared" ca="1" si="1"/>
        <v>Go</v>
      </c>
      <c r="L11" s="19" t="b">
        <f t="shared" ca="1" si="0"/>
        <v>1</v>
      </c>
      <c r="M11" s="23">
        <f t="shared" ref="M11:M58" ca="1" si="2">MATCH("*"&amp;$C$6&amp;"*",INDIRECT("RefsLookup!F"&amp;N10+1&amp;":F501"),0)</f>
        <v>1</v>
      </c>
      <c r="N11" s="23">
        <f t="shared" ref="N11:N58" ca="1" si="3">N10+M11</f>
        <v>3</v>
      </c>
      <c r="O11" s="20">
        <f ca="1">OFFSET(RefsLookup!C$1,$N11-1,0)</f>
        <v>5</v>
      </c>
      <c r="P11" s="20" t="e">
        <f ca="1">OFFSET(RefsLookup!D$1,$N11-1,0)</f>
        <v>#N/A</v>
      </c>
      <c r="Q11" s="20" t="e">
        <f ca="1">OFFSET(RefsLookup!E$1,$N11-1,0)</f>
        <v>#N/A</v>
      </c>
      <c r="R11" s="20">
        <f ca="1">OFFSET(RefsLookup!I$1,$N11-1,0)</f>
        <v>1</v>
      </c>
    </row>
    <row r="12" spans="2:18" x14ac:dyDescent="0.25">
      <c r="B12" s="134" t="str">
        <f ca="1">TEXT(OFFSET(RefsLookup!B$1,$N12-1,0),"000")&amp;"-00"</f>
        <v>003-00</v>
      </c>
      <c r="C12" s="125" t="str">
        <f ca="1">OFFSET(RefsLookup!F$1,$N12-1,0)</f>
        <v>Housing Flows Reconciliation Form (HFR)</v>
      </c>
      <c r="D12" s="130" t="str">
        <f ca="1">OFFSET(RefsLookup!G$1,$N12-1,0)</f>
        <v>DLUHC</v>
      </c>
      <c r="E12" s="236" t="str">
        <f t="shared" ca="1" si="1"/>
        <v>Go</v>
      </c>
      <c r="L12" s="19" t="b">
        <f t="shared" ca="1" si="0"/>
        <v>1</v>
      </c>
      <c r="M12" s="23">
        <f t="shared" ca="1" si="2"/>
        <v>1</v>
      </c>
      <c r="N12" s="23">
        <f t="shared" ca="1" si="3"/>
        <v>4</v>
      </c>
      <c r="O12" s="20">
        <f ca="1">OFFSET(RefsLookup!C$1,$N12-1,0)</f>
        <v>8</v>
      </c>
      <c r="P12" s="20" t="e">
        <f ca="1">OFFSET(RefsLookup!D$1,$N12-1,0)</f>
        <v>#N/A</v>
      </c>
      <c r="Q12" s="20" t="e">
        <f ca="1">OFFSET(RefsLookup!E$1,$N12-1,0)</f>
        <v>#N/A</v>
      </c>
      <c r="R12" s="20">
        <f ca="1">OFFSET(RefsLookup!I$1,$N12-1,0)</f>
        <v>1</v>
      </c>
    </row>
    <row r="13" spans="2:18" x14ac:dyDescent="0.25">
      <c r="B13" s="134" t="str">
        <f ca="1">TEXT(OFFSET(RefsLookup!B$1,$N13-1,0),"000")&amp;"-00"</f>
        <v>004-00</v>
      </c>
      <c r="C13" s="125" t="str">
        <f ca="1">OFFSET(RefsLookup!F$1,$N13-1,0)</f>
        <v xml:space="preserve">   REMOVED [Housing Strategy Statistical Appendix (HSSA)]</v>
      </c>
      <c r="D13" s="130" t="str">
        <f ca="1">OFFSET(RefsLookup!G$1,$N13-1,0)</f>
        <v>DCLG</v>
      </c>
      <c r="E13" s="236" t="str">
        <f t="shared" ca="1" si="1"/>
        <v>Go</v>
      </c>
      <c r="L13" s="19" t="b">
        <f t="shared" ca="1" si="0"/>
        <v>1</v>
      </c>
      <c r="M13" s="23">
        <f t="shared" ca="1" si="2"/>
        <v>1</v>
      </c>
      <c r="N13" s="23">
        <f t="shared" ca="1" si="3"/>
        <v>5</v>
      </c>
      <c r="O13" s="20" t="e">
        <f ca="1">OFFSET(RefsLookup!C$1,$N13-1,0)</f>
        <v>#N/A</v>
      </c>
      <c r="P13" s="20" t="e">
        <f ca="1">OFFSET(RefsLookup!D$1,$N13-1,0)</f>
        <v>#N/A</v>
      </c>
      <c r="Q13" s="20">
        <f ca="1">OFFSET(RefsLookup!E$1,$N13-1,0)</f>
        <v>228</v>
      </c>
      <c r="R13" s="20">
        <f ca="1">OFFSET(RefsLookup!I$1,$N13-1,0)</f>
        <v>3</v>
      </c>
    </row>
    <row r="14" spans="2:18" x14ac:dyDescent="0.25">
      <c r="B14" s="134" t="str">
        <f ca="1">TEXT(OFFSET(RefsLookup!B$1,$N14-1,0),"000")&amp;"-00"</f>
        <v>005-00</v>
      </c>
      <c r="C14" s="125" t="str">
        <f ca="1">OFFSET(RefsLookup!F$1,$N14-1,0)</f>
        <v xml:space="preserve">   REMOVED [HRA Business Plan Statistical Appendix (BPSA)]</v>
      </c>
      <c r="D14" s="130" t="str">
        <f ca="1">OFFSET(RefsLookup!G$1,$N14-1,0)</f>
        <v>DCLG</v>
      </c>
      <c r="E14" s="236" t="str">
        <f t="shared" ca="1" si="1"/>
        <v>Go</v>
      </c>
      <c r="L14" s="19" t="b">
        <f t="shared" ca="1" si="0"/>
        <v>1</v>
      </c>
      <c r="M14" s="23">
        <f t="shared" ca="1" si="2"/>
        <v>1</v>
      </c>
      <c r="N14" s="23">
        <f t="shared" ca="1" si="3"/>
        <v>6</v>
      </c>
      <c r="O14" s="20" t="e">
        <f ca="1">OFFSET(RefsLookup!C$1,$N14-1,0)</f>
        <v>#N/A</v>
      </c>
      <c r="P14" s="20" t="e">
        <f ca="1">OFFSET(RefsLookup!D$1,$N14-1,0)</f>
        <v>#N/A</v>
      </c>
      <c r="Q14" s="20">
        <f ca="1">OFFSET(RefsLookup!E$1,$N14-1,0)</f>
        <v>240</v>
      </c>
      <c r="R14" s="20">
        <f ca="1">OFFSET(RefsLookup!I$1,$N14-1,0)</f>
        <v>3</v>
      </c>
    </row>
    <row r="15" spans="2:18" x14ac:dyDescent="0.25">
      <c r="B15" s="134" t="str">
        <f ca="1">TEXT(OFFSET(RefsLookup!B$1,$N15-1,0),"000")&amp;"-00"</f>
        <v>006-00</v>
      </c>
      <c r="C15" s="125" t="str">
        <f ca="1">OFFSET(RefsLookup!F$1,$N15-1,0)</f>
        <v xml:space="preserve">   REMOVED [Business Plan Statistical Appendix - Early Decent Homes (BPSA-EDH)]</v>
      </c>
      <c r="D15" s="130" t="str">
        <f ca="1">OFFSET(RefsLookup!G$1,$N15-1,0)</f>
        <v>DCLG</v>
      </c>
      <c r="E15" s="236" t="str">
        <f t="shared" ca="1" si="1"/>
        <v>Go</v>
      </c>
      <c r="L15" s="19" t="b">
        <f t="shared" ca="1" si="0"/>
        <v>1</v>
      </c>
      <c r="M15" s="23">
        <f t="shared" ca="1" si="2"/>
        <v>1</v>
      </c>
      <c r="N15" s="23">
        <f t="shared" ca="1" si="3"/>
        <v>7</v>
      </c>
      <c r="O15" s="20" t="e">
        <f ca="1">OFFSET(RefsLookup!C$1,$N15-1,0)</f>
        <v>#N/A</v>
      </c>
      <c r="P15" s="20" t="e">
        <f ca="1">OFFSET(RefsLookup!D$1,$N15-1,0)</f>
        <v>#N/A</v>
      </c>
      <c r="Q15" s="20">
        <f ca="1">OFFSET(RefsLookup!E$1,$N15-1,0)</f>
        <v>48</v>
      </c>
      <c r="R15" s="20">
        <f ca="1">OFFSET(RefsLookup!I$1,$N15-1,0)</f>
        <v>3</v>
      </c>
    </row>
    <row r="16" spans="2:18" x14ac:dyDescent="0.25">
      <c r="B16" s="134" t="str">
        <f ca="1">TEXT(OFFSET(RefsLookup!B$1,$N16-1,0),"000")&amp;"-00"</f>
        <v>007-00</v>
      </c>
      <c r="C16" s="125" t="str">
        <f ca="1">OFFSET(RefsLookup!F$1,$N16-1,0)</f>
        <v xml:space="preserve">   REMOVED [Mortgage Rescue Scheme return]</v>
      </c>
      <c r="D16" s="130" t="str">
        <f ca="1">OFFSET(RefsLookup!G$1,$N16-1,0)</f>
        <v>DCLG</v>
      </c>
      <c r="E16" s="236" t="str">
        <f t="shared" ca="1" si="1"/>
        <v>Go</v>
      </c>
      <c r="L16" s="19" t="b">
        <f t="shared" ca="1" si="0"/>
        <v>1</v>
      </c>
      <c r="M16" s="23">
        <f t="shared" ca="1" si="2"/>
        <v>1</v>
      </c>
      <c r="N16" s="23">
        <f t="shared" ca="1" si="3"/>
        <v>8</v>
      </c>
      <c r="O16" s="20" t="e">
        <f ca="1">OFFSET(RefsLookup!C$1,$N16-1,0)</f>
        <v>#N/A</v>
      </c>
      <c r="P16" s="20" t="e">
        <f ca="1">OFFSET(RefsLookup!D$1,$N16-1,0)</f>
        <v>#N/A</v>
      </c>
      <c r="Q16" s="20">
        <f ca="1">OFFSET(RefsLookup!E$1,$N16-1,0)</f>
        <v>326</v>
      </c>
      <c r="R16" s="20">
        <f ca="1">OFFSET(RefsLookup!I$1,$N16-1,0)</f>
        <v>3</v>
      </c>
    </row>
    <row r="17" spans="2:18" x14ac:dyDescent="0.25">
      <c r="B17" s="134" t="str">
        <f ca="1">TEXT(OFFSET(RefsLookup!B$1,$N17-1,0),"000")&amp;"-00"</f>
        <v>008-00</v>
      </c>
      <c r="C17" s="125" t="str">
        <f ca="1">OFFSET(RefsLookup!F$1,$N17-1,0)</f>
        <v xml:space="preserve">   REMOVED [Housing Monitoring (P1B)]</v>
      </c>
      <c r="D17" s="130" t="str">
        <f ca="1">OFFSET(RefsLookup!G$1,$N17-1,0)</f>
        <v>DCLG</v>
      </c>
      <c r="E17" s="236" t="str">
        <f t="shared" ca="1" si="1"/>
        <v>Go</v>
      </c>
      <c r="L17" s="19" t="b">
        <f t="shared" ca="1" si="0"/>
        <v>1</v>
      </c>
      <c r="M17" s="23">
        <f t="shared" ca="1" si="2"/>
        <v>1</v>
      </c>
      <c r="N17" s="23">
        <f t="shared" ca="1" si="3"/>
        <v>9</v>
      </c>
      <c r="O17" s="20" t="e">
        <f ca="1">OFFSET(RefsLookup!C$1,$N17-1,0)</f>
        <v>#N/A</v>
      </c>
      <c r="P17" s="20" t="e">
        <f ca="1">OFFSET(RefsLookup!D$1,$N17-1,0)</f>
        <v>#N/A</v>
      </c>
      <c r="Q17" s="20">
        <f ca="1">OFFSET(RefsLookup!E$1,$N17-1,0)</f>
        <v>246</v>
      </c>
      <c r="R17" s="20">
        <f ca="1">OFFSET(RefsLookup!I$1,$N17-1,0)</f>
        <v>3</v>
      </c>
    </row>
    <row r="18" spans="2:18" x14ac:dyDescent="0.25">
      <c r="B18" s="134" t="str">
        <f ca="1">TEXT(OFFSET(RefsLookup!B$1,$N18-1,0),"000")&amp;"-00"</f>
        <v>009-00</v>
      </c>
      <c r="C18" s="125" t="str">
        <f ca="1">OFFSET(RefsLookup!F$1,$N18-1,0)</f>
        <v xml:space="preserve">   REMOVED [Local Authority activity under the homelessness provisions of the 1996 Housing Act (P1E)]</v>
      </c>
      <c r="D18" s="130" t="str">
        <f ca="1">OFFSET(RefsLookup!G$1,$N18-1,0)</f>
        <v>MHCLG</v>
      </c>
      <c r="E18" s="236" t="str">
        <f t="shared" ca="1" si="1"/>
        <v>Go</v>
      </c>
      <c r="L18" s="19" t="b">
        <f t="shared" ca="1" si="0"/>
        <v>1</v>
      </c>
      <c r="M18" s="23">
        <f t="shared" ca="1" si="2"/>
        <v>1</v>
      </c>
      <c r="N18" s="23">
        <f t="shared" ca="1" si="3"/>
        <v>10</v>
      </c>
      <c r="O18" s="20" t="e">
        <f ca="1">OFFSET(RefsLookup!C$1,$N18-1,0)</f>
        <v>#N/A</v>
      </c>
      <c r="P18" s="20" t="e">
        <f ca="1">OFFSET(RefsLookup!D$1,$N18-1,0)</f>
        <v>#N/A</v>
      </c>
      <c r="Q18" s="20">
        <f ca="1">OFFSET(RefsLookup!E$1,$N18-1,0)</f>
        <v>404</v>
      </c>
      <c r="R18" s="20">
        <f ca="1">OFFSET(RefsLookup!I$1,$N18-1,0)</f>
        <v>3</v>
      </c>
    </row>
    <row r="19" spans="2:18" x14ac:dyDescent="0.25">
      <c r="B19" s="134" t="str">
        <f ca="1">TEXT(OFFSET(RefsLookup!B$1,$N19-1,0),"000")&amp;"-00"</f>
        <v>010-00</v>
      </c>
      <c r="C19" s="125" t="str">
        <f ca="1">OFFSET(RefsLookup!F$1,$N19-1,0)</f>
        <v>Rough Sleeping Snapshot Statistics</v>
      </c>
      <c r="D19" s="130" t="str">
        <f ca="1">OFFSET(RefsLookup!G$1,$N19-1,0)</f>
        <v>DLUHC</v>
      </c>
      <c r="E19" s="236" t="str">
        <f t="shared" ca="1" si="1"/>
        <v>Go</v>
      </c>
      <c r="L19" s="19" t="b">
        <f t="shared" ca="1" si="0"/>
        <v>1</v>
      </c>
      <c r="M19" s="23">
        <f t="shared" ca="1" si="2"/>
        <v>1</v>
      </c>
      <c r="N19" s="23">
        <f t="shared" ca="1" si="3"/>
        <v>11</v>
      </c>
      <c r="O19" s="20">
        <f ca="1">OFFSET(RefsLookup!C$1,$N19-1,0)</f>
        <v>17</v>
      </c>
      <c r="P19" s="20" t="e">
        <f ca="1">OFFSET(RefsLookup!D$1,$N19-1,0)</f>
        <v>#N/A</v>
      </c>
      <c r="Q19" s="20" t="e">
        <f ca="1">OFFSET(RefsLookup!E$1,$N19-1,0)</f>
        <v>#N/A</v>
      </c>
      <c r="R19" s="20">
        <f ca="1">OFFSET(RefsLookup!I$1,$N19-1,0)</f>
        <v>1</v>
      </c>
    </row>
    <row r="20" spans="2:18" x14ac:dyDescent="0.25">
      <c r="B20" s="134" t="str">
        <f ca="1">TEXT(OFFSET(RefsLookup!B$1,$N20-1,0),"000")&amp;"-00"</f>
        <v>011-00</v>
      </c>
      <c r="C20" s="125" t="str">
        <f ca="1">OFFSET(RefsLookup!F$1,$N20-1,0)</f>
        <v xml:space="preserve">   REMOVED [Supporting People Client Records and Outcomes]</v>
      </c>
      <c r="D20" s="130" t="str">
        <f ca="1">OFFSET(RefsLookup!G$1,$N20-1,0)</f>
        <v>DCLG</v>
      </c>
      <c r="E20" s="236" t="str">
        <f t="shared" ca="1" si="1"/>
        <v>Go</v>
      </c>
      <c r="L20" s="19" t="b">
        <f t="shared" ca="1" si="0"/>
        <v>1</v>
      </c>
      <c r="M20" s="23">
        <f t="shared" ca="1" si="2"/>
        <v>1</v>
      </c>
      <c r="N20" s="23">
        <f t="shared" ca="1" si="3"/>
        <v>12</v>
      </c>
      <c r="O20" s="20" t="e">
        <f ca="1">OFFSET(RefsLookup!C$1,$N20-1,0)</f>
        <v>#N/A</v>
      </c>
      <c r="P20" s="20" t="e">
        <f ca="1">OFFSET(RefsLookup!D$1,$N20-1,0)</f>
        <v>#N/A</v>
      </c>
      <c r="Q20" s="20">
        <f ca="1">OFFSET(RefsLookup!E$1,$N20-1,0)</f>
        <v>41</v>
      </c>
      <c r="R20" s="20">
        <f ca="1">OFFSET(RefsLookup!I$1,$N20-1,0)</f>
        <v>3</v>
      </c>
    </row>
    <row r="21" spans="2:18" x14ac:dyDescent="0.25">
      <c r="B21" s="134" t="str">
        <f ca="1">TEXT(OFFSET(RefsLookup!B$1,$N21-1,0),"000")&amp;"-00"</f>
        <v>012-00</v>
      </c>
      <c r="C21" s="125" t="str">
        <f ca="1">OFFSET(RefsLookup!F$1,$N21-1,0)</f>
        <v xml:space="preserve">   REMOVED [Supporting People Local System data]</v>
      </c>
      <c r="D21" s="130" t="str">
        <f ca="1">OFFSET(RefsLookup!G$1,$N21-1,0)</f>
        <v>DCLG</v>
      </c>
      <c r="E21" s="236" t="str">
        <f t="shared" ca="1" si="1"/>
        <v>Go</v>
      </c>
      <c r="L21" s="19" t="b">
        <f t="shared" ca="1" si="0"/>
        <v>1</v>
      </c>
      <c r="M21" s="23">
        <f t="shared" ca="1" si="2"/>
        <v>1</v>
      </c>
      <c r="N21" s="23">
        <f t="shared" ca="1" si="3"/>
        <v>13</v>
      </c>
      <c r="O21" s="20" t="e">
        <f ca="1">OFFSET(RefsLookup!C$1,$N21-1,0)</f>
        <v>#N/A</v>
      </c>
      <c r="P21" s="20" t="e">
        <f ca="1">OFFSET(RefsLookup!D$1,$N21-1,0)</f>
        <v>#N/A</v>
      </c>
      <c r="Q21" s="20">
        <f ca="1">OFFSET(RefsLookup!E$1,$N21-1,0)</f>
        <v>55</v>
      </c>
      <c r="R21" s="20">
        <f ca="1">OFFSET(RefsLookup!I$1,$N21-1,0)</f>
        <v>3</v>
      </c>
    </row>
    <row r="22" spans="2:18" x14ac:dyDescent="0.25">
      <c r="B22" s="134" t="str">
        <f ca="1">TEXT(OFFSET(RefsLookup!B$1,$N22-1,0),"000")&amp;"-00"</f>
        <v>013-00</v>
      </c>
      <c r="C22" s="125" t="str">
        <f ca="1">OFFSET(RefsLookup!F$1,$N22-1,0)</f>
        <v>Count of traveller caravans</v>
      </c>
      <c r="D22" s="130" t="str">
        <f ca="1">OFFSET(RefsLookup!G$1,$N22-1,0)</f>
        <v>DLUHC</v>
      </c>
      <c r="E22" s="236" t="str">
        <f t="shared" ca="1" si="1"/>
        <v>Go</v>
      </c>
      <c r="L22" s="19" t="b">
        <f t="shared" ca="1" si="0"/>
        <v>1</v>
      </c>
      <c r="M22" s="23">
        <f t="shared" ca="1" si="2"/>
        <v>1</v>
      </c>
      <c r="N22" s="23">
        <f t="shared" ca="1" si="3"/>
        <v>14</v>
      </c>
      <c r="O22" s="20">
        <f ca="1">OFFSET(RefsLookup!C$1,$N22-1,0)</f>
        <v>19</v>
      </c>
      <c r="P22" s="20" t="e">
        <f ca="1">OFFSET(RefsLookup!D$1,$N22-1,0)</f>
        <v>#N/A</v>
      </c>
      <c r="Q22" s="20" t="e">
        <f ca="1">OFFSET(RefsLookup!E$1,$N22-1,0)</f>
        <v>#N/A</v>
      </c>
      <c r="R22" s="20">
        <f ca="1">OFFSET(RefsLookup!I$1,$N22-1,0)</f>
        <v>1</v>
      </c>
    </row>
    <row r="23" spans="2:18" x14ac:dyDescent="0.25">
      <c r="B23" s="134" t="str">
        <f ca="1">TEXT(OFFSET(RefsLookup!B$1,$N23-1,0),"000")&amp;"-00"</f>
        <v>014-00</v>
      </c>
      <c r="C23" s="125" t="str">
        <f ca="1">OFFSET(RefsLookup!F$1,$N23-1,0)</f>
        <v xml:space="preserve">   REMOVED [Housing Revenue Account Subsidy Claim form - first advance]</v>
      </c>
      <c r="D23" s="130" t="str">
        <f ca="1">OFFSET(RefsLookup!G$1,$N23-1,0)</f>
        <v>DCLG</v>
      </c>
      <c r="E23" s="236" t="str">
        <f t="shared" ca="1" si="1"/>
        <v>Go</v>
      </c>
      <c r="L23" s="19" t="b">
        <f t="shared" ca="1" si="0"/>
        <v>1</v>
      </c>
      <c r="M23" s="23">
        <f t="shared" ca="1" si="2"/>
        <v>1</v>
      </c>
      <c r="N23" s="23">
        <f t="shared" ca="1" si="3"/>
        <v>15</v>
      </c>
      <c r="O23" s="20" t="e">
        <f ca="1">OFFSET(RefsLookup!C$1,$N23-1,0)</f>
        <v>#N/A</v>
      </c>
      <c r="P23" s="20" t="e">
        <f ca="1">OFFSET(RefsLookup!D$1,$N23-1,0)</f>
        <v>#N/A</v>
      </c>
      <c r="Q23" s="20">
        <f ca="1">OFFSET(RefsLookup!E$1,$N23-1,0)</f>
        <v>120</v>
      </c>
      <c r="R23" s="20">
        <f ca="1">OFFSET(RefsLookup!I$1,$N23-1,0)</f>
        <v>3</v>
      </c>
    </row>
    <row r="24" spans="2:18" x14ac:dyDescent="0.25">
      <c r="B24" s="134" t="str">
        <f ca="1">TEXT(OFFSET(RefsLookup!B$1,$N24-1,0),"000")&amp;"-00"</f>
        <v>015-00</v>
      </c>
      <c r="C24" s="125" t="str">
        <f ca="1">OFFSET(RefsLookup!F$1,$N24-1,0)</f>
        <v xml:space="preserve">   REMOVED [Housing Revenue Account Subsidy Claim form - second advance]</v>
      </c>
      <c r="D24" s="130" t="str">
        <f ca="1">OFFSET(RefsLookup!G$1,$N24-1,0)</f>
        <v>DCLG</v>
      </c>
      <c r="E24" s="236" t="str">
        <f t="shared" ca="1" si="1"/>
        <v>Go</v>
      </c>
      <c r="L24" s="19" t="b">
        <f t="shared" ca="1" si="0"/>
        <v>1</v>
      </c>
      <c r="M24" s="23">
        <f t="shared" ca="1" si="2"/>
        <v>1</v>
      </c>
      <c r="N24" s="23">
        <f t="shared" ca="1" si="3"/>
        <v>16</v>
      </c>
      <c r="O24" s="20" t="e">
        <f ca="1">OFFSET(RefsLookup!C$1,$N24-1,0)</f>
        <v>#N/A</v>
      </c>
      <c r="P24" s="20" t="e">
        <f ca="1">OFFSET(RefsLookup!D$1,$N24-1,0)</f>
        <v>#N/A</v>
      </c>
      <c r="Q24" s="20">
        <f ca="1">OFFSET(RefsLookup!E$1,$N24-1,0)</f>
        <v>139</v>
      </c>
      <c r="R24" s="20">
        <f ca="1">OFFSET(RefsLookup!I$1,$N24-1,0)</f>
        <v>3</v>
      </c>
    </row>
    <row r="25" spans="2:18" x14ac:dyDescent="0.25">
      <c r="B25" s="134" t="str">
        <f ca="1">TEXT(OFFSET(RefsLookup!B$1,$N25-1,0),"000")&amp;"-00"</f>
        <v>016-00</v>
      </c>
      <c r="C25" s="125" t="str">
        <f ca="1">OFFSET(RefsLookup!F$1,$N25-1,0)</f>
        <v xml:space="preserve">   REMOVED [HRA Subsidy Claim form - advance final (FINAL COLLECTION IN 2012/13)]</v>
      </c>
      <c r="D25" s="130" t="str">
        <f ca="1">OFFSET(RefsLookup!G$1,$N25-1,0)</f>
        <v>DCLG</v>
      </c>
      <c r="E25" s="236" t="str">
        <f t="shared" ca="1" si="1"/>
        <v>Go</v>
      </c>
      <c r="L25" s="19" t="b">
        <f t="shared" ca="1" si="0"/>
        <v>1</v>
      </c>
      <c r="M25" s="23">
        <f t="shared" ca="1" si="2"/>
        <v>1</v>
      </c>
      <c r="N25" s="23">
        <f t="shared" ca="1" si="3"/>
        <v>17</v>
      </c>
      <c r="O25" s="20" t="e">
        <f ca="1">OFFSET(RefsLookup!C$1,$N25-1,0)</f>
        <v>#N/A</v>
      </c>
      <c r="P25" s="20" t="e">
        <f ca="1">OFFSET(RefsLookup!D$1,$N25-1,0)</f>
        <v>#N/A</v>
      </c>
      <c r="Q25" s="20">
        <f ca="1">OFFSET(RefsLookup!E$1,$N25-1,0)</f>
        <v>267</v>
      </c>
      <c r="R25" s="20">
        <f ca="1">OFFSET(RefsLookup!I$1,$N25-1,0)</f>
        <v>3</v>
      </c>
    </row>
    <row r="26" spans="2:18" x14ac:dyDescent="0.25">
      <c r="B26" s="134" t="str">
        <f ca="1">TEXT(OFFSET(RefsLookup!B$1,$N26-1,0),"000")&amp;"-00"</f>
        <v>017-00</v>
      </c>
      <c r="C26" s="125" t="str">
        <f ca="1">OFFSET(RefsLookup!F$1,$N26-1,0)</f>
        <v xml:space="preserve">   REMOVED [HRA Subsidy Claim form - auditor final (FINAL COLLECTION IN 2012/13)]</v>
      </c>
      <c r="D26" s="130" t="str">
        <f ca="1">OFFSET(RefsLookup!G$1,$N26-1,0)</f>
        <v>DCLG</v>
      </c>
      <c r="E26" s="236" t="str">
        <f t="shared" ca="1" si="1"/>
        <v>Go</v>
      </c>
      <c r="L26" s="19" t="b">
        <f t="shared" ca="1" si="0"/>
        <v>1</v>
      </c>
      <c r="M26" s="23">
        <f t="shared" ca="1" si="2"/>
        <v>1</v>
      </c>
      <c r="N26" s="23">
        <f t="shared" ca="1" si="3"/>
        <v>18</v>
      </c>
      <c r="O26" s="20" t="e">
        <f ca="1">OFFSET(RefsLookup!C$1,$N26-1,0)</f>
        <v>#N/A</v>
      </c>
      <c r="P26" s="20" t="e">
        <f ca="1">OFFSET(RefsLookup!D$1,$N26-1,0)</f>
        <v>#N/A</v>
      </c>
      <c r="Q26" s="20">
        <f ca="1">OFFSET(RefsLookup!E$1,$N26-1,0)</f>
        <v>273</v>
      </c>
      <c r="R26" s="20">
        <f ca="1">OFFSET(RefsLookup!I$1,$N26-1,0)</f>
        <v>3</v>
      </c>
    </row>
    <row r="27" spans="2:18" x14ac:dyDescent="0.25">
      <c r="B27" s="134" t="str">
        <f ca="1">TEXT(OFFSET(RefsLookup!B$1,$N27-1,0),"000")&amp;"-00"</f>
        <v>018-00</v>
      </c>
      <c r="C27" s="125" t="str">
        <f ca="1">OFFSET(RefsLookup!F$1,$N27-1,0)</f>
        <v xml:space="preserve">   REMOVED [Housing Revenue Account Subsidy base data forms]</v>
      </c>
      <c r="D27" s="130" t="str">
        <f ca="1">OFFSET(RefsLookup!G$1,$N27-1,0)</f>
        <v>DCLG</v>
      </c>
      <c r="E27" s="236" t="str">
        <f t="shared" ca="1" si="1"/>
        <v>Go</v>
      </c>
      <c r="L27" s="19" t="b">
        <f t="shared" ca="1" si="0"/>
        <v>1</v>
      </c>
      <c r="M27" s="23">
        <f t="shared" ca="1" si="2"/>
        <v>1</v>
      </c>
      <c r="N27" s="23">
        <f t="shared" ca="1" si="3"/>
        <v>19</v>
      </c>
      <c r="O27" s="20" t="e">
        <f ca="1">OFFSET(RefsLookup!C$1,$N27-1,0)</f>
        <v>#N/A</v>
      </c>
      <c r="P27" s="20" t="e">
        <f ca="1">OFFSET(RefsLookup!D$1,$N27-1,0)</f>
        <v>#N/A</v>
      </c>
      <c r="Q27" s="20">
        <f ca="1">OFFSET(RefsLookup!E$1,$N27-1,0)</f>
        <v>145</v>
      </c>
      <c r="R27" s="20">
        <f ca="1">OFFSET(RefsLookup!I$1,$N27-1,0)</f>
        <v>3</v>
      </c>
    </row>
    <row r="28" spans="2:18" x14ac:dyDescent="0.25">
      <c r="B28" s="134" t="str">
        <f ca="1">TEXT(OFFSET(RefsLookup!B$1,$N28-1,0),"000")&amp;"-00"</f>
        <v>019-00</v>
      </c>
      <c r="C28" s="125" t="str">
        <f ca="1">OFFSET(RefsLookup!F$1,$N28-1,0)</f>
        <v xml:space="preserve">   REMOVED [Affordable Housing Grant - UNDER CONSIDERATION]</v>
      </c>
      <c r="D28" s="130" t="str">
        <f ca="1">OFFSET(RefsLookup!G$1,$N28-1,0)</f>
        <v>DCLG</v>
      </c>
      <c r="E28" s="236" t="str">
        <f t="shared" ca="1" si="1"/>
        <v>Go</v>
      </c>
      <c r="L28" s="19" t="b">
        <f t="shared" ca="1" si="0"/>
        <v>1</v>
      </c>
      <c r="M28" s="23">
        <f t="shared" ca="1" si="2"/>
        <v>1</v>
      </c>
      <c r="N28" s="23">
        <f t="shared" ca="1" si="3"/>
        <v>20</v>
      </c>
      <c r="O28" s="20" t="e">
        <f ca="1">OFFSET(RefsLookup!C$1,$N28-1,0)</f>
        <v>#N/A</v>
      </c>
      <c r="P28" s="20" t="e">
        <f ca="1">OFFSET(RefsLookup!D$1,$N28-1,0)</f>
        <v>#N/A</v>
      </c>
      <c r="Q28" s="20">
        <f ca="1">OFFSET(RefsLookup!E$1,$N28-1,0)</f>
        <v>67</v>
      </c>
      <c r="R28" s="20">
        <f ca="1">OFFSET(RefsLookup!I$1,$N28-1,0)</f>
        <v>3</v>
      </c>
    </row>
    <row r="29" spans="2:18" x14ac:dyDescent="0.25">
      <c r="B29" s="134" t="str">
        <f ca="1">TEXT(OFFSET(RefsLookup!B$1,$N29-1,0),"000")&amp;"-00"</f>
        <v>020-00</v>
      </c>
      <c r="C29" s="125" t="str">
        <f ca="1">OFFSET(RefsLookup!F$1,$N29-1,0)</f>
        <v xml:space="preserve">Annual Green Belt (AGB) return </v>
      </c>
      <c r="D29" s="130" t="str">
        <f ca="1">OFFSET(RefsLookup!G$1,$N29-1,0)</f>
        <v>DLUHC</v>
      </c>
      <c r="E29" s="236" t="str">
        <f t="shared" ca="1" si="1"/>
        <v>Go</v>
      </c>
      <c r="L29" s="19" t="b">
        <f t="shared" ca="1" si="0"/>
        <v>1</v>
      </c>
      <c r="M29" s="23">
        <f t="shared" ca="1" si="2"/>
        <v>1</v>
      </c>
      <c r="N29" s="23">
        <f t="shared" ca="1" si="3"/>
        <v>21</v>
      </c>
      <c r="O29" s="20">
        <f ca="1">OFFSET(RefsLookup!C$1,$N29-1,0)</f>
        <v>25</v>
      </c>
      <c r="P29" s="20" t="e">
        <f ca="1">OFFSET(RefsLookup!D$1,$N29-1,0)</f>
        <v>#N/A</v>
      </c>
      <c r="Q29" s="20" t="e">
        <f ca="1">OFFSET(RefsLookup!E$1,$N29-1,0)</f>
        <v>#N/A</v>
      </c>
      <c r="R29" s="20">
        <f ca="1">OFFSET(RefsLookup!I$1,$N29-1,0)</f>
        <v>1</v>
      </c>
    </row>
    <row r="30" spans="2:18" x14ac:dyDescent="0.25">
      <c r="B30" s="134" t="str">
        <f ca="1">TEXT(OFFSET(RefsLookup!B$1,$N30-1,0),"000")&amp;"-00"</f>
        <v>021-00</v>
      </c>
      <c r="C30" s="125" t="str">
        <f ca="1">OFFSET(RefsLookup!F$1,$N30-1,0)</f>
        <v>PS1/2 District matters planning statistical returns</v>
      </c>
      <c r="D30" s="130" t="str">
        <f ca="1">OFFSET(RefsLookup!G$1,$N30-1,0)</f>
        <v>DLUHC</v>
      </c>
      <c r="E30" s="236" t="str">
        <f t="shared" ca="1" si="1"/>
        <v>Go</v>
      </c>
      <c r="L30" s="19" t="b">
        <f t="shared" ca="1" si="0"/>
        <v>1</v>
      </c>
      <c r="M30" s="23">
        <f t="shared" ca="1" si="2"/>
        <v>1</v>
      </c>
      <c r="N30" s="23">
        <f t="shared" ca="1" si="3"/>
        <v>22</v>
      </c>
      <c r="O30" s="20">
        <f ca="1">OFFSET(RefsLookup!C$1,$N30-1,0)</f>
        <v>27</v>
      </c>
      <c r="P30" s="20" t="e">
        <f ca="1">OFFSET(RefsLookup!D$1,$N30-1,0)</f>
        <v>#N/A</v>
      </c>
      <c r="Q30" s="20" t="e">
        <f ca="1">OFFSET(RefsLookup!E$1,$N30-1,0)</f>
        <v>#N/A</v>
      </c>
      <c r="R30" s="20">
        <f ca="1">OFFSET(RefsLookup!I$1,$N30-1,0)</f>
        <v>1</v>
      </c>
    </row>
    <row r="31" spans="2:18" x14ac:dyDescent="0.25">
      <c r="B31" s="134" t="str">
        <f ca="1">TEXT(OFFSET(RefsLookup!B$1,$N31-1,0),"000")&amp;"-00"</f>
        <v>022-00</v>
      </c>
      <c r="C31" s="125" t="str">
        <f ca="1">OFFSET(RefsLookup!F$1,$N31-1,0)</f>
        <v>CPS1/2 County matters planning statistical returns</v>
      </c>
      <c r="D31" s="130" t="str">
        <f ca="1">OFFSET(RefsLookup!G$1,$N31-1,0)</f>
        <v>DLUHC</v>
      </c>
      <c r="E31" s="236" t="str">
        <f t="shared" ca="1" si="1"/>
        <v>Go</v>
      </c>
      <c r="L31" s="19" t="b">
        <f t="shared" ca="1" si="0"/>
        <v>1</v>
      </c>
      <c r="M31" s="23">
        <f t="shared" ca="1" si="2"/>
        <v>1</v>
      </c>
      <c r="N31" s="23">
        <f t="shared" ca="1" si="3"/>
        <v>23</v>
      </c>
      <c r="O31" s="20">
        <f ca="1">OFFSET(RefsLookup!C$1,$N31-1,0)</f>
        <v>39</v>
      </c>
      <c r="P31" s="20" t="e">
        <f ca="1">OFFSET(RefsLookup!D$1,$N31-1,0)</f>
        <v>#N/A</v>
      </c>
      <c r="Q31" s="20" t="e">
        <f ca="1">OFFSET(RefsLookup!E$1,$N31-1,0)</f>
        <v>#N/A</v>
      </c>
      <c r="R31" s="20">
        <f ca="1">OFFSET(RefsLookup!I$1,$N31-1,0)</f>
        <v>1</v>
      </c>
    </row>
    <row r="32" spans="2:18" x14ac:dyDescent="0.25">
      <c r="B32" s="134" t="str">
        <f ca="1">TEXT(OFFSET(RefsLookup!B$1,$N32-1,0),"000")&amp;"-00"</f>
        <v>023-00</v>
      </c>
      <c r="C32" s="125" t="str">
        <f ca="1">OFFSET(RefsLookup!F$1,$N32-1,0)</f>
        <v xml:space="preserve">   REMOVED [Five-year land supply for housing]</v>
      </c>
      <c r="D32" s="130" t="str">
        <f ca="1">OFFSET(RefsLookup!G$1,$N32-1,0)</f>
        <v>DCLG</v>
      </c>
      <c r="E32" s="236" t="str">
        <f t="shared" ca="1" si="1"/>
        <v>Go</v>
      </c>
      <c r="L32" s="19" t="b">
        <f t="shared" ca="1" si="0"/>
        <v>1</v>
      </c>
      <c r="M32" s="23">
        <f t="shared" ca="1" si="2"/>
        <v>1</v>
      </c>
      <c r="N32" s="23">
        <f t="shared" ca="1" si="3"/>
        <v>24</v>
      </c>
      <c r="O32" s="20" t="e">
        <f ca="1">OFFSET(RefsLookup!C$1,$N32-1,0)</f>
        <v>#N/A</v>
      </c>
      <c r="P32" s="20" t="e">
        <f ca="1">OFFSET(RefsLookup!D$1,$N32-1,0)</f>
        <v>#N/A</v>
      </c>
      <c r="Q32" s="20">
        <f ca="1">OFFSET(RefsLookup!E$1,$N32-1,0)</f>
        <v>29</v>
      </c>
      <c r="R32" s="20">
        <f ca="1">OFFSET(RefsLookup!I$1,$N32-1,0)</f>
        <v>3</v>
      </c>
    </row>
    <row r="33" spans="2:18" x14ac:dyDescent="0.25">
      <c r="B33" s="134" t="str">
        <f ca="1">TEXT(OFFSET(RefsLookup!B$1,$N33-1,0),"000")&amp;"-00"</f>
        <v>024-00</v>
      </c>
      <c r="C33" s="125" t="str">
        <f ca="1">OFFSET(RefsLookup!F$1,$N33-1,0)</f>
        <v xml:space="preserve">   REMOVED [Annual Monitoring Reports (AMR)]</v>
      </c>
      <c r="D33" s="130" t="str">
        <f ca="1">OFFSET(RefsLookup!G$1,$N33-1,0)</f>
        <v>DCLG</v>
      </c>
      <c r="E33" s="236" t="str">
        <f t="shared" ca="1" si="1"/>
        <v>Go</v>
      </c>
      <c r="L33" s="19" t="b">
        <f t="shared" ca="1" si="0"/>
        <v>1</v>
      </c>
      <c r="M33" s="23">
        <f t="shared" ca="1" si="2"/>
        <v>1</v>
      </c>
      <c r="N33" s="23">
        <f t="shared" ca="1" si="3"/>
        <v>25</v>
      </c>
      <c r="O33" s="20" t="e">
        <f ca="1">OFFSET(RefsLookup!C$1,$N33-1,0)</f>
        <v>#N/A</v>
      </c>
      <c r="P33" s="20" t="e">
        <f ca="1">OFFSET(RefsLookup!D$1,$N33-1,0)</f>
        <v>#N/A</v>
      </c>
      <c r="Q33" s="20">
        <f ca="1">OFFSET(RefsLookup!E$1,$N33-1,0)</f>
        <v>151</v>
      </c>
      <c r="R33" s="20">
        <f ca="1">OFFSET(RefsLookup!I$1,$N33-1,0)</f>
        <v>3</v>
      </c>
    </row>
    <row r="34" spans="2:18" x14ac:dyDescent="0.25">
      <c r="B34" s="134" t="str">
        <f ca="1">TEXT(OFFSET(RefsLookup!B$1,$N34-1,0),"000")&amp;"-00"</f>
        <v>025-00</v>
      </c>
      <c r="C34" s="125" t="str">
        <f ca="1">OFFSET(RefsLookup!F$1,$N34-1,0)</f>
        <v xml:space="preserve">   REMOVED [Local Development Framework Database (GOs)]</v>
      </c>
      <c r="D34" s="130" t="str">
        <f ca="1">OFFSET(RefsLookup!G$1,$N34-1,0)</f>
        <v>DCLG</v>
      </c>
      <c r="E34" s="236" t="str">
        <f t="shared" ca="1" si="1"/>
        <v>Go</v>
      </c>
      <c r="L34" s="19" t="b">
        <f t="shared" ca="1" si="0"/>
        <v>1</v>
      </c>
      <c r="M34" s="23">
        <f t="shared" ca="1" si="2"/>
        <v>1</v>
      </c>
      <c r="N34" s="23">
        <f t="shared" ca="1" si="3"/>
        <v>26</v>
      </c>
      <c r="O34" s="20" t="e">
        <f ca="1">OFFSET(RefsLookup!C$1,$N34-1,0)</f>
        <v>#N/A</v>
      </c>
      <c r="P34" s="20" t="e">
        <f ca="1">OFFSET(RefsLookup!D$1,$N34-1,0)</f>
        <v>#N/A</v>
      </c>
      <c r="Q34" s="20">
        <f ca="1">OFFSET(RefsLookup!E$1,$N34-1,0)</f>
        <v>6</v>
      </c>
      <c r="R34" s="20">
        <f ca="1">OFFSET(RefsLookup!I$1,$N34-1,0)</f>
        <v>3</v>
      </c>
    </row>
    <row r="35" spans="2:18" x14ac:dyDescent="0.25">
      <c r="B35" s="134" t="str">
        <f ca="1">TEXT(OFFSET(RefsLookup!B$1,$N35-1,0),"000")&amp;"-00"</f>
        <v>026-00</v>
      </c>
      <c r="C35" s="125" t="str">
        <f ca="1">OFFSET(RefsLookup!F$1,$N35-1,0)</f>
        <v>Revenue Summary (RS)</v>
      </c>
      <c r="D35" s="130" t="str">
        <f ca="1">OFFSET(RefsLookup!G$1,$N35-1,0)</f>
        <v>DLUHC</v>
      </c>
      <c r="E35" s="236" t="str">
        <f t="shared" ca="1" si="1"/>
        <v>Go</v>
      </c>
      <c r="L35" s="19" t="b">
        <f t="shared" ca="1" si="0"/>
        <v>1</v>
      </c>
      <c r="M35" s="23">
        <f t="shared" ca="1" si="2"/>
        <v>1</v>
      </c>
      <c r="N35" s="23">
        <f t="shared" ca="1" si="3"/>
        <v>27</v>
      </c>
      <c r="O35" s="20">
        <f ca="1">OFFSET(RefsLookup!C$1,$N35-1,0)</f>
        <v>45</v>
      </c>
      <c r="P35" s="20" t="e">
        <f ca="1">OFFSET(RefsLookup!D$1,$N35-1,0)</f>
        <v>#N/A</v>
      </c>
      <c r="Q35" s="20" t="e">
        <f ca="1">OFFSET(RefsLookup!E$1,$N35-1,0)</f>
        <v>#N/A</v>
      </c>
      <c r="R35" s="20">
        <f ca="1">OFFSET(RefsLookup!I$1,$N35-1,0)</f>
        <v>1</v>
      </c>
    </row>
    <row r="36" spans="2:18" x14ac:dyDescent="0.25">
      <c r="B36" s="134" t="str">
        <f ca="1">TEXT(OFFSET(RefsLookup!B$1,$N36-1,0),"000")&amp;"-00"</f>
        <v>027-00</v>
      </c>
      <c r="C36" s="125" t="str">
        <f ca="1">OFFSET(RefsLookup!F$1,$N36-1,0)</f>
        <v>Revenue Grants (RG)</v>
      </c>
      <c r="D36" s="130" t="str">
        <f ca="1">OFFSET(RefsLookup!G$1,$N36-1,0)</f>
        <v>DLUHC</v>
      </c>
      <c r="E36" s="236" t="str">
        <f t="shared" ca="1" si="1"/>
        <v>Go</v>
      </c>
      <c r="L36" s="19" t="b">
        <f t="shared" ca="1" si="0"/>
        <v>1</v>
      </c>
      <c r="M36" s="23">
        <f t="shared" ca="1" si="2"/>
        <v>1</v>
      </c>
      <c r="N36" s="23">
        <f t="shared" ca="1" si="3"/>
        <v>28</v>
      </c>
      <c r="O36" s="20">
        <f ca="1">OFFSET(RefsLookup!C$1,$N36-1,0)</f>
        <v>47</v>
      </c>
      <c r="P36" s="20" t="e">
        <f ca="1">OFFSET(RefsLookup!D$1,$N36-1,0)</f>
        <v>#N/A</v>
      </c>
      <c r="Q36" s="20" t="e">
        <f ca="1">OFFSET(RefsLookup!E$1,$N36-1,0)</f>
        <v>#N/A</v>
      </c>
      <c r="R36" s="20">
        <f ca="1">OFFSET(RefsLookup!I$1,$N36-1,0)</f>
        <v>1</v>
      </c>
    </row>
    <row r="37" spans="2:18" x14ac:dyDescent="0.25">
      <c r="B37" s="134" t="str">
        <f ca="1">TEXT(OFFSET(RefsLookup!B$1,$N37-1,0),"000")&amp;"-00"</f>
        <v>028-00</v>
      </c>
      <c r="C37" s="125" t="str">
        <f ca="1">OFFSET(RefsLookup!F$1,$N37-1,0)</f>
        <v>Revenue Outturn (RO)</v>
      </c>
      <c r="D37" s="130" t="str">
        <f ca="1">OFFSET(RefsLookup!G$1,$N37-1,0)</f>
        <v>DLUHC</v>
      </c>
      <c r="E37" s="236" t="str">
        <f t="shared" ca="1" si="1"/>
        <v>Go</v>
      </c>
      <c r="L37" s="19" t="b">
        <f t="shared" ca="1" si="0"/>
        <v>1</v>
      </c>
      <c r="M37" s="23">
        <f t="shared" ca="1" si="2"/>
        <v>1</v>
      </c>
      <c r="N37" s="23">
        <f t="shared" ca="1" si="3"/>
        <v>29</v>
      </c>
      <c r="O37" s="20">
        <f ca="1">OFFSET(RefsLookup!C$1,$N37-1,0)</f>
        <v>49</v>
      </c>
      <c r="P37" s="20" t="e">
        <f ca="1">OFFSET(RefsLookup!D$1,$N37-1,0)</f>
        <v>#N/A</v>
      </c>
      <c r="Q37" s="20" t="e">
        <f ca="1">OFFSET(RefsLookup!E$1,$N37-1,0)</f>
        <v>#N/A</v>
      </c>
      <c r="R37" s="20">
        <f ca="1">OFFSET(RefsLookup!I$1,$N37-1,0)</f>
        <v>1</v>
      </c>
    </row>
    <row r="38" spans="2:18" x14ac:dyDescent="0.25">
      <c r="B38" s="134" t="str">
        <f ca="1">TEXT(OFFSET(RefsLookup!B$1,$N38-1,0),"000")&amp;"-00"</f>
        <v>029-00</v>
      </c>
      <c r="C38" s="125" t="str">
        <f ca="1">OFFSET(RefsLookup!F$1,$N38-1,0)</f>
        <v>Trading Services Return (TSR)</v>
      </c>
      <c r="D38" s="130" t="str">
        <f ca="1">OFFSET(RefsLookup!G$1,$N38-1,0)</f>
        <v>DLUHC</v>
      </c>
      <c r="E38" s="236" t="str">
        <f t="shared" ca="1" si="1"/>
        <v>Go</v>
      </c>
      <c r="L38" s="19" t="b">
        <f t="shared" ca="1" si="0"/>
        <v>1</v>
      </c>
      <c r="M38" s="23">
        <f t="shared" ca="1" si="2"/>
        <v>1</v>
      </c>
      <c r="N38" s="23">
        <f t="shared" ca="1" si="3"/>
        <v>30</v>
      </c>
      <c r="O38" s="20">
        <f ca="1">OFFSET(RefsLookup!C$1,$N38-1,0)</f>
        <v>56</v>
      </c>
      <c r="P38" s="20" t="e">
        <f ca="1">OFFSET(RefsLookup!D$1,$N38-1,0)</f>
        <v>#N/A</v>
      </c>
      <c r="Q38" s="20" t="e">
        <f ca="1">OFFSET(RefsLookup!E$1,$N38-1,0)</f>
        <v>#N/A</v>
      </c>
      <c r="R38" s="20">
        <f ca="1">OFFSET(RefsLookup!I$1,$N38-1,0)</f>
        <v>1</v>
      </c>
    </row>
    <row r="39" spans="2:18" x14ac:dyDescent="0.25">
      <c r="B39" s="134" t="str">
        <f ca="1">TEXT(OFFSET(RefsLookup!B$1,$N39-1,0),"000")&amp;"-00"</f>
        <v>030-00</v>
      </c>
      <c r="C39" s="125" t="str">
        <f ca="1">OFFSET(RefsLookup!F$1,$N39-1,0)</f>
        <v>Subjective Analysis Return (SAR)</v>
      </c>
      <c r="D39" s="130" t="str">
        <f ca="1">OFFSET(RefsLookup!G$1,$N39-1,0)</f>
        <v>DLUHC</v>
      </c>
      <c r="E39" s="236" t="str">
        <f t="shared" ca="1" si="1"/>
        <v>Go</v>
      </c>
      <c r="L39" s="19" t="b">
        <f t="shared" ca="1" si="0"/>
        <v>1</v>
      </c>
      <c r="M39" s="23">
        <f t="shared" ca="1" si="2"/>
        <v>1</v>
      </c>
      <c r="N39" s="23">
        <f t="shared" ca="1" si="3"/>
        <v>31</v>
      </c>
      <c r="O39" s="20">
        <f ca="1">OFFSET(RefsLookup!C$1,$N39-1,0)</f>
        <v>58</v>
      </c>
      <c r="P39" s="20" t="e">
        <f ca="1">OFFSET(RefsLookup!D$1,$N39-1,0)</f>
        <v>#N/A</v>
      </c>
      <c r="Q39" s="20" t="e">
        <f ca="1">OFFSET(RefsLookup!E$1,$N39-1,0)</f>
        <v>#N/A</v>
      </c>
      <c r="R39" s="20">
        <f ca="1">OFFSET(RefsLookup!I$1,$N39-1,0)</f>
        <v>1</v>
      </c>
    </row>
    <row r="40" spans="2:18" x14ac:dyDescent="0.25">
      <c r="B40" s="134" t="str">
        <f ca="1">TEXT(OFFSET(RefsLookup!B$1,$N40-1,0),"000")&amp;"-00"</f>
        <v>031-00</v>
      </c>
      <c r="C40" s="125" t="str">
        <f ca="1">OFFSET(RefsLookup!F$1,$N40-1,0)</f>
        <v xml:space="preserve">   REMOVED [Business Improvement Districts Outturn (BIDO)]</v>
      </c>
      <c r="D40" s="130" t="str">
        <f ca="1">OFFSET(RefsLookup!G$1,$N40-1,0)</f>
        <v>DCLG</v>
      </c>
      <c r="E40" s="236" t="str">
        <f t="shared" ca="1" si="1"/>
        <v>Go</v>
      </c>
      <c r="L40" s="19" t="b">
        <f t="shared" ca="1" si="0"/>
        <v>1</v>
      </c>
      <c r="M40" s="23">
        <f t="shared" ca="1" si="2"/>
        <v>1</v>
      </c>
      <c r="N40" s="23">
        <f t="shared" ca="1" si="3"/>
        <v>32</v>
      </c>
      <c r="O40" s="20" t="e">
        <f ca="1">OFFSET(RefsLookup!C$1,$N40-1,0)</f>
        <v>#N/A</v>
      </c>
      <c r="P40" s="20" t="e">
        <f ca="1">OFFSET(RefsLookup!D$1,$N40-1,0)</f>
        <v>#N/A</v>
      </c>
      <c r="Q40" s="20">
        <f ca="1">OFFSET(RefsLookup!E$1,$N40-1,0)</f>
        <v>255</v>
      </c>
      <c r="R40" s="20">
        <f ca="1">OFFSET(RefsLookup!I$1,$N40-1,0)</f>
        <v>3</v>
      </c>
    </row>
    <row r="41" spans="2:18" x14ac:dyDescent="0.25">
      <c r="B41" s="134" t="str">
        <f ca="1">TEXT(OFFSET(RefsLookup!B$1,$N41-1,0),"000")&amp;"-00"</f>
        <v>032-00</v>
      </c>
      <c r="C41" s="125" t="str">
        <f ca="1">OFFSET(RefsLookup!F$1,$N41-1,0)</f>
        <v>Revenue Account budget (RA)</v>
      </c>
      <c r="D41" s="130" t="str">
        <f ca="1">OFFSET(RefsLookup!G$1,$N41-1,0)</f>
        <v>DLUHC</v>
      </c>
      <c r="E41" s="236" t="str">
        <f t="shared" ca="1" si="1"/>
        <v>Go</v>
      </c>
      <c r="L41" s="19" t="b">
        <f t="shared" ref="L41:L58" ca="1" si="4">NOT(ISNA(M41))</f>
        <v>1</v>
      </c>
      <c r="M41" s="23">
        <f t="shared" ca="1" si="2"/>
        <v>1</v>
      </c>
      <c r="N41" s="23">
        <f t="shared" ca="1" si="3"/>
        <v>33</v>
      </c>
      <c r="O41" s="20">
        <f ca="1">OFFSET(RefsLookup!C$1,$N41-1,0)</f>
        <v>60</v>
      </c>
      <c r="P41" s="20" t="e">
        <f ca="1">OFFSET(RefsLookup!D$1,$N41-1,0)</f>
        <v>#N/A</v>
      </c>
      <c r="Q41" s="20" t="e">
        <f ca="1">OFFSET(RefsLookup!E$1,$N41-1,0)</f>
        <v>#N/A</v>
      </c>
      <c r="R41" s="20">
        <f ca="1">OFFSET(RefsLookup!I$1,$N41-1,0)</f>
        <v>1</v>
      </c>
    </row>
    <row r="42" spans="2:18" x14ac:dyDescent="0.25">
      <c r="B42" s="134" t="str">
        <f ca="1">TEXT(OFFSET(RefsLookup!B$1,$N42-1,0),"000")&amp;"-00"</f>
        <v>033-00</v>
      </c>
      <c r="C42" s="125" t="str">
        <f ca="1">OFFSET(RefsLookup!F$1,$N42-1,0)</f>
        <v>Revenue Account Specific and Special Grants (SG)</v>
      </c>
      <c r="D42" s="130" t="str">
        <f ca="1">OFFSET(RefsLookup!G$1,$N42-1,0)</f>
        <v>DLUHC</v>
      </c>
      <c r="E42" s="236" t="str">
        <f t="shared" ca="1" si="1"/>
        <v>Go</v>
      </c>
      <c r="L42" s="19" t="b">
        <f t="shared" ca="1" si="4"/>
        <v>1</v>
      </c>
      <c r="M42" s="23">
        <f t="shared" ca="1" si="2"/>
        <v>1</v>
      </c>
      <c r="N42" s="23">
        <f t="shared" ca="1" si="3"/>
        <v>34</v>
      </c>
      <c r="O42" s="20">
        <f ca="1">OFFSET(RefsLookup!C$1,$N42-1,0)</f>
        <v>62</v>
      </c>
      <c r="P42" s="20" t="e">
        <f ca="1">OFFSET(RefsLookup!D$1,$N42-1,0)</f>
        <v>#N/A</v>
      </c>
      <c r="Q42" s="20" t="e">
        <f ca="1">OFFSET(RefsLookup!E$1,$N42-1,0)</f>
        <v>#N/A</v>
      </c>
      <c r="R42" s="20">
        <f ca="1">OFFSET(RefsLookup!I$1,$N42-1,0)</f>
        <v>1</v>
      </c>
    </row>
    <row r="43" spans="2:18" x14ac:dyDescent="0.25">
      <c r="B43" s="134" t="str">
        <f ca="1">TEXT(OFFSET(RefsLookup!B$1,$N43-1,0),"000")&amp;"-00"</f>
        <v>034-00</v>
      </c>
      <c r="C43" s="125" t="str">
        <f ca="1">OFFSET(RefsLookup!F$1,$N43-1,0)</f>
        <v xml:space="preserve">   REMOVED [Business Improvement Districts (BID) Revenue Account]</v>
      </c>
      <c r="D43" s="130" t="str">
        <f ca="1">OFFSET(RefsLookup!G$1,$N43-1,0)</f>
        <v>DCLG</v>
      </c>
      <c r="E43" s="236" t="str">
        <f t="shared" ca="1" si="1"/>
        <v>Go</v>
      </c>
      <c r="L43" s="19" t="b">
        <f t="shared" ca="1" si="4"/>
        <v>1</v>
      </c>
      <c r="M43" s="23">
        <f t="shared" ca="1" si="2"/>
        <v>1</v>
      </c>
      <c r="N43" s="23">
        <f t="shared" ca="1" si="3"/>
        <v>35</v>
      </c>
      <c r="O43" s="20" t="e">
        <f ca="1">OFFSET(RefsLookup!C$1,$N43-1,0)</f>
        <v>#N/A</v>
      </c>
      <c r="P43" s="20" t="e">
        <f ca="1">OFFSET(RefsLookup!D$1,$N43-1,0)</f>
        <v>#N/A</v>
      </c>
      <c r="Q43" s="20">
        <f ca="1">OFFSET(RefsLookup!E$1,$N43-1,0)</f>
        <v>257</v>
      </c>
      <c r="R43" s="20">
        <f ca="1">OFFSET(RefsLookup!I$1,$N43-1,0)</f>
        <v>3</v>
      </c>
    </row>
    <row r="44" spans="2:18" x14ac:dyDescent="0.25">
      <c r="B44" s="134" t="str">
        <f ca="1">TEXT(OFFSET(RefsLookup!B$1,$N44-1,0),"000")&amp;"-00"</f>
        <v>035-00</v>
      </c>
      <c r="C44" s="125" t="str">
        <f ca="1">OFFSET(RefsLookup!F$1,$N44-1,0)</f>
        <v>Capital Outturn Return (COR) Expenditure &amp; Receipts</v>
      </c>
      <c r="D44" s="130" t="str">
        <f ca="1">OFFSET(RefsLookup!G$1,$N44-1,0)</f>
        <v>DLUHC</v>
      </c>
      <c r="E44" s="236" t="str">
        <f t="shared" ca="1" si="1"/>
        <v>Go</v>
      </c>
      <c r="L44" s="19" t="b">
        <f t="shared" ca="1" si="4"/>
        <v>1</v>
      </c>
      <c r="M44" s="23">
        <f t="shared" ca="1" si="2"/>
        <v>1</v>
      </c>
      <c r="N44" s="23">
        <f t="shared" ca="1" si="3"/>
        <v>36</v>
      </c>
      <c r="O44" s="20">
        <f ca="1">OFFSET(RefsLookup!C$1,$N44-1,0)</f>
        <v>64</v>
      </c>
      <c r="P44" s="20" t="e">
        <f ca="1">OFFSET(RefsLookup!D$1,$N44-1,0)</f>
        <v>#N/A</v>
      </c>
      <c r="Q44" s="20" t="e">
        <f ca="1">OFFSET(RefsLookup!E$1,$N44-1,0)</f>
        <v>#N/A</v>
      </c>
      <c r="R44" s="20">
        <f ca="1">OFFSET(RefsLookup!I$1,$N44-1,0)</f>
        <v>1</v>
      </c>
    </row>
    <row r="45" spans="2:18" x14ac:dyDescent="0.25">
      <c r="B45" s="134" t="str">
        <f ca="1">TEXT(OFFSET(RefsLookup!B$1,$N45-1,0),"000")&amp;"-00"</f>
        <v>036-00</v>
      </c>
      <c r="C45" s="125" t="str">
        <f ca="1">OFFSET(RefsLookup!F$1,$N45-1,0)</f>
        <v>Capital Outturn Return (COR) Financing</v>
      </c>
      <c r="D45" s="130" t="str">
        <f ca="1">OFFSET(RefsLookup!G$1,$N45-1,0)</f>
        <v>DLUHC</v>
      </c>
      <c r="E45" s="236" t="str">
        <f t="shared" ca="1" si="1"/>
        <v>Go</v>
      </c>
      <c r="L45" s="19" t="b">
        <f t="shared" ca="1" si="4"/>
        <v>1</v>
      </c>
      <c r="M45" s="23">
        <f t="shared" ca="1" si="2"/>
        <v>1</v>
      </c>
      <c r="N45" s="23">
        <f t="shared" ca="1" si="3"/>
        <v>37</v>
      </c>
      <c r="O45" s="20">
        <f ca="1">OFFSET(RefsLookup!C$1,$N45-1,0)</f>
        <v>67</v>
      </c>
      <c r="P45" s="20" t="e">
        <f ca="1">OFFSET(RefsLookup!D$1,$N45-1,0)</f>
        <v>#N/A</v>
      </c>
      <c r="Q45" s="20" t="e">
        <f ca="1">OFFSET(RefsLookup!E$1,$N45-1,0)</f>
        <v>#N/A</v>
      </c>
      <c r="R45" s="20">
        <f ca="1">OFFSET(RefsLookup!I$1,$N45-1,0)</f>
        <v>1</v>
      </c>
    </row>
    <row r="46" spans="2:18" x14ac:dyDescent="0.25">
      <c r="B46" s="134" t="str">
        <f ca="1">TEXT(OFFSET(RefsLookup!B$1,$N46-1,0),"000")&amp;"-00"</f>
        <v>037-00</v>
      </c>
      <c r="C46" s="125" t="str">
        <f ca="1">OFFSET(RefsLookup!F$1,$N46-1,0)</f>
        <v>Capital Outturn Return (COR) Prudential System</v>
      </c>
      <c r="D46" s="130" t="str">
        <f ca="1">OFFSET(RefsLookup!G$1,$N46-1,0)</f>
        <v>DLUHC</v>
      </c>
      <c r="E46" s="236" t="str">
        <f t="shared" ca="1" si="1"/>
        <v>Go</v>
      </c>
      <c r="L46" s="19" t="b">
        <f t="shared" ca="1" si="4"/>
        <v>1</v>
      </c>
      <c r="M46" s="23">
        <f t="shared" ca="1" si="2"/>
        <v>1</v>
      </c>
      <c r="N46" s="23">
        <f t="shared" ca="1" si="3"/>
        <v>38</v>
      </c>
      <c r="O46" s="20">
        <f ca="1">OFFSET(RefsLookup!C$1,$N46-1,0)</f>
        <v>69</v>
      </c>
      <c r="P46" s="20" t="e">
        <f ca="1">OFFSET(RefsLookup!D$1,$N46-1,0)</f>
        <v>#N/A</v>
      </c>
      <c r="Q46" s="20" t="e">
        <f ca="1">OFFSET(RefsLookup!E$1,$N46-1,0)</f>
        <v>#N/A</v>
      </c>
      <c r="R46" s="20">
        <f ca="1">OFFSET(RefsLookup!I$1,$N46-1,0)</f>
        <v>1</v>
      </c>
    </row>
    <row r="47" spans="2:18" x14ac:dyDescent="0.25">
      <c r="B47" s="134" t="str">
        <f ca="1">TEXT(OFFSET(RefsLookup!B$1,$N47-1,0),"000")&amp;"-00"</f>
        <v>038-00</v>
      </c>
      <c r="C47" s="125" t="str">
        <f ca="1">OFFSET(RefsLookup!F$1,$N47-1,0)</f>
        <v>Capital Outturn Return (COR)  receipts and major repairs reserve</v>
      </c>
      <c r="D47" s="130" t="str">
        <f ca="1">OFFSET(RefsLookup!G$1,$N47-1,0)</f>
        <v>DLUHC</v>
      </c>
      <c r="E47" s="236" t="str">
        <f t="shared" ca="1" si="1"/>
        <v>Go</v>
      </c>
      <c r="L47" s="19" t="b">
        <f t="shared" ca="1" si="4"/>
        <v>1</v>
      </c>
      <c r="M47" s="23">
        <f t="shared" ca="1" si="2"/>
        <v>1</v>
      </c>
      <c r="N47" s="23">
        <f t="shared" ca="1" si="3"/>
        <v>39</v>
      </c>
      <c r="O47" s="20">
        <f ca="1">OFFSET(RefsLookup!C$1,$N47-1,0)</f>
        <v>71</v>
      </c>
      <c r="P47" s="20" t="e">
        <f ca="1">OFFSET(RefsLookup!D$1,$N47-1,0)</f>
        <v>#N/A</v>
      </c>
      <c r="Q47" s="20" t="e">
        <f ca="1">OFFSET(RefsLookup!E$1,$N47-1,0)</f>
        <v>#N/A</v>
      </c>
      <c r="R47" s="20">
        <f ca="1">OFFSET(RefsLookup!I$1,$N47-1,0)</f>
        <v>1</v>
      </c>
    </row>
    <row r="48" spans="2:18" x14ac:dyDescent="0.25">
      <c r="B48" s="134" t="str">
        <f ca="1">TEXT(OFFSET(RefsLookup!B$1,$N48-1,0),"000")&amp;"-00"</f>
        <v>039-00</v>
      </c>
      <c r="C48" s="125" t="str">
        <f ca="1">OFFSET(RefsLookup!F$1,$N48-1,0)</f>
        <v xml:space="preserve">   REMOVED [Capital Forecast Return (CFR)]</v>
      </c>
      <c r="D48" s="130" t="str">
        <f ca="1">OFFSET(RefsLookup!G$1,$N48-1,0)</f>
        <v>DCLG</v>
      </c>
      <c r="E48" s="236" t="str">
        <f t="shared" ca="1" si="1"/>
        <v>Go</v>
      </c>
      <c r="L48" s="19" t="b">
        <f t="shared" ca="1" si="4"/>
        <v>1</v>
      </c>
      <c r="M48" s="23">
        <f t="shared" ca="1" si="2"/>
        <v>1</v>
      </c>
      <c r="N48" s="23">
        <f t="shared" ca="1" si="3"/>
        <v>40</v>
      </c>
      <c r="O48" s="20" t="e">
        <f ca="1">OFFSET(RefsLookup!C$1,$N48-1,0)</f>
        <v>#N/A</v>
      </c>
      <c r="P48" s="20" t="e">
        <f ca="1">OFFSET(RefsLookup!D$1,$N48-1,0)</f>
        <v>#N/A</v>
      </c>
      <c r="Q48" s="20">
        <f ca="1">OFFSET(RefsLookup!E$1,$N48-1,0)</f>
        <v>375</v>
      </c>
      <c r="R48" s="20">
        <f ca="1">OFFSET(RefsLookup!I$1,$N48-1,0)</f>
        <v>3</v>
      </c>
    </row>
    <row r="49" spans="2:18" x14ac:dyDescent="0.25">
      <c r="B49" s="134" t="str">
        <f ca="1">TEXT(OFFSET(RefsLookup!B$1,$N49-1,0),"000")&amp;"-00"</f>
        <v>040-00</v>
      </c>
      <c r="C49" s="125" t="str">
        <f ca="1">OFFSET(RefsLookup!F$1,$N49-1,0)</f>
        <v>Capital Estimates Return (CER)</v>
      </c>
      <c r="D49" s="130" t="str">
        <f ca="1">OFFSET(RefsLookup!G$1,$N49-1,0)</f>
        <v>DLUHC</v>
      </c>
      <c r="E49" s="236" t="str">
        <f t="shared" ca="1" si="1"/>
        <v>Go</v>
      </c>
      <c r="L49" s="19" t="b">
        <f t="shared" ca="1" si="4"/>
        <v>1</v>
      </c>
      <c r="M49" s="23">
        <f t="shared" ca="1" si="2"/>
        <v>1</v>
      </c>
      <c r="N49" s="23">
        <f t="shared" ca="1" si="3"/>
        <v>41</v>
      </c>
      <c r="O49" s="20">
        <f ca="1">OFFSET(RefsLookup!C$1,$N49-1,0)</f>
        <v>74</v>
      </c>
      <c r="P49" s="20" t="e">
        <f ca="1">OFFSET(RefsLookup!D$1,$N49-1,0)</f>
        <v>#N/A</v>
      </c>
      <c r="Q49" s="20" t="e">
        <f ca="1">OFFSET(RefsLookup!E$1,$N49-1,0)</f>
        <v>#N/A</v>
      </c>
      <c r="R49" s="20">
        <f ca="1">OFFSET(RefsLookup!I$1,$N49-1,0)</f>
        <v>1</v>
      </c>
    </row>
    <row r="50" spans="2:18" x14ac:dyDescent="0.25">
      <c r="B50" s="134" t="str">
        <f ca="1">TEXT(OFFSET(RefsLookup!B$1,$N50-1,0),"000")&amp;"-00"</f>
        <v>041-00</v>
      </c>
      <c r="C50" s="125" t="str">
        <f ca="1">OFFSET(RefsLookup!F$1,$N50-1,0)</f>
        <v>Capital Payments and Receipts (CPR1 to CPR 4)</v>
      </c>
      <c r="D50" s="130" t="str">
        <f ca="1">OFFSET(RefsLookup!G$1,$N50-1,0)</f>
        <v>DLUHC</v>
      </c>
      <c r="E50" s="236" t="str">
        <f t="shared" ca="1" si="1"/>
        <v>Go</v>
      </c>
      <c r="L50" s="19" t="b">
        <f t="shared" ca="1" si="4"/>
        <v>1</v>
      </c>
      <c r="M50" s="23">
        <f t="shared" ca="1" si="2"/>
        <v>1</v>
      </c>
      <c r="N50" s="23">
        <f t="shared" ca="1" si="3"/>
        <v>42</v>
      </c>
      <c r="O50" s="20">
        <f ca="1">OFFSET(RefsLookup!C$1,$N50-1,0)</f>
        <v>79</v>
      </c>
      <c r="P50" s="20" t="e">
        <f ca="1">OFFSET(RefsLookup!D$1,$N50-1,0)</f>
        <v>#N/A</v>
      </c>
      <c r="Q50" s="20" t="e">
        <f ca="1">OFFSET(RefsLookup!E$1,$N50-1,0)</f>
        <v>#N/A</v>
      </c>
      <c r="R50" s="20">
        <f ca="1">OFFSET(RefsLookup!I$1,$N50-1,0)</f>
        <v>1</v>
      </c>
    </row>
    <row r="51" spans="2:18" x14ac:dyDescent="0.25">
      <c r="B51" s="134" t="str">
        <f ca="1">TEXT(OFFSET(RefsLookup!B$1,$N51-1,0),"000")&amp;"-00"</f>
        <v>042-00</v>
      </c>
      <c r="C51" s="125" t="str">
        <f ca="1">OFFSET(RefsLookup!F$1,$N51-1,0)</f>
        <v>Council Tax Requirement (CTR1/CTR2/CTR3/CTR4)</v>
      </c>
      <c r="D51" s="130" t="str">
        <f ca="1">OFFSET(RefsLookup!G$1,$N51-1,0)</f>
        <v>DLUHC</v>
      </c>
      <c r="E51" s="236" t="str">
        <f t="shared" ca="1" si="1"/>
        <v>Go</v>
      </c>
      <c r="L51" s="19" t="b">
        <f t="shared" ca="1" si="4"/>
        <v>1</v>
      </c>
      <c r="M51" s="23">
        <f t="shared" ca="1" si="2"/>
        <v>1</v>
      </c>
      <c r="N51" s="23">
        <f t="shared" ca="1" si="3"/>
        <v>43</v>
      </c>
      <c r="O51" s="20">
        <f ca="1">OFFSET(RefsLookup!C$1,$N51-1,0)</f>
        <v>84</v>
      </c>
      <c r="P51" s="20" t="e">
        <f ca="1">OFFSET(RefsLookup!D$1,$N51-1,0)</f>
        <v>#N/A</v>
      </c>
      <c r="Q51" s="20" t="e">
        <f ca="1">OFFSET(RefsLookup!E$1,$N51-1,0)</f>
        <v>#N/A</v>
      </c>
      <c r="R51" s="20">
        <f ca="1">OFFSET(RefsLookup!I$1,$N51-1,0)</f>
        <v>1</v>
      </c>
    </row>
    <row r="52" spans="2:18" x14ac:dyDescent="0.25">
      <c r="B52" s="134" t="str">
        <f ca="1">TEXT(OFFSET(RefsLookup!B$1,$N52-1,0),"000")&amp;"-00"</f>
        <v>043-00</v>
      </c>
      <c r="C52" s="125" t="str">
        <f ca="1">OFFSET(RefsLookup!F$1,$N52-1,0)</f>
        <v>Quarterly Return of Council Taxes and Non-domestic rates (QRC1 to QRC3)</v>
      </c>
      <c r="D52" s="130" t="str">
        <f ca="1">OFFSET(RefsLookup!G$1,$N52-1,0)</f>
        <v>DLUHC</v>
      </c>
      <c r="E52" s="236" t="str">
        <f t="shared" ca="1" si="1"/>
        <v>Go</v>
      </c>
      <c r="L52" s="19" t="b">
        <f t="shared" ca="1" si="4"/>
        <v>1</v>
      </c>
      <c r="M52" s="23">
        <f t="shared" ca="1" si="2"/>
        <v>1</v>
      </c>
      <c r="N52" s="23">
        <f t="shared" ca="1" si="3"/>
        <v>44</v>
      </c>
      <c r="O52" s="20">
        <f ca="1">OFFSET(RefsLookup!C$1,$N52-1,0)</f>
        <v>93</v>
      </c>
      <c r="P52" s="20" t="e">
        <f ca="1">OFFSET(RefsLookup!D$1,$N52-1,0)</f>
        <v>#N/A</v>
      </c>
      <c r="Q52" s="20" t="e">
        <f ca="1">OFFSET(RefsLookup!E$1,$N52-1,0)</f>
        <v>#N/A</v>
      </c>
      <c r="R52" s="20">
        <f ca="1">OFFSET(RefsLookup!I$1,$N52-1,0)</f>
        <v>1</v>
      </c>
    </row>
    <row r="53" spans="2:18" x14ac:dyDescent="0.25">
      <c r="B53" s="134" t="str">
        <f ca="1">TEXT(OFFSET(RefsLookup!B$1,$N53-1,0),"000")&amp;"-00"</f>
        <v>044-00</v>
      </c>
      <c r="C53" s="125" t="str">
        <f ca="1">OFFSET(RefsLookup!F$1,$N53-1,0)</f>
        <v>Quarterly Revenue Outturn (QRO)</v>
      </c>
      <c r="D53" s="130" t="str">
        <f ca="1">OFFSET(RefsLookup!G$1,$N53-1,0)</f>
        <v>DLUHC</v>
      </c>
      <c r="E53" s="236" t="str">
        <f t="shared" ca="1" si="1"/>
        <v>Go</v>
      </c>
      <c r="L53" s="19" t="b">
        <f t="shared" ca="1" si="4"/>
        <v>1</v>
      </c>
      <c r="M53" s="23">
        <f t="shared" ca="1" si="2"/>
        <v>1</v>
      </c>
      <c r="N53" s="23">
        <f t="shared" ca="1" si="3"/>
        <v>45</v>
      </c>
      <c r="O53" s="20">
        <f ca="1">OFFSET(RefsLookup!C$1,$N53-1,0)</f>
        <v>99</v>
      </c>
      <c r="P53" s="20" t="e">
        <f ca="1">OFFSET(RefsLookup!D$1,$N53-1,0)</f>
        <v>#N/A</v>
      </c>
      <c r="Q53" s="20" t="e">
        <f ca="1">OFFSET(RefsLookup!E$1,$N53-1,0)</f>
        <v>#N/A</v>
      </c>
      <c r="R53" s="20">
        <f ca="1">OFFSET(RefsLookup!I$1,$N53-1,0)</f>
        <v>1</v>
      </c>
    </row>
    <row r="54" spans="2:18" x14ac:dyDescent="0.25">
      <c r="B54" s="134" t="str">
        <f ca="1">TEXT(OFFSET(RefsLookup!B$1,$N54-1,0),"000")&amp;"-00"</f>
        <v>045-00</v>
      </c>
      <c r="C54" s="125" t="str">
        <f ca="1">OFFSET(RefsLookup!F$1,$N54-1,0)</f>
        <v>Council Tax Base (CTB)</v>
      </c>
      <c r="D54" s="130" t="str">
        <f ca="1">OFFSET(RefsLookup!G$1,$N54-1,0)</f>
        <v>DLUHC</v>
      </c>
      <c r="E54" s="236" t="str">
        <f t="shared" ca="1" si="1"/>
        <v>Go</v>
      </c>
      <c r="L54" s="19" t="b">
        <f t="shared" ca="1" si="4"/>
        <v>1</v>
      </c>
      <c r="M54" s="23">
        <f t="shared" ca="1" si="2"/>
        <v>1</v>
      </c>
      <c r="N54" s="23">
        <f t="shared" ca="1" si="3"/>
        <v>46</v>
      </c>
      <c r="O54" s="20">
        <f ca="1">OFFSET(RefsLookup!C$1,$N54-1,0)</f>
        <v>101</v>
      </c>
      <c r="P54" s="20" t="e">
        <f ca="1">OFFSET(RefsLookup!D$1,$N54-1,0)</f>
        <v>#N/A</v>
      </c>
      <c r="Q54" s="20" t="e">
        <f ca="1">OFFSET(RefsLookup!E$1,$N54-1,0)</f>
        <v>#N/A</v>
      </c>
      <c r="R54" s="20">
        <f ca="1">OFFSET(RefsLookup!I$1,$N54-1,0)</f>
        <v>1</v>
      </c>
    </row>
    <row r="55" spans="2:18" x14ac:dyDescent="0.25">
      <c r="B55" s="134" t="str">
        <f ca="1">TEXT(OFFSET(RefsLookup!B$1,$N55-1,0),"000")&amp;"-00"</f>
        <v>046-00</v>
      </c>
      <c r="C55" s="125" t="str">
        <f ca="1">OFFSET(RefsLookup!F$1,$N55-1,0)</f>
        <v>National Non-domestic Rates Return (NNDR) 1</v>
      </c>
      <c r="D55" s="130" t="str">
        <f ca="1">OFFSET(RefsLookup!G$1,$N55-1,0)</f>
        <v>DLUHC</v>
      </c>
      <c r="E55" s="236" t="str">
        <f t="shared" ca="1" si="1"/>
        <v>Go</v>
      </c>
      <c r="L55" s="19" t="b">
        <f t="shared" ca="1" si="4"/>
        <v>1</v>
      </c>
      <c r="M55" s="23">
        <f t="shared" ca="1" si="2"/>
        <v>1</v>
      </c>
      <c r="N55" s="23">
        <f t="shared" ca="1" si="3"/>
        <v>47</v>
      </c>
      <c r="O55" s="20">
        <f ca="1">OFFSET(RefsLookup!C$1,$N55-1,0)</f>
        <v>110</v>
      </c>
      <c r="P55" s="20" t="e">
        <f ca="1">OFFSET(RefsLookup!D$1,$N55-1,0)</f>
        <v>#N/A</v>
      </c>
      <c r="Q55" s="20" t="e">
        <f ca="1">OFFSET(RefsLookup!E$1,$N55-1,0)</f>
        <v>#N/A</v>
      </c>
      <c r="R55" s="20">
        <f ca="1">OFFSET(RefsLookup!I$1,$N55-1,0)</f>
        <v>1</v>
      </c>
    </row>
    <row r="56" spans="2:18" x14ac:dyDescent="0.25">
      <c r="B56" s="134" t="str">
        <f ca="1">TEXT(OFFSET(RefsLookup!B$1,$N56-1,0),"000")&amp;"-00"</f>
        <v>047-00</v>
      </c>
      <c r="C56" s="125" t="str">
        <f ca="1">OFFSET(RefsLookup!F$1,$N56-1,0)</f>
        <v xml:space="preserve">   REMOVED [National Non-domestic Rates Return (NNDR) mid year forecast]</v>
      </c>
      <c r="D56" s="130" t="str">
        <f ca="1">OFFSET(RefsLookup!G$1,$N56-1,0)</f>
        <v>DCLG</v>
      </c>
      <c r="E56" s="236" t="str">
        <f t="shared" ca="1" si="1"/>
        <v>Go</v>
      </c>
      <c r="L56" s="19" t="b">
        <f t="shared" ca="1" si="4"/>
        <v>1</v>
      </c>
      <c r="M56" s="23">
        <f t="shared" ca="1" si="2"/>
        <v>1</v>
      </c>
      <c r="N56" s="23">
        <f t="shared" ca="1" si="3"/>
        <v>48</v>
      </c>
      <c r="O56" s="20" t="e">
        <f ca="1">OFFSET(RefsLookup!C$1,$N56-1,0)</f>
        <v>#N/A</v>
      </c>
      <c r="P56" s="20" t="e">
        <f ca="1">OFFSET(RefsLookup!D$1,$N56-1,0)</f>
        <v>#N/A</v>
      </c>
      <c r="Q56" s="20">
        <f ca="1">OFFSET(RefsLookup!E$1,$N56-1,0)</f>
        <v>377</v>
      </c>
      <c r="R56" s="20">
        <f ca="1">OFFSET(RefsLookup!I$1,$N56-1,0)</f>
        <v>3</v>
      </c>
    </row>
    <row r="57" spans="2:18" x14ac:dyDescent="0.25">
      <c r="B57" s="134" t="str">
        <f ca="1">TEXT(OFFSET(RefsLookup!B$1,$N57-1,0),"000")&amp;"-00"</f>
        <v>048-00</v>
      </c>
      <c r="C57" s="125" t="str">
        <f ca="1">OFFSET(RefsLookup!F$1,$N57-1,0)</f>
        <v>National Non-domestic Rates Return (NNDR) 3</v>
      </c>
      <c r="D57" s="130" t="str">
        <f ca="1">OFFSET(RefsLookup!G$1,$N57-1,0)</f>
        <v>DLUHC</v>
      </c>
      <c r="E57" s="236" t="str">
        <f t="shared" ca="1" si="1"/>
        <v>Go</v>
      </c>
      <c r="L57" s="19" t="b">
        <f t="shared" ca="1" si="4"/>
        <v>1</v>
      </c>
      <c r="M57" s="23">
        <f t="shared" ca="1" si="2"/>
        <v>1</v>
      </c>
      <c r="N57" s="23">
        <f t="shared" ca="1" si="3"/>
        <v>49</v>
      </c>
      <c r="O57" s="20">
        <f ca="1">OFFSET(RefsLookup!C$1,$N57-1,0)</f>
        <v>117</v>
      </c>
      <c r="P57" s="20" t="e">
        <f ca="1">OFFSET(RefsLookup!D$1,$N57-1,0)</f>
        <v>#N/A</v>
      </c>
      <c r="Q57" s="20" t="e">
        <f ca="1">OFFSET(RefsLookup!E$1,$N57-1,0)</f>
        <v>#N/A</v>
      </c>
      <c r="R57" s="20">
        <f ca="1">OFFSET(RefsLookup!I$1,$N57-1,0)</f>
        <v>1</v>
      </c>
    </row>
    <row r="58" spans="2:18" x14ac:dyDescent="0.25">
      <c r="B58" s="135" t="str">
        <f ca="1">TEXT(OFFSET(RefsLookup!B$1,$N58-1,0),"000")&amp;"-00"</f>
        <v>049-00</v>
      </c>
      <c r="C58" s="127" t="str">
        <f ca="1">OFFSET(RefsLookup!F$1,$N58-1,0)</f>
        <v xml:space="preserve">   REMOVED [Merged with 048]</v>
      </c>
      <c r="D58" s="131" t="str">
        <f ca="1">OFFSET(RefsLookup!G$1,$N58-1,0)</f>
        <v>DCLG</v>
      </c>
      <c r="E58" s="237" t="str">
        <f t="shared" ca="1" si="1"/>
        <v>Go</v>
      </c>
      <c r="L58" s="21" t="b">
        <f t="shared" ca="1" si="4"/>
        <v>1</v>
      </c>
      <c r="M58" s="24">
        <f t="shared" ca="1" si="2"/>
        <v>1</v>
      </c>
      <c r="N58" s="24">
        <f t="shared" ca="1" si="3"/>
        <v>50</v>
      </c>
      <c r="O58" s="22" t="e">
        <f ca="1">OFFSET(RefsLookup!C$1,$N58-1,0)</f>
        <v>#N/A</v>
      </c>
      <c r="P58" s="22" t="e">
        <f ca="1">OFFSET(RefsLookup!D$1,$N58-1,0)</f>
        <v>#N/A</v>
      </c>
      <c r="Q58" s="22">
        <f ca="1">OFFSET(RefsLookup!E$1,$N58-1,0)</f>
        <v>27</v>
      </c>
      <c r="R58" s="22">
        <f ca="1">OFFSET(RefsLookup!I$1,$N58-1,0)</f>
        <v>3</v>
      </c>
    </row>
    <row r="59" spans="2:18" x14ac:dyDescent="0.25">
      <c r="L59" s="121">
        <f ca="1">COUNTIF(L9:L58,TRUE)</f>
        <v>50</v>
      </c>
    </row>
  </sheetData>
  <sheetProtection algorithmName="SHA-512" hashValue="Viz5zcXMtqGhv3pERzR5jVGvWEbM16K4vVAu3C9WKhGnasIR00ns3mIfSA74Ah3+MLIxutVLwilXweuURKzYRQ==" saltValue="+6smefp77WWfdCKyoDvPxg==" spinCount="100000" sheet="1" objects="1" scenarios="1"/>
  <phoneticPr fontId="5" type="noConversion"/>
  <conditionalFormatting sqref="B9:D58">
    <cfRule type="expression" dxfId="136" priority="1" stopIfTrue="1">
      <formula>$L9</formula>
    </cfRule>
  </conditionalFormatting>
  <pageMargins left="0.39370078740157483" right="0.19685039370078741" top="0.39370078740157483" bottom="0.39370078740157483" header="0.51181102362204722" footer="0.51181102362204722"/>
  <pageSetup paperSize="9" orientation="portrait" r:id="rId1"/>
  <headerFooter alignWithMargins="0"/>
  <ignoredErrors>
    <ignoredError sqref="B10:D58 N10:O58 M9 M10:M58 B9:D9 N9" evalError="1"/>
    <ignoredError sqref="E9:E58"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29"/>
  </sheetPr>
  <dimension ref="B1:M259"/>
  <sheetViews>
    <sheetView showGridLines="0" showRowColHeaders="0" zoomScaleNormal="100" workbookViewId="0">
      <pane ySplit="1" topLeftCell="A248" activePane="bottomLeft" state="frozen"/>
      <selection pane="bottomLeft" activeCell="Q256" sqref="Q256"/>
    </sheetView>
  </sheetViews>
  <sheetFormatPr defaultColWidth="9.1796875" defaultRowHeight="12.5" x14ac:dyDescent="0.25"/>
  <cols>
    <col min="1" max="1" width="2.7265625" style="62" customWidth="1"/>
    <col min="2" max="2" width="4.54296875" style="146" customWidth="1"/>
    <col min="3" max="3" width="4.54296875" style="137" customWidth="1"/>
    <col min="4" max="4" width="9.81640625" style="30" customWidth="1"/>
    <col min="5" max="7" width="2.7265625" style="6" customWidth="1"/>
    <col min="8" max="8" width="2.7265625" style="31" customWidth="1"/>
    <col min="9" max="9" width="74.1796875" style="139" customWidth="1"/>
    <col min="10" max="11" width="2.7265625" style="6" hidden="1" customWidth="1"/>
    <col min="12" max="13" width="0" style="62" hidden="1" customWidth="1"/>
    <col min="14" max="16384" width="9.1796875" style="62"/>
  </cols>
  <sheetData>
    <row r="1" spans="2:13" s="136" customFormat="1" ht="56.25" customHeight="1" x14ac:dyDescent="0.3">
      <c r="B1" s="181" t="s">
        <v>948</v>
      </c>
      <c r="C1" s="176" t="s">
        <v>245</v>
      </c>
      <c r="D1" s="4" t="s">
        <v>1852</v>
      </c>
      <c r="E1" s="177" t="s">
        <v>1853</v>
      </c>
      <c r="F1" s="177" t="s">
        <v>1854</v>
      </c>
      <c r="G1" s="177" t="s">
        <v>1855</v>
      </c>
      <c r="H1" s="175" t="s">
        <v>242</v>
      </c>
      <c r="I1" s="4" t="s">
        <v>1856</v>
      </c>
      <c r="J1" s="175" t="s">
        <v>103</v>
      </c>
      <c r="K1" s="175" t="s">
        <v>162</v>
      </c>
      <c r="M1" s="136">
        <f>COUNTA(B:B)</f>
        <v>160</v>
      </c>
    </row>
    <row r="2" spans="2:13" ht="37.5" x14ac:dyDescent="0.25">
      <c r="B2" s="182">
        <v>1.1100000000000001</v>
      </c>
      <c r="C2" s="140">
        <v>3</v>
      </c>
      <c r="D2" s="141">
        <v>40548</v>
      </c>
      <c r="E2" s="13"/>
      <c r="F2" s="13"/>
      <c r="G2" s="13" t="s">
        <v>1331</v>
      </c>
      <c r="H2" s="174"/>
      <c r="I2" s="142" t="s">
        <v>756</v>
      </c>
      <c r="J2" s="13" t="s">
        <v>1331</v>
      </c>
      <c r="K2" s="13"/>
    </row>
    <row r="3" spans="2:13" ht="37.5" x14ac:dyDescent="0.25">
      <c r="B3" s="146">
        <v>1.1100000000000001</v>
      </c>
      <c r="C3" s="137">
        <v>3</v>
      </c>
      <c r="D3" s="138">
        <v>40548</v>
      </c>
      <c r="G3" s="6" t="s">
        <v>1331</v>
      </c>
      <c r="I3" s="139" t="s">
        <v>1069</v>
      </c>
      <c r="J3" s="6" t="s">
        <v>1331</v>
      </c>
    </row>
    <row r="4" spans="2:13" ht="37.5" x14ac:dyDescent="0.25">
      <c r="B4" s="146">
        <v>1.1100000000000001</v>
      </c>
      <c r="C4" s="137">
        <v>3</v>
      </c>
      <c r="D4" s="138">
        <v>40549</v>
      </c>
      <c r="G4" s="6" t="s">
        <v>1331</v>
      </c>
      <c r="I4" s="139" t="s">
        <v>696</v>
      </c>
      <c r="J4" s="6" t="s">
        <v>1331</v>
      </c>
    </row>
    <row r="5" spans="2:13" ht="37.5" x14ac:dyDescent="0.25">
      <c r="B5" s="146">
        <v>1.1100000000000001</v>
      </c>
      <c r="C5" s="137">
        <v>3</v>
      </c>
      <c r="D5" s="138">
        <v>40549</v>
      </c>
      <c r="F5" s="6" t="s">
        <v>1331</v>
      </c>
      <c r="I5" s="139" t="s">
        <v>890</v>
      </c>
      <c r="J5" s="6" t="s">
        <v>1331</v>
      </c>
    </row>
    <row r="6" spans="2:13" ht="25" x14ac:dyDescent="0.25">
      <c r="B6" s="146">
        <v>1.1200000000000001</v>
      </c>
      <c r="C6" s="137">
        <v>3</v>
      </c>
      <c r="D6" s="138">
        <v>40554</v>
      </c>
      <c r="F6" s="6" t="s">
        <v>1331</v>
      </c>
      <c r="I6" s="139" t="s">
        <v>155</v>
      </c>
      <c r="J6" s="6" t="s">
        <v>1331</v>
      </c>
    </row>
    <row r="7" spans="2:13" ht="25" x14ac:dyDescent="0.25">
      <c r="B7" s="146">
        <v>1.1200000000000001</v>
      </c>
      <c r="C7" s="137">
        <v>3</v>
      </c>
      <c r="D7" s="138">
        <v>40555</v>
      </c>
      <c r="E7" s="6" t="s">
        <v>1331</v>
      </c>
      <c r="I7" s="139" t="s">
        <v>1523</v>
      </c>
      <c r="J7" s="6" t="s">
        <v>1331</v>
      </c>
    </row>
    <row r="8" spans="2:13" x14ac:dyDescent="0.25">
      <c r="B8" s="146">
        <v>1.1200000000000001</v>
      </c>
      <c r="C8" s="137">
        <v>3</v>
      </c>
      <c r="D8" s="138">
        <v>40555</v>
      </c>
      <c r="E8" s="6" t="s">
        <v>1331</v>
      </c>
      <c r="I8" s="139" t="s">
        <v>4</v>
      </c>
      <c r="J8" s="6" t="s">
        <v>1331</v>
      </c>
    </row>
    <row r="9" spans="2:13" ht="25" x14ac:dyDescent="0.25">
      <c r="B9" s="146">
        <v>1.1299999999999999</v>
      </c>
      <c r="C9" s="137">
        <v>4</v>
      </c>
      <c r="D9" s="138">
        <v>40557</v>
      </c>
      <c r="E9" s="6" t="s">
        <v>1331</v>
      </c>
      <c r="I9" s="139" t="s">
        <v>1829</v>
      </c>
      <c r="J9" s="6" t="s">
        <v>1331</v>
      </c>
    </row>
    <row r="10" spans="2:13" x14ac:dyDescent="0.25">
      <c r="B10" s="146">
        <v>1.1399999999999999</v>
      </c>
      <c r="C10" s="137">
        <v>4</v>
      </c>
      <c r="D10" s="138">
        <v>40560</v>
      </c>
      <c r="E10" s="6" t="s">
        <v>1331</v>
      </c>
      <c r="I10" s="139" t="s">
        <v>201</v>
      </c>
      <c r="J10" s="6" t="s">
        <v>1331</v>
      </c>
    </row>
    <row r="11" spans="2:13" ht="25" x14ac:dyDescent="0.25">
      <c r="B11" s="146">
        <v>1.1399999999999999</v>
      </c>
      <c r="C11" s="137">
        <v>4</v>
      </c>
      <c r="D11" s="138">
        <v>40562</v>
      </c>
      <c r="E11" s="6" t="s">
        <v>1331</v>
      </c>
      <c r="I11" s="139" t="s">
        <v>1001</v>
      </c>
      <c r="J11" s="6" t="s">
        <v>1331</v>
      </c>
    </row>
    <row r="12" spans="2:13" ht="25" x14ac:dyDescent="0.25">
      <c r="B12" s="146">
        <v>1.1499999999999999</v>
      </c>
      <c r="C12" s="137">
        <v>5</v>
      </c>
      <c r="D12" s="138">
        <v>40563</v>
      </c>
      <c r="G12" s="6" t="s">
        <v>1331</v>
      </c>
      <c r="I12" s="139" t="s">
        <v>1153</v>
      </c>
      <c r="J12" s="6" t="s">
        <v>1331</v>
      </c>
    </row>
    <row r="13" spans="2:13" ht="25" x14ac:dyDescent="0.25">
      <c r="B13" s="146">
        <v>1.1499999999999999</v>
      </c>
      <c r="C13" s="137">
        <v>5</v>
      </c>
      <c r="D13" s="138">
        <v>40563</v>
      </c>
      <c r="G13" s="6" t="s">
        <v>1331</v>
      </c>
      <c r="I13" s="139" t="s">
        <v>1193</v>
      </c>
      <c r="J13" s="6" t="s">
        <v>1331</v>
      </c>
    </row>
    <row r="14" spans="2:13" ht="25" x14ac:dyDescent="0.25">
      <c r="B14" s="146">
        <v>1.1499999999999999</v>
      </c>
      <c r="C14" s="137">
        <v>5</v>
      </c>
      <c r="D14" s="138">
        <v>40563</v>
      </c>
      <c r="E14" s="6" t="s">
        <v>1331</v>
      </c>
      <c r="I14" s="139" t="s">
        <v>865</v>
      </c>
      <c r="J14" s="6" t="s">
        <v>1331</v>
      </c>
    </row>
    <row r="15" spans="2:13" x14ac:dyDescent="0.25">
      <c r="B15" s="146">
        <v>1.1499999999999999</v>
      </c>
      <c r="C15" s="137">
        <v>5</v>
      </c>
      <c r="D15" s="138">
        <v>40563</v>
      </c>
      <c r="E15" s="6" t="s">
        <v>1331</v>
      </c>
      <c r="I15" s="139" t="s">
        <v>517</v>
      </c>
      <c r="J15" s="6" t="s">
        <v>1331</v>
      </c>
    </row>
    <row r="16" spans="2:13" ht="50" x14ac:dyDescent="0.25">
      <c r="B16" s="146">
        <v>1.1499999999999999</v>
      </c>
      <c r="C16" s="137">
        <v>5</v>
      </c>
      <c r="D16" s="138">
        <v>40563</v>
      </c>
      <c r="G16" s="6" t="s">
        <v>1331</v>
      </c>
      <c r="I16" s="139" t="s">
        <v>1678</v>
      </c>
      <c r="J16" s="6" t="s">
        <v>1331</v>
      </c>
    </row>
    <row r="17" spans="2:11" ht="25" x14ac:dyDescent="0.25">
      <c r="B17" s="146">
        <v>1.1499999999999999</v>
      </c>
      <c r="C17" s="137">
        <v>5</v>
      </c>
      <c r="D17" s="138">
        <v>40564</v>
      </c>
      <c r="F17" s="6" t="s">
        <v>1331</v>
      </c>
      <c r="I17" s="139" t="s">
        <v>1032</v>
      </c>
      <c r="J17" s="6" t="s">
        <v>1331</v>
      </c>
    </row>
    <row r="18" spans="2:11" ht="25" x14ac:dyDescent="0.25">
      <c r="B18" s="146">
        <v>1.1499999999999999</v>
      </c>
      <c r="C18" s="137">
        <v>5</v>
      </c>
      <c r="D18" s="138">
        <v>40567</v>
      </c>
      <c r="E18" s="6" t="s">
        <v>1331</v>
      </c>
      <c r="I18" s="139" t="s">
        <v>1465</v>
      </c>
      <c r="J18" s="6" t="s">
        <v>1331</v>
      </c>
    </row>
    <row r="19" spans="2:11" ht="25" x14ac:dyDescent="0.25">
      <c r="B19" s="146">
        <v>1.1499999999999999</v>
      </c>
      <c r="C19" s="137">
        <v>5</v>
      </c>
      <c r="D19" s="138">
        <v>40569</v>
      </c>
      <c r="F19" s="6" t="s">
        <v>1331</v>
      </c>
      <c r="I19" s="139" t="s">
        <v>1210</v>
      </c>
      <c r="J19" s="6" t="s">
        <v>1331</v>
      </c>
    </row>
    <row r="20" spans="2:11" ht="25" x14ac:dyDescent="0.25">
      <c r="B20" s="146">
        <v>1.1599999999999999</v>
      </c>
      <c r="C20" s="137">
        <v>6</v>
      </c>
      <c r="D20" s="138">
        <v>40570</v>
      </c>
      <c r="F20" s="6" t="s">
        <v>1331</v>
      </c>
      <c r="I20" s="139" t="s">
        <v>1140</v>
      </c>
      <c r="J20" s="6" t="s">
        <v>1331</v>
      </c>
    </row>
    <row r="21" spans="2:11" ht="37.5" x14ac:dyDescent="0.25">
      <c r="B21" s="146">
        <v>1.1599999999999999</v>
      </c>
      <c r="C21" s="137">
        <v>6</v>
      </c>
      <c r="D21" s="138">
        <v>40571</v>
      </c>
      <c r="F21" s="6" t="s">
        <v>1331</v>
      </c>
      <c r="I21" s="139" t="s">
        <v>1811</v>
      </c>
      <c r="J21" s="6" t="s">
        <v>1331</v>
      </c>
    </row>
    <row r="22" spans="2:11" ht="37.5" x14ac:dyDescent="0.25">
      <c r="B22" s="146">
        <v>1.1599999999999999</v>
      </c>
      <c r="C22" s="137">
        <v>6</v>
      </c>
      <c r="D22" s="138">
        <v>40574</v>
      </c>
      <c r="F22" s="6" t="s">
        <v>1331</v>
      </c>
      <c r="I22" s="139" t="s">
        <v>1615</v>
      </c>
      <c r="J22" s="6" t="s">
        <v>1331</v>
      </c>
    </row>
    <row r="23" spans="2:11" ht="25" x14ac:dyDescent="0.25">
      <c r="B23" s="146">
        <v>1.1599999999999999</v>
      </c>
      <c r="C23" s="137">
        <v>6</v>
      </c>
      <c r="D23" s="138">
        <v>40574</v>
      </c>
      <c r="E23" s="6" t="s">
        <v>1331</v>
      </c>
      <c r="I23" s="139" t="s">
        <v>1006</v>
      </c>
      <c r="J23" s="6" t="s">
        <v>1331</v>
      </c>
    </row>
    <row r="24" spans="2:11" ht="25" x14ac:dyDescent="0.25">
      <c r="B24" s="146">
        <v>1.1599999999999999</v>
      </c>
      <c r="C24" s="137">
        <v>6</v>
      </c>
      <c r="D24" s="138">
        <v>40574</v>
      </c>
      <c r="F24" s="6" t="s">
        <v>1331</v>
      </c>
      <c r="I24" s="139" t="s">
        <v>1620</v>
      </c>
      <c r="J24" s="6" t="s">
        <v>1331</v>
      </c>
    </row>
    <row r="25" spans="2:11" x14ac:dyDescent="0.25">
      <c r="B25" s="146">
        <v>1.17</v>
      </c>
      <c r="C25" s="137">
        <v>6</v>
      </c>
      <c r="D25" s="138">
        <v>40574</v>
      </c>
      <c r="H25" s="31" t="s">
        <v>1331</v>
      </c>
      <c r="I25" s="139" t="s">
        <v>7</v>
      </c>
      <c r="J25" s="6" t="s">
        <v>1331</v>
      </c>
      <c r="K25" s="6" t="s">
        <v>1331</v>
      </c>
    </row>
    <row r="26" spans="2:11" x14ac:dyDescent="0.25">
      <c r="B26" s="146">
        <v>1.17</v>
      </c>
      <c r="C26" s="137">
        <v>6</v>
      </c>
      <c r="D26" s="138">
        <v>40575</v>
      </c>
      <c r="E26" s="6" t="s">
        <v>1331</v>
      </c>
      <c r="I26" s="139" t="s">
        <v>6</v>
      </c>
      <c r="J26" s="6" t="s">
        <v>1331</v>
      </c>
    </row>
    <row r="27" spans="2:11" x14ac:dyDescent="0.25">
      <c r="B27" s="146">
        <v>1.17</v>
      </c>
      <c r="C27" s="137">
        <v>6</v>
      </c>
      <c r="D27" s="138">
        <v>40576</v>
      </c>
      <c r="E27" s="6" t="s">
        <v>1331</v>
      </c>
      <c r="I27" s="139" t="s">
        <v>967</v>
      </c>
      <c r="J27" s="6" t="s">
        <v>1331</v>
      </c>
    </row>
    <row r="28" spans="2:11" x14ac:dyDescent="0.25">
      <c r="B28" s="146">
        <v>1.17</v>
      </c>
      <c r="C28" s="137">
        <v>6</v>
      </c>
      <c r="D28" s="138">
        <v>40576</v>
      </c>
      <c r="E28" s="6" t="s">
        <v>1331</v>
      </c>
      <c r="I28" s="139" t="s">
        <v>614</v>
      </c>
      <c r="J28" s="6" t="s">
        <v>1331</v>
      </c>
    </row>
    <row r="29" spans="2:11" ht="25" x14ac:dyDescent="0.25">
      <c r="B29" s="146">
        <v>1.18</v>
      </c>
      <c r="C29" s="137">
        <v>7</v>
      </c>
      <c r="D29" s="138">
        <v>40577</v>
      </c>
      <c r="H29" s="31" t="s">
        <v>1331</v>
      </c>
      <c r="I29" s="139" t="s">
        <v>600</v>
      </c>
      <c r="J29" s="6" t="s">
        <v>1331</v>
      </c>
      <c r="K29" s="6" t="s">
        <v>1331</v>
      </c>
    </row>
    <row r="30" spans="2:11" x14ac:dyDescent="0.25">
      <c r="B30" s="146">
        <v>1.18</v>
      </c>
      <c r="C30" s="137">
        <v>7</v>
      </c>
      <c r="D30" s="138">
        <v>40578</v>
      </c>
      <c r="E30" s="6" t="s">
        <v>1331</v>
      </c>
      <c r="I30" s="139" t="s">
        <v>549</v>
      </c>
      <c r="J30" s="6" t="s">
        <v>1331</v>
      </c>
    </row>
    <row r="31" spans="2:11" ht="37.5" x14ac:dyDescent="0.25">
      <c r="B31" s="146">
        <v>1.18</v>
      </c>
      <c r="C31" s="137">
        <v>7</v>
      </c>
      <c r="D31" s="138">
        <v>40578</v>
      </c>
      <c r="F31" s="6" t="s">
        <v>1331</v>
      </c>
      <c r="I31" s="139" t="s">
        <v>550</v>
      </c>
      <c r="J31" s="6" t="s">
        <v>1331</v>
      </c>
    </row>
    <row r="32" spans="2:11" ht="25" x14ac:dyDescent="0.25">
      <c r="B32" s="146">
        <v>2</v>
      </c>
      <c r="C32" s="137">
        <v>8</v>
      </c>
      <c r="D32" s="138">
        <v>40590</v>
      </c>
      <c r="F32" s="6" t="s">
        <v>1331</v>
      </c>
      <c r="I32" s="139" t="s">
        <v>670</v>
      </c>
      <c r="J32" s="6" t="s">
        <v>1331</v>
      </c>
    </row>
    <row r="33" spans="2:11" ht="25.5" customHeight="1" x14ac:dyDescent="0.25">
      <c r="B33" s="146">
        <v>2</v>
      </c>
      <c r="C33" s="137">
        <v>8</v>
      </c>
      <c r="D33" s="138">
        <v>40602</v>
      </c>
      <c r="G33" s="6" t="s">
        <v>1331</v>
      </c>
      <c r="I33" s="139" t="s">
        <v>1735</v>
      </c>
      <c r="J33" s="6" t="s">
        <v>1331</v>
      </c>
      <c r="K33" s="6" t="s">
        <v>1331</v>
      </c>
    </row>
    <row r="34" spans="2:11" x14ac:dyDescent="0.25">
      <c r="B34" s="146">
        <v>2</v>
      </c>
      <c r="C34" s="137">
        <v>8</v>
      </c>
      <c r="D34" s="138">
        <v>40602</v>
      </c>
      <c r="E34" s="6" t="s">
        <v>1331</v>
      </c>
      <c r="I34" s="139" t="s">
        <v>551</v>
      </c>
      <c r="K34" s="6" t="s">
        <v>1331</v>
      </c>
    </row>
    <row r="35" spans="2:11" x14ac:dyDescent="0.25">
      <c r="B35" s="146">
        <v>2</v>
      </c>
      <c r="C35" s="137">
        <v>8</v>
      </c>
      <c r="D35" s="138">
        <v>40602</v>
      </c>
      <c r="E35" s="6" t="s">
        <v>1331</v>
      </c>
      <c r="I35" s="139" t="s">
        <v>262</v>
      </c>
      <c r="K35" s="6" t="s">
        <v>1331</v>
      </c>
    </row>
    <row r="36" spans="2:11" ht="25" x14ac:dyDescent="0.25">
      <c r="B36" s="146">
        <v>2</v>
      </c>
      <c r="C36" s="137">
        <v>8</v>
      </c>
      <c r="D36" s="138">
        <v>40602</v>
      </c>
      <c r="E36" s="6" t="s">
        <v>1331</v>
      </c>
      <c r="I36" s="139" t="s">
        <v>263</v>
      </c>
      <c r="J36" s="6" t="s">
        <v>1331</v>
      </c>
    </row>
    <row r="37" spans="2:11" ht="25" x14ac:dyDescent="0.25">
      <c r="B37" s="146">
        <v>2</v>
      </c>
      <c r="C37" s="137">
        <v>8</v>
      </c>
      <c r="D37" s="138">
        <v>40602</v>
      </c>
      <c r="E37" s="6" t="s">
        <v>1331</v>
      </c>
      <c r="I37" s="139" t="s">
        <v>1425</v>
      </c>
      <c r="J37" s="6" t="s">
        <v>1331</v>
      </c>
    </row>
    <row r="38" spans="2:11" x14ac:dyDescent="0.25">
      <c r="B38" s="146">
        <v>2</v>
      </c>
      <c r="C38" s="137">
        <v>8</v>
      </c>
      <c r="D38" s="138">
        <v>40602</v>
      </c>
      <c r="E38" s="6" t="s">
        <v>1331</v>
      </c>
      <c r="I38" s="139" t="s">
        <v>447</v>
      </c>
      <c r="K38" s="6" t="s">
        <v>1331</v>
      </c>
    </row>
    <row r="39" spans="2:11" ht="25" x14ac:dyDescent="0.25">
      <c r="B39" s="146">
        <v>2</v>
      </c>
      <c r="C39" s="137">
        <v>8</v>
      </c>
      <c r="D39" s="138">
        <v>40603</v>
      </c>
      <c r="E39" s="6" t="s">
        <v>1331</v>
      </c>
      <c r="I39" s="139" t="s">
        <v>1444</v>
      </c>
      <c r="K39" s="6" t="s">
        <v>1331</v>
      </c>
    </row>
    <row r="40" spans="2:11" x14ac:dyDescent="0.25">
      <c r="B40" s="146">
        <v>2</v>
      </c>
      <c r="C40" s="137">
        <v>8</v>
      </c>
      <c r="D40" s="138">
        <v>40603</v>
      </c>
      <c r="E40" s="6" t="s">
        <v>1331</v>
      </c>
      <c r="I40" s="139" t="s">
        <v>235</v>
      </c>
      <c r="K40" s="6" t="s">
        <v>1331</v>
      </c>
    </row>
    <row r="41" spans="2:11" x14ac:dyDescent="0.25">
      <c r="B41" s="146">
        <v>2</v>
      </c>
      <c r="C41" s="137">
        <v>8</v>
      </c>
      <c r="D41" s="138">
        <v>40603</v>
      </c>
      <c r="E41" s="6" t="s">
        <v>1331</v>
      </c>
      <c r="I41" s="139" t="s">
        <v>1217</v>
      </c>
      <c r="K41" s="6" t="s">
        <v>1331</v>
      </c>
    </row>
    <row r="42" spans="2:11" x14ac:dyDescent="0.25">
      <c r="B42" s="146">
        <v>2</v>
      </c>
      <c r="C42" s="137">
        <v>8</v>
      </c>
      <c r="D42" s="138">
        <v>40603</v>
      </c>
      <c r="E42" s="6" t="s">
        <v>1331</v>
      </c>
      <c r="I42" s="139" t="s">
        <v>1504</v>
      </c>
      <c r="K42" s="6" t="s">
        <v>1331</v>
      </c>
    </row>
    <row r="43" spans="2:11" x14ac:dyDescent="0.25">
      <c r="B43" s="146">
        <v>2</v>
      </c>
      <c r="C43" s="137">
        <v>8</v>
      </c>
      <c r="D43" s="138">
        <v>40603</v>
      </c>
      <c r="E43" s="6" t="s">
        <v>1331</v>
      </c>
      <c r="I43" s="139" t="s">
        <v>205</v>
      </c>
      <c r="K43" s="6" t="s">
        <v>1331</v>
      </c>
    </row>
    <row r="44" spans="2:11" ht="25" x14ac:dyDescent="0.25">
      <c r="B44" s="146">
        <v>2</v>
      </c>
      <c r="C44" s="137">
        <v>8</v>
      </c>
      <c r="D44" s="138">
        <v>40603</v>
      </c>
      <c r="E44" s="6" t="s">
        <v>1331</v>
      </c>
      <c r="I44" s="139" t="s">
        <v>645</v>
      </c>
      <c r="J44" s="6" t="s">
        <v>1331</v>
      </c>
    </row>
    <row r="45" spans="2:11" x14ac:dyDescent="0.25">
      <c r="B45" s="146">
        <v>2</v>
      </c>
      <c r="C45" s="137">
        <v>8</v>
      </c>
      <c r="D45" s="138">
        <v>40604</v>
      </c>
      <c r="E45" s="6" t="s">
        <v>1331</v>
      </c>
      <c r="I45" s="139" t="s">
        <v>264</v>
      </c>
      <c r="J45" s="6" t="s">
        <v>1331</v>
      </c>
    </row>
    <row r="46" spans="2:11" x14ac:dyDescent="0.25">
      <c r="B46" s="146">
        <v>2</v>
      </c>
      <c r="C46" s="137">
        <v>8</v>
      </c>
      <c r="D46" s="138">
        <v>40604</v>
      </c>
      <c r="E46" s="6" t="s">
        <v>1331</v>
      </c>
      <c r="I46" s="139" t="s">
        <v>374</v>
      </c>
      <c r="K46" s="6" t="s">
        <v>1331</v>
      </c>
    </row>
    <row r="47" spans="2:11" ht="25" x14ac:dyDescent="0.25">
      <c r="B47" s="146">
        <v>2</v>
      </c>
      <c r="C47" s="137">
        <v>8</v>
      </c>
      <c r="D47" s="138">
        <v>40604</v>
      </c>
      <c r="H47" s="31" t="s">
        <v>1331</v>
      </c>
      <c r="I47" s="139" t="s">
        <v>243</v>
      </c>
      <c r="J47" s="6" t="s">
        <v>1331</v>
      </c>
      <c r="K47" s="6" t="s">
        <v>1331</v>
      </c>
    </row>
    <row r="48" spans="2:11" ht="25" x14ac:dyDescent="0.25">
      <c r="B48" s="146">
        <v>2.0099999999999998</v>
      </c>
      <c r="C48" s="137">
        <v>8</v>
      </c>
      <c r="D48" s="138">
        <v>40610</v>
      </c>
      <c r="F48" s="6" t="s">
        <v>1331</v>
      </c>
      <c r="I48" s="139" t="s">
        <v>379</v>
      </c>
      <c r="J48" s="6" t="s">
        <v>1331</v>
      </c>
    </row>
    <row r="49" spans="2:11" x14ac:dyDescent="0.25">
      <c r="B49" s="146">
        <v>2.0099999999999998</v>
      </c>
      <c r="C49" s="137">
        <v>8</v>
      </c>
      <c r="D49" s="138">
        <v>40610</v>
      </c>
      <c r="E49" s="6" t="s">
        <v>1331</v>
      </c>
      <c r="I49" s="139" t="s">
        <v>1102</v>
      </c>
      <c r="J49" s="6" t="s">
        <v>1331</v>
      </c>
    </row>
    <row r="50" spans="2:11" ht="25.5" customHeight="1" x14ac:dyDescent="0.25">
      <c r="B50" s="146">
        <v>2.02</v>
      </c>
      <c r="C50" s="137">
        <v>8</v>
      </c>
      <c r="D50" s="138">
        <v>40611</v>
      </c>
      <c r="F50" s="6" t="s">
        <v>1331</v>
      </c>
      <c r="I50" s="139" t="s">
        <v>392</v>
      </c>
      <c r="J50" s="6" t="s">
        <v>1331</v>
      </c>
    </row>
    <row r="51" spans="2:11" x14ac:dyDescent="0.25">
      <c r="B51" s="146">
        <v>2.02</v>
      </c>
      <c r="C51" s="137">
        <v>8</v>
      </c>
      <c r="D51" s="138">
        <v>40611</v>
      </c>
      <c r="F51" s="6" t="s">
        <v>1331</v>
      </c>
      <c r="I51" s="139" t="s">
        <v>378</v>
      </c>
      <c r="J51" s="6" t="s">
        <v>1331</v>
      </c>
    </row>
    <row r="52" spans="2:11" ht="25" x14ac:dyDescent="0.25">
      <c r="B52" s="146">
        <v>2.02</v>
      </c>
      <c r="C52" s="137">
        <v>8</v>
      </c>
      <c r="D52" s="138">
        <v>40611</v>
      </c>
      <c r="F52" s="6" t="s">
        <v>1331</v>
      </c>
      <c r="I52" s="139" t="s">
        <v>1528</v>
      </c>
      <c r="J52" s="6" t="s">
        <v>1331</v>
      </c>
    </row>
    <row r="53" spans="2:11" ht="25" x14ac:dyDescent="0.25">
      <c r="B53" s="146">
        <v>2.02</v>
      </c>
      <c r="C53" s="137">
        <v>8</v>
      </c>
      <c r="D53" s="138">
        <v>40611</v>
      </c>
      <c r="F53" s="6" t="s">
        <v>1331</v>
      </c>
      <c r="I53" s="139" t="s">
        <v>450</v>
      </c>
      <c r="J53" s="6" t="s">
        <v>1331</v>
      </c>
    </row>
    <row r="54" spans="2:11" ht="25" x14ac:dyDescent="0.25">
      <c r="B54" s="146">
        <v>2.02</v>
      </c>
      <c r="C54" s="137">
        <v>8</v>
      </c>
      <c r="D54" s="138">
        <v>40611</v>
      </c>
      <c r="F54" s="6" t="s">
        <v>1331</v>
      </c>
      <c r="I54" s="139" t="s">
        <v>778</v>
      </c>
      <c r="J54" s="6" t="s">
        <v>1331</v>
      </c>
    </row>
    <row r="55" spans="2:11" ht="25" x14ac:dyDescent="0.25">
      <c r="B55" s="146">
        <v>2.02</v>
      </c>
      <c r="C55" s="137">
        <v>8</v>
      </c>
      <c r="D55" s="138">
        <v>40611</v>
      </c>
      <c r="F55" s="6" t="s">
        <v>1331</v>
      </c>
      <c r="I55" s="139" t="s">
        <v>259</v>
      </c>
      <c r="J55" s="6" t="s">
        <v>1331</v>
      </c>
    </row>
    <row r="56" spans="2:11" ht="25" x14ac:dyDescent="0.25">
      <c r="B56" s="146">
        <v>2.02</v>
      </c>
      <c r="C56" s="137">
        <v>8</v>
      </c>
      <c r="D56" s="138">
        <v>40611</v>
      </c>
      <c r="G56" s="6" t="s">
        <v>1331</v>
      </c>
      <c r="I56" s="139" t="s">
        <v>1125</v>
      </c>
      <c r="J56" s="6" t="s">
        <v>1331</v>
      </c>
    </row>
    <row r="57" spans="2:11" x14ac:dyDescent="0.25">
      <c r="B57" s="146">
        <v>2.02</v>
      </c>
      <c r="C57" s="137">
        <v>8</v>
      </c>
      <c r="D57" s="138">
        <v>40612</v>
      </c>
      <c r="E57" s="6" t="s">
        <v>1331</v>
      </c>
      <c r="I57" s="139" t="s">
        <v>1613</v>
      </c>
      <c r="K57" s="6" t="s">
        <v>1331</v>
      </c>
    </row>
    <row r="58" spans="2:11" ht="12.75" customHeight="1" x14ac:dyDescent="0.25">
      <c r="B58" s="146">
        <v>2.02</v>
      </c>
      <c r="C58" s="137">
        <v>8</v>
      </c>
      <c r="D58" s="138">
        <v>40612</v>
      </c>
      <c r="E58" s="6" t="s">
        <v>1331</v>
      </c>
      <c r="I58" s="139" t="s">
        <v>805</v>
      </c>
      <c r="K58" s="6" t="s">
        <v>1331</v>
      </c>
    </row>
    <row r="59" spans="2:11" ht="25" x14ac:dyDescent="0.25">
      <c r="B59" s="146">
        <v>2.0299999999999998</v>
      </c>
      <c r="C59" s="137">
        <v>8</v>
      </c>
      <c r="D59" s="138">
        <v>40613</v>
      </c>
      <c r="H59" s="31" t="s">
        <v>1331</v>
      </c>
      <c r="I59" s="139" t="s">
        <v>244</v>
      </c>
    </row>
    <row r="60" spans="2:11" ht="37.5" x14ac:dyDescent="0.25">
      <c r="B60" s="146">
        <v>2.0299999999999998</v>
      </c>
      <c r="C60" s="137">
        <v>8</v>
      </c>
      <c r="D60" s="138">
        <v>40613</v>
      </c>
      <c r="F60" s="6" t="s">
        <v>1331</v>
      </c>
      <c r="I60" s="139" t="s">
        <v>1314</v>
      </c>
      <c r="J60" s="6" t="s">
        <v>1331</v>
      </c>
    </row>
    <row r="61" spans="2:11" ht="37.5" x14ac:dyDescent="0.25">
      <c r="B61" s="146">
        <v>2.0299999999999998</v>
      </c>
      <c r="C61" s="137">
        <v>8</v>
      </c>
      <c r="D61" s="138">
        <v>40613</v>
      </c>
      <c r="F61" s="6" t="s">
        <v>1331</v>
      </c>
      <c r="I61" s="139" t="s">
        <v>1603</v>
      </c>
      <c r="J61" s="6" t="s">
        <v>1331</v>
      </c>
    </row>
    <row r="62" spans="2:11" ht="25" x14ac:dyDescent="0.25">
      <c r="B62" s="146">
        <v>2.0299999999999998</v>
      </c>
      <c r="C62" s="137">
        <v>8</v>
      </c>
      <c r="D62" s="138">
        <v>40613</v>
      </c>
      <c r="H62" s="31" t="s">
        <v>1331</v>
      </c>
      <c r="I62" s="139" t="s">
        <v>241</v>
      </c>
      <c r="J62" s="6" t="s">
        <v>1331</v>
      </c>
      <c r="K62" s="6" t="s">
        <v>1331</v>
      </c>
    </row>
    <row r="63" spans="2:11" ht="37.5" x14ac:dyDescent="0.25">
      <c r="B63" s="146">
        <v>2.04</v>
      </c>
      <c r="C63" s="137">
        <v>9</v>
      </c>
      <c r="D63" s="138">
        <v>40616</v>
      </c>
      <c r="F63" s="6" t="s">
        <v>1331</v>
      </c>
      <c r="I63" s="139" t="s">
        <v>240</v>
      </c>
      <c r="J63" s="6" t="s">
        <v>1331</v>
      </c>
    </row>
    <row r="64" spans="2:11" ht="37.5" x14ac:dyDescent="0.25">
      <c r="B64" s="146">
        <v>2.04</v>
      </c>
      <c r="C64" s="137">
        <v>9</v>
      </c>
      <c r="D64" s="138">
        <v>40616</v>
      </c>
      <c r="F64" s="6" t="s">
        <v>1331</v>
      </c>
      <c r="I64" s="139" t="s">
        <v>787</v>
      </c>
      <c r="J64" s="6" t="s">
        <v>1331</v>
      </c>
    </row>
    <row r="65" spans="2:11" ht="37.5" x14ac:dyDescent="0.25">
      <c r="B65" s="146">
        <v>2.04</v>
      </c>
      <c r="C65" s="137">
        <v>9</v>
      </c>
      <c r="D65" s="138">
        <v>40617</v>
      </c>
      <c r="F65" s="6" t="s">
        <v>1331</v>
      </c>
      <c r="I65" s="139" t="s">
        <v>425</v>
      </c>
      <c r="J65" s="6" t="s">
        <v>1331</v>
      </c>
    </row>
    <row r="66" spans="2:11" ht="25" x14ac:dyDescent="0.25">
      <c r="B66" s="146">
        <v>2.04</v>
      </c>
      <c r="C66" s="137">
        <v>9</v>
      </c>
      <c r="D66" s="138">
        <v>40617</v>
      </c>
      <c r="F66" s="6" t="s">
        <v>1331</v>
      </c>
      <c r="I66" s="139" t="s">
        <v>542</v>
      </c>
      <c r="J66" s="6" t="s">
        <v>1331</v>
      </c>
    </row>
    <row r="67" spans="2:11" ht="25" x14ac:dyDescent="0.25">
      <c r="B67" s="146">
        <v>2.04</v>
      </c>
      <c r="C67" s="137">
        <v>9</v>
      </c>
      <c r="D67" s="138">
        <v>40617</v>
      </c>
      <c r="F67" s="6" t="s">
        <v>1331</v>
      </c>
      <c r="I67" s="139" t="s">
        <v>543</v>
      </c>
      <c r="J67" s="6" t="s">
        <v>1331</v>
      </c>
    </row>
    <row r="68" spans="2:11" ht="37.5" x14ac:dyDescent="0.25">
      <c r="B68" s="146">
        <v>2.0499999999999998</v>
      </c>
      <c r="C68" s="137">
        <v>9</v>
      </c>
      <c r="D68" s="138">
        <v>40619</v>
      </c>
      <c r="F68" s="6" t="s">
        <v>1331</v>
      </c>
      <c r="G68" s="6" t="s">
        <v>1331</v>
      </c>
      <c r="I68" s="139" t="s">
        <v>951</v>
      </c>
      <c r="J68" s="6" t="s">
        <v>1331</v>
      </c>
    </row>
    <row r="69" spans="2:11" ht="25" x14ac:dyDescent="0.25">
      <c r="B69" s="146">
        <v>2.0499999999999998</v>
      </c>
      <c r="C69" s="137">
        <v>9</v>
      </c>
      <c r="D69" s="138">
        <v>40620</v>
      </c>
      <c r="F69" s="6" t="s">
        <v>1331</v>
      </c>
      <c r="I69" s="139" t="s">
        <v>193</v>
      </c>
      <c r="K69" s="6" t="s">
        <v>1331</v>
      </c>
    </row>
    <row r="70" spans="2:11" ht="37.5" x14ac:dyDescent="0.25">
      <c r="B70" s="146">
        <v>2.0499999999999998</v>
      </c>
      <c r="C70" s="137">
        <v>9</v>
      </c>
      <c r="D70" s="138">
        <v>40620</v>
      </c>
      <c r="F70" s="6" t="s">
        <v>1331</v>
      </c>
      <c r="I70" s="139" t="s">
        <v>194</v>
      </c>
      <c r="K70" s="6" t="s">
        <v>1331</v>
      </c>
    </row>
    <row r="71" spans="2:11" ht="75" x14ac:dyDescent="0.25">
      <c r="B71" s="146">
        <v>2.0499999999999998</v>
      </c>
      <c r="C71" s="137">
        <v>9</v>
      </c>
      <c r="D71" s="138">
        <v>40620</v>
      </c>
      <c r="F71" s="6" t="s">
        <v>1331</v>
      </c>
      <c r="I71" s="139" t="s">
        <v>771</v>
      </c>
      <c r="K71" s="6" t="s">
        <v>1331</v>
      </c>
    </row>
    <row r="72" spans="2:11" ht="25" x14ac:dyDescent="0.25">
      <c r="B72" s="146">
        <v>2.0499999999999998</v>
      </c>
      <c r="C72" s="137">
        <v>9</v>
      </c>
      <c r="D72" s="138">
        <v>40620</v>
      </c>
      <c r="F72" s="6" t="s">
        <v>1331</v>
      </c>
      <c r="I72" s="139" t="s">
        <v>772</v>
      </c>
      <c r="K72" s="6" t="s">
        <v>1331</v>
      </c>
    </row>
    <row r="73" spans="2:11" x14ac:dyDescent="0.25">
      <c r="B73" s="146">
        <v>2.06</v>
      </c>
      <c r="C73" s="137">
        <v>9</v>
      </c>
      <c r="D73" s="138">
        <v>40623</v>
      </c>
      <c r="H73" s="31" t="s">
        <v>1331</v>
      </c>
      <c r="I73" s="139" t="s">
        <v>1158</v>
      </c>
      <c r="J73" s="6" t="s">
        <v>1331</v>
      </c>
      <c r="K73" s="6" t="s">
        <v>1331</v>
      </c>
    </row>
    <row r="74" spans="2:11" x14ac:dyDescent="0.25">
      <c r="B74" s="146">
        <v>2.06</v>
      </c>
      <c r="C74" s="137">
        <v>9</v>
      </c>
      <c r="D74" s="138">
        <v>40630</v>
      </c>
      <c r="E74" s="6" t="s">
        <v>1331</v>
      </c>
      <c r="I74" s="139" t="s">
        <v>1584</v>
      </c>
      <c r="K74" s="6" t="s">
        <v>1331</v>
      </c>
    </row>
    <row r="75" spans="2:11" ht="25" x14ac:dyDescent="0.25">
      <c r="B75" s="146">
        <v>2.06</v>
      </c>
      <c r="C75" s="137">
        <v>9</v>
      </c>
      <c r="D75" s="138">
        <v>40631</v>
      </c>
      <c r="E75" s="6" t="s">
        <v>1331</v>
      </c>
      <c r="I75" s="139" t="s">
        <v>423</v>
      </c>
      <c r="J75" s="6" t="s">
        <v>1331</v>
      </c>
    </row>
    <row r="76" spans="2:11" ht="50" x14ac:dyDescent="0.25">
      <c r="B76" s="146">
        <v>2.06</v>
      </c>
      <c r="C76" s="137">
        <v>9</v>
      </c>
      <c r="D76" s="138">
        <v>40631</v>
      </c>
      <c r="G76" s="6" t="s">
        <v>1331</v>
      </c>
      <c r="I76" s="139" t="s">
        <v>1095</v>
      </c>
      <c r="J76" s="6" t="s">
        <v>1331</v>
      </c>
    </row>
    <row r="77" spans="2:11" ht="25" x14ac:dyDescent="0.25">
      <c r="B77" s="146">
        <v>2.06</v>
      </c>
      <c r="C77" s="137">
        <v>9</v>
      </c>
      <c r="D77" s="138">
        <v>40631</v>
      </c>
      <c r="E77" s="6" t="s">
        <v>1331</v>
      </c>
      <c r="I77" s="139" t="s">
        <v>1097</v>
      </c>
      <c r="J77" s="6" t="s">
        <v>1331</v>
      </c>
    </row>
    <row r="78" spans="2:11" ht="25" x14ac:dyDescent="0.25">
      <c r="B78" s="146">
        <v>2.06</v>
      </c>
      <c r="C78" s="137">
        <v>9</v>
      </c>
      <c r="D78" s="138">
        <v>40631</v>
      </c>
      <c r="G78" s="6" t="s">
        <v>1331</v>
      </c>
      <c r="I78" s="139" t="s">
        <v>863</v>
      </c>
      <c r="J78" s="6" t="s">
        <v>1331</v>
      </c>
    </row>
    <row r="79" spans="2:11" ht="25" x14ac:dyDescent="0.25">
      <c r="B79" s="146">
        <v>2.0699999999999998</v>
      </c>
      <c r="C79" s="137">
        <v>9</v>
      </c>
      <c r="D79" s="138">
        <v>40632</v>
      </c>
      <c r="E79" s="6" t="s">
        <v>1331</v>
      </c>
      <c r="I79" s="139" t="s">
        <v>424</v>
      </c>
      <c r="J79" s="6" t="s">
        <v>1331</v>
      </c>
    </row>
    <row r="80" spans="2:11" ht="25" x14ac:dyDescent="0.25">
      <c r="B80" s="146">
        <v>2.08</v>
      </c>
      <c r="C80" s="137">
        <v>9</v>
      </c>
      <c r="D80" s="138">
        <v>40634</v>
      </c>
      <c r="F80" s="6" t="s">
        <v>1331</v>
      </c>
      <c r="I80" s="139" t="s">
        <v>599</v>
      </c>
      <c r="J80" s="6" t="s">
        <v>1331</v>
      </c>
    </row>
    <row r="81" spans="2:11" ht="25" x14ac:dyDescent="0.25">
      <c r="B81" s="146">
        <v>2.08</v>
      </c>
      <c r="C81" s="137">
        <v>9</v>
      </c>
      <c r="D81" s="138">
        <v>40637</v>
      </c>
      <c r="F81" s="6" t="s">
        <v>1331</v>
      </c>
      <c r="I81" s="139" t="s">
        <v>598</v>
      </c>
      <c r="J81" s="6" t="s">
        <v>1331</v>
      </c>
    </row>
    <row r="82" spans="2:11" ht="25" x14ac:dyDescent="0.25">
      <c r="B82" s="146">
        <v>2.09</v>
      </c>
      <c r="C82" s="137">
        <v>9</v>
      </c>
      <c r="D82" s="138">
        <v>40638</v>
      </c>
      <c r="G82" s="6" t="s">
        <v>1331</v>
      </c>
      <c r="I82" s="139" t="s">
        <v>790</v>
      </c>
      <c r="J82" s="6" t="s">
        <v>1331</v>
      </c>
      <c r="K82" s="6" t="s">
        <v>1331</v>
      </c>
    </row>
    <row r="83" spans="2:11" ht="25" x14ac:dyDescent="0.25">
      <c r="B83" s="146">
        <v>2.09</v>
      </c>
      <c r="C83" s="137">
        <v>9</v>
      </c>
      <c r="D83" s="138">
        <v>40638</v>
      </c>
      <c r="G83" s="6" t="s">
        <v>1331</v>
      </c>
      <c r="I83" s="139" t="s">
        <v>354</v>
      </c>
      <c r="J83" s="6" t="s">
        <v>1331</v>
      </c>
    </row>
    <row r="84" spans="2:11" ht="25" x14ac:dyDescent="0.25">
      <c r="B84" s="146">
        <v>2.09</v>
      </c>
      <c r="C84" s="137">
        <v>9</v>
      </c>
      <c r="D84" s="138">
        <v>40639</v>
      </c>
      <c r="G84" s="6" t="s">
        <v>1331</v>
      </c>
      <c r="I84" s="139" t="s">
        <v>745</v>
      </c>
      <c r="J84" s="6" t="s">
        <v>1331</v>
      </c>
      <c r="K84" s="6" t="s">
        <v>1331</v>
      </c>
    </row>
    <row r="85" spans="2:11" ht="25" x14ac:dyDescent="0.25">
      <c r="B85" s="146">
        <v>2.09</v>
      </c>
      <c r="C85" s="137">
        <v>9</v>
      </c>
      <c r="D85" s="138">
        <v>40639</v>
      </c>
      <c r="E85" s="6" t="s">
        <v>1331</v>
      </c>
      <c r="I85" s="139" t="s">
        <v>746</v>
      </c>
      <c r="K85" s="6" t="s">
        <v>1331</v>
      </c>
    </row>
    <row r="86" spans="2:11" ht="25" x14ac:dyDescent="0.25">
      <c r="B86" s="146">
        <v>2.09</v>
      </c>
      <c r="C86" s="137">
        <v>9</v>
      </c>
      <c r="D86" s="138">
        <v>40641</v>
      </c>
      <c r="F86" s="6" t="s">
        <v>1331</v>
      </c>
      <c r="I86" s="139" t="s">
        <v>952</v>
      </c>
      <c r="J86" s="6" t="s">
        <v>1331</v>
      </c>
    </row>
    <row r="87" spans="2:11" ht="37.5" x14ac:dyDescent="0.25">
      <c r="B87" s="146">
        <v>2.09</v>
      </c>
      <c r="C87" s="137">
        <v>9</v>
      </c>
      <c r="D87" s="138">
        <v>40641</v>
      </c>
      <c r="G87" s="6" t="s">
        <v>1331</v>
      </c>
      <c r="I87" s="139" t="s">
        <v>265</v>
      </c>
      <c r="J87" s="6" t="s">
        <v>1331</v>
      </c>
    </row>
    <row r="88" spans="2:11" ht="12.75" customHeight="1" x14ac:dyDescent="0.25">
      <c r="B88" s="146">
        <v>2.09</v>
      </c>
      <c r="C88" s="137">
        <v>9</v>
      </c>
      <c r="D88" s="138">
        <v>40641</v>
      </c>
      <c r="E88" s="6" t="s">
        <v>1331</v>
      </c>
      <c r="I88" s="139" t="s">
        <v>727</v>
      </c>
      <c r="K88" s="6" t="s">
        <v>1331</v>
      </c>
    </row>
    <row r="89" spans="2:11" ht="25" x14ac:dyDescent="0.25">
      <c r="B89" s="146">
        <v>3.01</v>
      </c>
      <c r="C89" s="137">
        <v>10</v>
      </c>
      <c r="D89" s="138">
        <v>40653</v>
      </c>
      <c r="G89" s="6" t="s">
        <v>1331</v>
      </c>
      <c r="I89" s="139" t="s">
        <v>218</v>
      </c>
      <c r="J89" s="6" t="s">
        <v>1331</v>
      </c>
    </row>
    <row r="90" spans="2:11" ht="75" x14ac:dyDescent="0.25">
      <c r="B90" s="146">
        <v>3.01</v>
      </c>
      <c r="C90" s="137">
        <v>10</v>
      </c>
      <c r="D90" s="138">
        <v>40660</v>
      </c>
      <c r="E90" s="6" t="s">
        <v>1331</v>
      </c>
      <c r="I90" s="139" t="s">
        <v>777</v>
      </c>
      <c r="K90" s="6" t="s">
        <v>1331</v>
      </c>
    </row>
    <row r="91" spans="2:11" ht="25" x14ac:dyDescent="0.25">
      <c r="B91" s="146">
        <v>3.01</v>
      </c>
      <c r="C91" s="137">
        <v>10</v>
      </c>
      <c r="D91" s="138">
        <v>40669</v>
      </c>
      <c r="F91" s="6" t="s">
        <v>1331</v>
      </c>
      <c r="I91" s="139" t="s">
        <v>1025</v>
      </c>
      <c r="J91" s="6" t="s">
        <v>1331</v>
      </c>
    </row>
    <row r="92" spans="2:11" ht="12.75" customHeight="1" x14ac:dyDescent="0.25">
      <c r="B92" s="146">
        <v>3.01</v>
      </c>
      <c r="C92" s="137">
        <v>10</v>
      </c>
      <c r="D92" s="138">
        <v>40686</v>
      </c>
      <c r="G92" s="6" t="s">
        <v>1331</v>
      </c>
      <c r="I92" s="139" t="s">
        <v>1124</v>
      </c>
      <c r="J92" s="6" t="s">
        <v>1331</v>
      </c>
    </row>
    <row r="93" spans="2:11" ht="25" x14ac:dyDescent="0.25">
      <c r="B93" s="146">
        <v>3.01</v>
      </c>
      <c r="C93" s="137">
        <v>10</v>
      </c>
      <c r="D93" s="138">
        <v>40695</v>
      </c>
      <c r="G93" s="6" t="s">
        <v>1331</v>
      </c>
      <c r="I93" s="139" t="s">
        <v>774</v>
      </c>
      <c r="J93" s="6" t="s">
        <v>1331</v>
      </c>
    </row>
    <row r="94" spans="2:11" ht="25" x14ac:dyDescent="0.25">
      <c r="B94" s="146">
        <v>3.01</v>
      </c>
      <c r="C94" s="137">
        <v>10</v>
      </c>
      <c r="D94" s="138">
        <v>40695</v>
      </c>
      <c r="E94" s="6" t="s">
        <v>1331</v>
      </c>
      <c r="I94" s="139" t="s">
        <v>1779</v>
      </c>
      <c r="K94" s="6" t="s">
        <v>1331</v>
      </c>
    </row>
    <row r="95" spans="2:11" ht="50" x14ac:dyDescent="0.25">
      <c r="B95" s="146">
        <v>3.01</v>
      </c>
      <c r="C95" s="137">
        <v>10</v>
      </c>
      <c r="D95" s="138">
        <v>40695</v>
      </c>
      <c r="E95" s="6" t="s">
        <v>1331</v>
      </c>
      <c r="I95" s="139" t="s">
        <v>182</v>
      </c>
      <c r="K95" s="6" t="s">
        <v>1331</v>
      </c>
    </row>
    <row r="96" spans="2:11" ht="25" x14ac:dyDescent="0.25">
      <c r="B96" s="146">
        <v>3.01</v>
      </c>
      <c r="C96" s="137">
        <v>10</v>
      </c>
      <c r="D96" s="138">
        <v>40695</v>
      </c>
      <c r="G96" s="6" t="s">
        <v>1331</v>
      </c>
      <c r="I96" s="139" t="s">
        <v>183</v>
      </c>
      <c r="K96" s="6" t="s">
        <v>1331</v>
      </c>
    </row>
    <row r="97" spans="2:11" ht="25" x14ac:dyDescent="0.25">
      <c r="B97" s="146">
        <v>3.01</v>
      </c>
      <c r="C97" s="137">
        <v>10</v>
      </c>
      <c r="D97" s="138">
        <v>40696</v>
      </c>
      <c r="F97" s="6" t="s">
        <v>1331</v>
      </c>
      <c r="I97" s="139" t="s">
        <v>925</v>
      </c>
      <c r="K97" s="6" t="s">
        <v>1331</v>
      </c>
    </row>
    <row r="98" spans="2:11" ht="25" x14ac:dyDescent="0.25">
      <c r="B98" s="146">
        <v>3.02</v>
      </c>
      <c r="C98" s="137">
        <v>10</v>
      </c>
      <c r="D98" s="138">
        <v>40696</v>
      </c>
      <c r="E98" s="6" t="s">
        <v>1331</v>
      </c>
      <c r="I98" s="139" t="s">
        <v>223</v>
      </c>
      <c r="K98" s="6" t="s">
        <v>1331</v>
      </c>
    </row>
    <row r="99" spans="2:11" ht="25" x14ac:dyDescent="0.25">
      <c r="B99" s="146">
        <v>3.02</v>
      </c>
      <c r="C99" s="137">
        <v>10</v>
      </c>
      <c r="D99" s="138">
        <v>40700</v>
      </c>
      <c r="F99" s="6" t="s">
        <v>1331</v>
      </c>
      <c r="I99" s="139" t="s">
        <v>147</v>
      </c>
      <c r="J99" s="6" t="s">
        <v>1331</v>
      </c>
    </row>
    <row r="100" spans="2:11" ht="25" x14ac:dyDescent="0.25">
      <c r="B100" s="146">
        <v>3.02</v>
      </c>
      <c r="C100" s="137">
        <v>10</v>
      </c>
      <c r="D100" s="138">
        <v>40702</v>
      </c>
      <c r="G100" s="6" t="s">
        <v>1331</v>
      </c>
      <c r="I100" s="139" t="s">
        <v>1582</v>
      </c>
      <c r="J100" s="6" t="s">
        <v>1331</v>
      </c>
    </row>
    <row r="101" spans="2:11" ht="25" x14ac:dyDescent="0.25">
      <c r="B101" s="146">
        <v>3.02</v>
      </c>
      <c r="C101" s="137">
        <v>10</v>
      </c>
      <c r="D101" s="138">
        <v>40702</v>
      </c>
      <c r="G101" s="6" t="s">
        <v>1331</v>
      </c>
      <c r="I101" s="139" t="s">
        <v>1583</v>
      </c>
      <c r="J101" s="6" t="s">
        <v>1331</v>
      </c>
    </row>
    <row r="102" spans="2:11" x14ac:dyDescent="0.25">
      <c r="B102" s="146">
        <v>3.02</v>
      </c>
      <c r="C102" s="137">
        <v>10</v>
      </c>
      <c r="D102" s="138">
        <v>40703</v>
      </c>
      <c r="E102" s="6" t="s">
        <v>1331</v>
      </c>
      <c r="I102" s="139" t="s">
        <v>1084</v>
      </c>
      <c r="K102" s="6" t="s">
        <v>1331</v>
      </c>
    </row>
    <row r="103" spans="2:11" ht="25" x14ac:dyDescent="0.25">
      <c r="B103" s="146">
        <v>3.02</v>
      </c>
      <c r="C103" s="137">
        <v>10</v>
      </c>
      <c r="D103" s="138">
        <v>40715</v>
      </c>
      <c r="G103" s="6" t="s">
        <v>1331</v>
      </c>
      <c r="I103" s="139" t="s">
        <v>1051</v>
      </c>
      <c r="J103" s="6" t="s">
        <v>1331</v>
      </c>
    </row>
    <row r="104" spans="2:11" ht="25" x14ac:dyDescent="0.25">
      <c r="B104" s="146">
        <v>3.02</v>
      </c>
      <c r="C104" s="137">
        <v>10</v>
      </c>
      <c r="D104" s="138">
        <v>40715</v>
      </c>
      <c r="E104" s="6" t="s">
        <v>1331</v>
      </c>
      <c r="G104" s="6" t="s">
        <v>1331</v>
      </c>
      <c r="I104" s="139" t="s">
        <v>1255</v>
      </c>
      <c r="J104" s="6" t="s">
        <v>1331</v>
      </c>
    </row>
    <row r="105" spans="2:11" x14ac:dyDescent="0.25">
      <c r="B105" s="146">
        <v>3.02</v>
      </c>
      <c r="C105" s="137">
        <v>10</v>
      </c>
      <c r="D105" s="138">
        <v>40715</v>
      </c>
      <c r="E105" s="6" t="s">
        <v>1331</v>
      </c>
      <c r="I105" s="139" t="s">
        <v>1106</v>
      </c>
      <c r="K105" s="6" t="s">
        <v>1331</v>
      </c>
    </row>
    <row r="106" spans="2:11" ht="25" x14ac:dyDescent="0.25">
      <c r="B106" s="146">
        <v>3.02</v>
      </c>
      <c r="C106" s="137">
        <v>10</v>
      </c>
      <c r="D106" s="138">
        <v>40715</v>
      </c>
      <c r="E106" s="6" t="s">
        <v>1331</v>
      </c>
      <c r="I106" s="139" t="s">
        <v>1725</v>
      </c>
      <c r="K106" s="6" t="s">
        <v>1331</v>
      </c>
    </row>
    <row r="107" spans="2:11" ht="25" x14ac:dyDescent="0.25">
      <c r="B107" s="146">
        <v>3.02</v>
      </c>
      <c r="C107" s="137">
        <v>10</v>
      </c>
      <c r="D107" s="138">
        <v>40715</v>
      </c>
      <c r="E107" s="6" t="s">
        <v>1331</v>
      </c>
      <c r="I107" s="139" t="s">
        <v>1108</v>
      </c>
      <c r="K107" s="6" t="s">
        <v>1331</v>
      </c>
    </row>
    <row r="108" spans="2:11" x14ac:dyDescent="0.25">
      <c r="B108" s="146">
        <v>4.01</v>
      </c>
      <c r="C108" s="137">
        <v>10</v>
      </c>
      <c r="D108" s="138">
        <v>40716</v>
      </c>
      <c r="H108" s="31" t="s">
        <v>1331</v>
      </c>
      <c r="I108" s="139" t="s">
        <v>222</v>
      </c>
      <c r="J108" s="6" t="s">
        <v>1331</v>
      </c>
      <c r="K108" s="6" t="s">
        <v>1331</v>
      </c>
    </row>
    <row r="109" spans="2:11" ht="25" x14ac:dyDescent="0.25">
      <c r="B109" s="146">
        <v>4.01</v>
      </c>
      <c r="C109" s="137">
        <v>10</v>
      </c>
      <c r="D109" s="138">
        <v>40716</v>
      </c>
      <c r="H109" s="31" t="s">
        <v>1331</v>
      </c>
      <c r="I109" s="139" t="s">
        <v>763</v>
      </c>
      <c r="K109" s="6" t="s">
        <v>1331</v>
      </c>
    </row>
    <row r="110" spans="2:11" ht="25" x14ac:dyDescent="0.25">
      <c r="B110" s="146">
        <v>4.01</v>
      </c>
      <c r="C110" s="137">
        <v>10</v>
      </c>
      <c r="D110" s="138">
        <v>40716</v>
      </c>
      <c r="E110" s="6" t="s">
        <v>1331</v>
      </c>
      <c r="I110" s="139" t="s">
        <v>161</v>
      </c>
      <c r="K110" s="6" t="s">
        <v>1331</v>
      </c>
    </row>
    <row r="111" spans="2:11" ht="37.5" x14ac:dyDescent="0.25">
      <c r="B111" s="146">
        <v>4.01</v>
      </c>
      <c r="C111" s="137">
        <v>10</v>
      </c>
      <c r="D111" s="138">
        <v>40716</v>
      </c>
      <c r="E111" s="6" t="s">
        <v>1331</v>
      </c>
      <c r="I111" s="139" t="s">
        <v>337</v>
      </c>
      <c r="K111" s="6" t="s">
        <v>1331</v>
      </c>
    </row>
    <row r="112" spans="2:11" x14ac:dyDescent="0.25">
      <c r="B112" s="146">
        <v>4.01</v>
      </c>
      <c r="C112" s="137">
        <v>10</v>
      </c>
      <c r="D112" s="138">
        <v>40716</v>
      </c>
      <c r="H112" s="31" t="s">
        <v>1331</v>
      </c>
      <c r="I112" s="139" t="s">
        <v>494</v>
      </c>
      <c r="J112" s="6" t="s">
        <v>1331</v>
      </c>
      <c r="K112" s="6" t="s">
        <v>1331</v>
      </c>
    </row>
    <row r="113" spans="2:11" ht="25" x14ac:dyDescent="0.25">
      <c r="B113" s="146">
        <v>4.03</v>
      </c>
      <c r="C113" s="137">
        <v>11</v>
      </c>
      <c r="D113" s="138">
        <v>40722</v>
      </c>
      <c r="G113" s="6" t="s">
        <v>1331</v>
      </c>
      <c r="I113" s="139" t="s">
        <v>779</v>
      </c>
      <c r="J113" s="6" t="s">
        <v>1331</v>
      </c>
    </row>
    <row r="114" spans="2:11" ht="25" x14ac:dyDescent="0.25">
      <c r="B114" s="146">
        <v>4.03</v>
      </c>
      <c r="C114" s="137">
        <v>11</v>
      </c>
      <c r="D114" s="138">
        <v>40732</v>
      </c>
      <c r="F114" s="6" t="s">
        <v>1331</v>
      </c>
      <c r="I114" s="139" t="s">
        <v>677</v>
      </c>
      <c r="J114" s="6" t="s">
        <v>1331</v>
      </c>
    </row>
    <row r="115" spans="2:11" ht="25" x14ac:dyDescent="0.25">
      <c r="B115" s="146">
        <v>4.03</v>
      </c>
      <c r="C115" s="137">
        <v>11</v>
      </c>
      <c r="D115" s="138">
        <v>40732</v>
      </c>
      <c r="G115" s="6" t="s">
        <v>1331</v>
      </c>
      <c r="I115" s="139" t="s">
        <v>215</v>
      </c>
      <c r="J115" s="6" t="s">
        <v>1331</v>
      </c>
    </row>
    <row r="116" spans="2:11" ht="50" x14ac:dyDescent="0.25">
      <c r="B116" s="146">
        <v>4.04</v>
      </c>
      <c r="C116" s="137">
        <v>11</v>
      </c>
      <c r="D116" s="138">
        <v>40735</v>
      </c>
      <c r="H116" s="31" t="s">
        <v>1331</v>
      </c>
      <c r="I116" s="139" t="s">
        <v>593</v>
      </c>
      <c r="J116" s="6" t="s">
        <v>1331</v>
      </c>
    </row>
    <row r="117" spans="2:11" ht="25" x14ac:dyDescent="0.25">
      <c r="B117" s="146">
        <v>4.04</v>
      </c>
      <c r="C117" s="137">
        <v>11</v>
      </c>
      <c r="D117" s="138">
        <v>40735</v>
      </c>
      <c r="E117" s="6" t="s">
        <v>1331</v>
      </c>
      <c r="I117" s="139" t="s">
        <v>1289</v>
      </c>
      <c r="J117" s="6" t="s">
        <v>1331</v>
      </c>
    </row>
    <row r="118" spans="2:11" ht="25" x14ac:dyDescent="0.25">
      <c r="B118" s="146">
        <v>4.04</v>
      </c>
      <c r="C118" s="137">
        <v>11</v>
      </c>
      <c r="D118" s="138">
        <v>40735</v>
      </c>
      <c r="E118" s="6" t="s">
        <v>1331</v>
      </c>
      <c r="I118" s="139" t="s">
        <v>1290</v>
      </c>
      <c r="J118" s="6" t="s">
        <v>1331</v>
      </c>
    </row>
    <row r="119" spans="2:11" ht="25" x14ac:dyDescent="0.25">
      <c r="B119" s="146">
        <v>4.04</v>
      </c>
      <c r="C119" s="137">
        <v>11</v>
      </c>
      <c r="D119" s="138">
        <v>40735</v>
      </c>
      <c r="G119" s="6" t="s">
        <v>1331</v>
      </c>
      <c r="I119" s="139" t="s">
        <v>431</v>
      </c>
      <c r="J119" s="6" t="s">
        <v>1331</v>
      </c>
      <c r="K119" s="6" t="s">
        <v>1331</v>
      </c>
    </row>
    <row r="120" spans="2:11" x14ac:dyDescent="0.25">
      <c r="B120" s="146">
        <v>4.04</v>
      </c>
      <c r="C120" s="137">
        <v>11</v>
      </c>
      <c r="D120" s="138">
        <v>40735</v>
      </c>
      <c r="E120" s="6" t="s">
        <v>1331</v>
      </c>
      <c r="I120" s="139" t="s">
        <v>1604</v>
      </c>
      <c r="J120" s="6" t="s">
        <v>1331</v>
      </c>
    </row>
    <row r="121" spans="2:11" ht="25" x14ac:dyDescent="0.25">
      <c r="B121" s="146">
        <v>4.04</v>
      </c>
      <c r="C121" s="137">
        <v>11</v>
      </c>
      <c r="D121" s="138">
        <v>40735</v>
      </c>
      <c r="F121" s="6" t="s">
        <v>1331</v>
      </c>
      <c r="I121" s="139" t="s">
        <v>1608</v>
      </c>
      <c r="J121" s="6" t="s">
        <v>1331</v>
      </c>
    </row>
    <row r="122" spans="2:11" ht="25" x14ac:dyDescent="0.25">
      <c r="B122" s="146">
        <v>5.0199999999999996</v>
      </c>
      <c r="C122" s="137">
        <v>12</v>
      </c>
      <c r="D122" s="138">
        <v>40752</v>
      </c>
      <c r="G122" s="6" t="s">
        <v>1331</v>
      </c>
      <c r="I122" s="139" t="s">
        <v>1114</v>
      </c>
      <c r="J122" s="6" t="s">
        <v>1331</v>
      </c>
    </row>
    <row r="123" spans="2:11" ht="37.5" x14ac:dyDescent="0.25">
      <c r="B123" s="146">
        <v>5.0199999999999996</v>
      </c>
      <c r="C123" s="137">
        <v>12</v>
      </c>
      <c r="D123" s="138">
        <v>40763</v>
      </c>
      <c r="F123" s="6" t="s">
        <v>1331</v>
      </c>
      <c r="I123" s="139" t="s">
        <v>1057</v>
      </c>
      <c r="J123" s="6" t="s">
        <v>1331</v>
      </c>
    </row>
    <row r="124" spans="2:11" ht="50" x14ac:dyDescent="0.25">
      <c r="B124" s="146">
        <v>5.0199999999999996</v>
      </c>
      <c r="C124" s="137">
        <v>12</v>
      </c>
      <c r="D124" s="138">
        <v>40774</v>
      </c>
      <c r="F124" s="6" t="s">
        <v>1331</v>
      </c>
      <c r="I124" s="139" t="s">
        <v>793</v>
      </c>
      <c r="J124" s="6" t="s">
        <v>1331</v>
      </c>
    </row>
    <row r="125" spans="2:11" ht="37.5" x14ac:dyDescent="0.25">
      <c r="B125" s="146">
        <v>6.01</v>
      </c>
      <c r="C125" s="137">
        <v>12</v>
      </c>
      <c r="D125" s="138">
        <v>40823</v>
      </c>
      <c r="G125" s="6" t="s">
        <v>1331</v>
      </c>
      <c r="I125" s="139" t="s">
        <v>1845</v>
      </c>
      <c r="J125" s="6" t="s">
        <v>1331</v>
      </c>
      <c r="K125" s="6" t="s">
        <v>1331</v>
      </c>
    </row>
    <row r="126" spans="2:11" ht="37.5" x14ac:dyDescent="0.25">
      <c r="B126" s="146">
        <v>6.01</v>
      </c>
      <c r="C126" s="137">
        <v>12</v>
      </c>
      <c r="D126" s="138">
        <v>40823</v>
      </c>
      <c r="G126" s="6" t="s">
        <v>1331</v>
      </c>
      <c r="I126" s="139" t="s">
        <v>432</v>
      </c>
      <c r="J126" s="6" t="s">
        <v>1331</v>
      </c>
      <c r="K126" s="6" t="s">
        <v>1331</v>
      </c>
    </row>
    <row r="127" spans="2:11" ht="25" x14ac:dyDescent="0.25">
      <c r="B127" s="146">
        <v>6.01</v>
      </c>
      <c r="C127" s="137">
        <v>12</v>
      </c>
      <c r="D127" s="138">
        <v>40834</v>
      </c>
      <c r="F127" s="6" t="s">
        <v>1331</v>
      </c>
      <c r="I127" s="139" t="s">
        <v>896</v>
      </c>
      <c r="J127" s="6" t="s">
        <v>1331</v>
      </c>
    </row>
    <row r="128" spans="2:11" ht="37.5" x14ac:dyDescent="0.25">
      <c r="B128" s="146">
        <v>6.01</v>
      </c>
      <c r="C128" s="137">
        <v>12</v>
      </c>
      <c r="D128" s="138">
        <v>40834</v>
      </c>
      <c r="F128" s="6" t="s">
        <v>1331</v>
      </c>
      <c r="I128" s="139" t="s">
        <v>90</v>
      </c>
      <c r="J128" s="6" t="s">
        <v>1331</v>
      </c>
    </row>
    <row r="129" spans="2:10" ht="50" x14ac:dyDescent="0.25">
      <c r="B129" s="146">
        <v>6.01</v>
      </c>
      <c r="C129" s="137">
        <v>12</v>
      </c>
      <c r="D129" s="138">
        <v>40834</v>
      </c>
      <c r="G129" s="6" t="s">
        <v>1331</v>
      </c>
      <c r="I129" s="139" t="s">
        <v>429</v>
      </c>
      <c r="J129" s="6" t="s">
        <v>1331</v>
      </c>
    </row>
    <row r="130" spans="2:10" ht="37.5" x14ac:dyDescent="0.25">
      <c r="B130" s="146">
        <v>6.01</v>
      </c>
      <c r="C130" s="137">
        <v>12</v>
      </c>
      <c r="D130" s="138">
        <v>40834</v>
      </c>
      <c r="F130" s="6" t="s">
        <v>1331</v>
      </c>
      <c r="I130" s="139" t="s">
        <v>430</v>
      </c>
      <c r="J130" s="6" t="s">
        <v>1331</v>
      </c>
    </row>
    <row r="131" spans="2:10" ht="25" x14ac:dyDescent="0.25">
      <c r="B131" s="146">
        <v>6.01</v>
      </c>
      <c r="C131" s="137">
        <v>12</v>
      </c>
      <c r="D131" s="138">
        <v>40834</v>
      </c>
      <c r="F131" s="6" t="s">
        <v>1331</v>
      </c>
      <c r="I131" s="139" t="s">
        <v>1243</v>
      </c>
      <c r="J131" s="6" t="s">
        <v>1331</v>
      </c>
    </row>
    <row r="132" spans="2:10" ht="25" x14ac:dyDescent="0.25">
      <c r="B132" s="146">
        <v>6.01</v>
      </c>
      <c r="C132" s="137">
        <v>12</v>
      </c>
      <c r="D132" s="138">
        <v>40834</v>
      </c>
      <c r="F132" s="6" t="s">
        <v>1331</v>
      </c>
      <c r="I132" s="139" t="s">
        <v>1785</v>
      </c>
      <c r="J132" s="6" t="s">
        <v>1331</v>
      </c>
    </row>
    <row r="133" spans="2:10" ht="25" x14ac:dyDescent="0.25">
      <c r="B133" s="146">
        <v>6.01</v>
      </c>
      <c r="C133" s="137">
        <v>12</v>
      </c>
      <c r="D133" s="138">
        <v>40834</v>
      </c>
      <c r="F133" s="6" t="s">
        <v>1331</v>
      </c>
      <c r="I133" s="139" t="s">
        <v>1787</v>
      </c>
      <c r="J133" s="6" t="s">
        <v>1331</v>
      </c>
    </row>
    <row r="134" spans="2:10" ht="37.5" x14ac:dyDescent="0.25">
      <c r="B134" s="146">
        <v>6.01</v>
      </c>
      <c r="C134" s="137">
        <v>12</v>
      </c>
      <c r="D134" s="138">
        <v>40834</v>
      </c>
      <c r="F134" s="6" t="s">
        <v>1331</v>
      </c>
      <c r="I134" s="139" t="s">
        <v>1145</v>
      </c>
      <c r="J134" s="6" t="s">
        <v>1331</v>
      </c>
    </row>
    <row r="135" spans="2:10" ht="37.5" x14ac:dyDescent="0.25">
      <c r="B135" s="146">
        <v>6.01</v>
      </c>
      <c r="C135" s="137">
        <v>12</v>
      </c>
      <c r="D135" s="138">
        <v>40834</v>
      </c>
      <c r="F135" s="6" t="s">
        <v>1331</v>
      </c>
      <c r="I135" s="139" t="s">
        <v>1146</v>
      </c>
      <c r="J135" s="6" t="s">
        <v>1331</v>
      </c>
    </row>
    <row r="136" spans="2:10" ht="37.5" x14ac:dyDescent="0.25">
      <c r="B136" s="146">
        <v>6.01</v>
      </c>
      <c r="C136" s="137">
        <v>12</v>
      </c>
      <c r="D136" s="138">
        <v>40834</v>
      </c>
      <c r="F136" s="6" t="s">
        <v>1331</v>
      </c>
      <c r="I136" s="139" t="s">
        <v>1481</v>
      </c>
      <c r="J136" s="6" t="s">
        <v>1331</v>
      </c>
    </row>
    <row r="137" spans="2:10" ht="25" x14ac:dyDescent="0.25">
      <c r="B137" s="146">
        <v>6.01</v>
      </c>
      <c r="C137" s="137">
        <v>12</v>
      </c>
      <c r="D137" s="138">
        <v>40834</v>
      </c>
      <c r="F137" s="6" t="s">
        <v>1331</v>
      </c>
      <c r="I137" s="139" t="s">
        <v>1482</v>
      </c>
      <c r="J137" s="6" t="s">
        <v>1331</v>
      </c>
    </row>
    <row r="138" spans="2:10" ht="37.5" x14ac:dyDescent="0.25">
      <c r="B138" s="146">
        <v>6.01</v>
      </c>
      <c r="C138" s="137">
        <v>12</v>
      </c>
      <c r="D138" s="138">
        <v>40834</v>
      </c>
      <c r="F138" s="6" t="s">
        <v>1331</v>
      </c>
      <c r="I138" s="139" t="s">
        <v>552</v>
      </c>
      <c r="J138" s="6" t="s">
        <v>1331</v>
      </c>
    </row>
    <row r="139" spans="2:10" ht="25" x14ac:dyDescent="0.25">
      <c r="B139" s="146">
        <v>6.01</v>
      </c>
      <c r="C139" s="137">
        <v>12</v>
      </c>
      <c r="D139" s="138">
        <v>40834</v>
      </c>
      <c r="F139" s="6" t="s">
        <v>1331</v>
      </c>
      <c r="I139" s="139" t="s">
        <v>553</v>
      </c>
      <c r="J139" s="6" t="s">
        <v>1331</v>
      </c>
    </row>
    <row r="140" spans="2:10" ht="75" x14ac:dyDescent="0.25">
      <c r="B140" s="146">
        <v>6.01</v>
      </c>
      <c r="C140" s="137">
        <v>12</v>
      </c>
      <c r="D140" s="138">
        <v>40835</v>
      </c>
      <c r="F140" s="6" t="s">
        <v>1331</v>
      </c>
      <c r="I140" s="139" t="s">
        <v>1052</v>
      </c>
      <c r="J140" s="6" t="s">
        <v>1331</v>
      </c>
    </row>
    <row r="141" spans="2:10" ht="25" x14ac:dyDescent="0.25">
      <c r="B141" s="146">
        <v>6.01</v>
      </c>
      <c r="C141" s="137">
        <v>12</v>
      </c>
      <c r="D141" s="138">
        <v>40835</v>
      </c>
      <c r="G141" s="6" t="s">
        <v>1331</v>
      </c>
      <c r="I141" s="139" t="s">
        <v>418</v>
      </c>
      <c r="J141" s="6" t="s">
        <v>1331</v>
      </c>
    </row>
    <row r="142" spans="2:10" x14ac:dyDescent="0.25">
      <c r="B142" s="146">
        <v>6.01</v>
      </c>
      <c r="C142" s="137">
        <v>12</v>
      </c>
      <c r="D142" s="138">
        <v>40835</v>
      </c>
      <c r="F142" s="6" t="s">
        <v>1331</v>
      </c>
      <c r="I142" s="139" t="s">
        <v>419</v>
      </c>
      <c r="J142" s="6" t="s">
        <v>1331</v>
      </c>
    </row>
    <row r="143" spans="2:10" ht="25" x14ac:dyDescent="0.25">
      <c r="B143" s="146">
        <v>8.01</v>
      </c>
      <c r="C143" s="137">
        <v>12</v>
      </c>
      <c r="D143" s="138">
        <v>40889</v>
      </c>
      <c r="F143" s="6" t="s">
        <v>1331</v>
      </c>
      <c r="I143" s="139" t="s">
        <v>468</v>
      </c>
      <c r="J143" s="6" t="s">
        <v>1331</v>
      </c>
    </row>
    <row r="144" spans="2:10" x14ac:dyDescent="0.25">
      <c r="B144" s="146">
        <v>8.01</v>
      </c>
      <c r="C144" s="137">
        <v>12</v>
      </c>
      <c r="D144" s="138">
        <v>40889</v>
      </c>
      <c r="F144" s="6" t="s">
        <v>1331</v>
      </c>
      <c r="I144" s="139" t="s">
        <v>469</v>
      </c>
      <c r="J144" s="6" t="s">
        <v>1331</v>
      </c>
    </row>
    <row r="145" spans="2:10" x14ac:dyDescent="0.25">
      <c r="B145" s="146">
        <v>8.01</v>
      </c>
      <c r="C145" s="137">
        <v>12</v>
      </c>
      <c r="D145" s="138">
        <v>40889</v>
      </c>
      <c r="F145" s="6" t="s">
        <v>1331</v>
      </c>
      <c r="I145" s="139" t="s">
        <v>470</v>
      </c>
      <c r="J145" s="6" t="s">
        <v>1331</v>
      </c>
    </row>
    <row r="146" spans="2:10" x14ac:dyDescent="0.25">
      <c r="B146" s="146">
        <v>8.01</v>
      </c>
      <c r="C146" s="137">
        <v>12</v>
      </c>
      <c r="D146" s="138">
        <v>40889</v>
      </c>
      <c r="F146" s="6" t="s">
        <v>1331</v>
      </c>
      <c r="I146" s="139" t="s">
        <v>1002</v>
      </c>
      <c r="J146" s="6" t="s">
        <v>1331</v>
      </c>
    </row>
    <row r="147" spans="2:10" ht="62.5" x14ac:dyDescent="0.25">
      <c r="B147" s="146">
        <v>8.01</v>
      </c>
      <c r="C147" s="137">
        <v>12</v>
      </c>
      <c r="D147" s="138">
        <v>40889</v>
      </c>
      <c r="F147" s="6" t="s">
        <v>1331</v>
      </c>
      <c r="I147" s="139" t="s">
        <v>467</v>
      </c>
      <c r="J147" s="6" t="s">
        <v>1331</v>
      </c>
    </row>
    <row r="148" spans="2:10" ht="50" x14ac:dyDescent="0.25">
      <c r="B148" s="146">
        <v>8.01</v>
      </c>
      <c r="C148" s="137">
        <v>12</v>
      </c>
      <c r="D148" s="138">
        <v>40912</v>
      </c>
      <c r="G148" s="6" t="s">
        <v>1331</v>
      </c>
      <c r="I148" s="139" t="s">
        <v>1003</v>
      </c>
      <c r="J148" s="6" t="s">
        <v>1331</v>
      </c>
    </row>
    <row r="149" spans="2:10" ht="25" x14ac:dyDescent="0.25">
      <c r="B149" s="146">
        <v>8.01</v>
      </c>
      <c r="C149" s="137">
        <v>12</v>
      </c>
      <c r="D149" s="138">
        <v>40912</v>
      </c>
      <c r="G149" s="6" t="s">
        <v>1331</v>
      </c>
      <c r="I149" s="139" t="s">
        <v>1004</v>
      </c>
      <c r="J149" s="6" t="s">
        <v>1331</v>
      </c>
    </row>
    <row r="150" spans="2:10" ht="25" x14ac:dyDescent="0.25">
      <c r="B150" s="146">
        <v>8.01</v>
      </c>
      <c r="C150" s="137">
        <v>12</v>
      </c>
      <c r="D150" s="138">
        <v>40912</v>
      </c>
      <c r="G150" s="6" t="s">
        <v>1331</v>
      </c>
      <c r="I150" s="139" t="s">
        <v>1005</v>
      </c>
      <c r="J150" s="6" t="s">
        <v>1331</v>
      </c>
    </row>
    <row r="151" spans="2:10" ht="25" x14ac:dyDescent="0.25">
      <c r="B151" s="146">
        <v>8.01</v>
      </c>
      <c r="C151" s="137">
        <v>12</v>
      </c>
      <c r="D151" s="138">
        <v>40931</v>
      </c>
      <c r="F151" s="6" t="s">
        <v>1331</v>
      </c>
      <c r="I151" s="139" t="s">
        <v>1298</v>
      </c>
      <c r="J151" s="6" t="s">
        <v>1331</v>
      </c>
    </row>
    <row r="152" spans="2:10" ht="58.5" customHeight="1" x14ac:dyDescent="0.25">
      <c r="B152" s="146">
        <v>8.02</v>
      </c>
      <c r="C152" s="137">
        <v>12</v>
      </c>
      <c r="D152" s="138">
        <v>40945</v>
      </c>
      <c r="F152" s="6" t="s">
        <v>1331</v>
      </c>
      <c r="I152" s="139" t="s">
        <v>3</v>
      </c>
      <c r="J152" s="6" t="s">
        <v>1331</v>
      </c>
    </row>
    <row r="153" spans="2:10" ht="37.5" x14ac:dyDescent="0.25">
      <c r="B153" s="146">
        <v>8.0399999999999991</v>
      </c>
      <c r="C153" s="137">
        <v>12</v>
      </c>
      <c r="D153" s="138">
        <v>40953</v>
      </c>
      <c r="G153" s="6" t="s">
        <v>1331</v>
      </c>
      <c r="I153" s="139" t="s">
        <v>189</v>
      </c>
    </row>
    <row r="154" spans="2:10" ht="50" x14ac:dyDescent="0.25">
      <c r="B154" s="146">
        <v>8.0399999999999991</v>
      </c>
      <c r="C154" s="137">
        <v>12</v>
      </c>
      <c r="D154" s="138">
        <v>40953</v>
      </c>
      <c r="G154" s="6" t="s">
        <v>1331</v>
      </c>
      <c r="I154" s="139" t="s">
        <v>190</v>
      </c>
    </row>
    <row r="155" spans="2:10" ht="25" x14ac:dyDescent="0.25">
      <c r="B155" s="146">
        <v>8.0399999999999991</v>
      </c>
      <c r="C155" s="137">
        <v>12</v>
      </c>
      <c r="D155" s="138">
        <v>40953</v>
      </c>
      <c r="G155" s="6" t="s">
        <v>1331</v>
      </c>
      <c r="I155" s="139" t="s">
        <v>191</v>
      </c>
    </row>
    <row r="156" spans="2:10" ht="37.5" x14ac:dyDescent="0.25">
      <c r="B156" s="146">
        <v>8.0399999999999991</v>
      </c>
      <c r="C156" s="137">
        <v>12</v>
      </c>
      <c r="D156" s="138">
        <v>40953</v>
      </c>
      <c r="G156" s="6" t="s">
        <v>1331</v>
      </c>
      <c r="I156" s="139" t="s">
        <v>554</v>
      </c>
    </row>
    <row r="157" spans="2:10" ht="25" x14ac:dyDescent="0.25">
      <c r="B157" s="146">
        <v>8.0399999999999991</v>
      </c>
      <c r="C157" s="137">
        <v>12</v>
      </c>
      <c r="D157" s="138">
        <v>40956</v>
      </c>
      <c r="G157" s="6" t="s">
        <v>1331</v>
      </c>
      <c r="I157" s="139" t="s">
        <v>1168</v>
      </c>
    </row>
    <row r="158" spans="2:10" ht="25" x14ac:dyDescent="0.25">
      <c r="B158" s="146">
        <v>8.0500000000000007</v>
      </c>
      <c r="C158" s="137">
        <v>12</v>
      </c>
      <c r="D158" s="138">
        <v>40982</v>
      </c>
      <c r="G158" s="6" t="s">
        <v>1331</v>
      </c>
      <c r="I158" s="139" t="s">
        <v>128</v>
      </c>
    </row>
    <row r="159" spans="2:10" ht="25" x14ac:dyDescent="0.25">
      <c r="B159" s="146">
        <v>8.0500000000000007</v>
      </c>
      <c r="C159" s="137">
        <v>12</v>
      </c>
      <c r="D159" s="138">
        <v>40990</v>
      </c>
      <c r="F159" s="6" t="s">
        <v>1331</v>
      </c>
      <c r="I159" s="139" t="s">
        <v>1591</v>
      </c>
    </row>
    <row r="160" spans="2:10" ht="37.5" x14ac:dyDescent="0.25">
      <c r="B160" s="146">
        <v>9</v>
      </c>
      <c r="D160" s="138">
        <v>41073</v>
      </c>
      <c r="F160" s="6" t="s">
        <v>1331</v>
      </c>
      <c r="I160" s="139" t="s">
        <v>1593</v>
      </c>
    </row>
    <row r="161" spans="4:9" ht="37.5" x14ac:dyDescent="0.25">
      <c r="D161" s="138">
        <v>41073</v>
      </c>
      <c r="E161" s="6" t="s">
        <v>1331</v>
      </c>
      <c r="I161" s="139" t="s">
        <v>555</v>
      </c>
    </row>
    <row r="162" spans="4:9" x14ac:dyDescent="0.25">
      <c r="D162" s="138">
        <v>41082</v>
      </c>
      <c r="F162" s="6" t="s">
        <v>1331</v>
      </c>
      <c r="I162" s="139" t="s">
        <v>540</v>
      </c>
    </row>
    <row r="163" spans="4:9" ht="42" customHeight="1" x14ac:dyDescent="0.25">
      <c r="D163" s="138">
        <v>41197</v>
      </c>
      <c r="F163" s="6" t="s">
        <v>1331</v>
      </c>
      <c r="I163" s="139" t="s">
        <v>562</v>
      </c>
    </row>
    <row r="164" spans="4:9" ht="25" x14ac:dyDescent="0.25">
      <c r="D164" s="138">
        <v>41199</v>
      </c>
      <c r="G164" s="6" t="s">
        <v>1331</v>
      </c>
      <c r="I164" s="139" t="s">
        <v>56</v>
      </c>
    </row>
    <row r="165" spans="4:9" ht="25" x14ac:dyDescent="0.25">
      <c r="D165" s="138">
        <v>41199</v>
      </c>
      <c r="F165" s="6" t="s">
        <v>1331</v>
      </c>
      <c r="I165" s="139" t="s">
        <v>57</v>
      </c>
    </row>
    <row r="166" spans="4:9" x14ac:dyDescent="0.25">
      <c r="D166" s="138">
        <v>41199</v>
      </c>
      <c r="F166" s="6" t="s">
        <v>1331</v>
      </c>
      <c r="I166" s="139" t="s">
        <v>58</v>
      </c>
    </row>
    <row r="167" spans="4:9" ht="25" x14ac:dyDescent="0.25">
      <c r="D167" s="138">
        <v>41212</v>
      </c>
      <c r="F167" s="6" t="s">
        <v>1331</v>
      </c>
      <c r="I167" s="139" t="s">
        <v>1205</v>
      </c>
    </row>
    <row r="168" spans="4:9" ht="25" x14ac:dyDescent="0.25">
      <c r="D168" s="138">
        <v>41241</v>
      </c>
      <c r="G168" s="6" t="s">
        <v>1331</v>
      </c>
      <c r="I168" s="139" t="s">
        <v>647</v>
      </c>
    </row>
    <row r="169" spans="4:9" ht="37.5" x14ac:dyDescent="0.25">
      <c r="D169" s="138">
        <v>41241</v>
      </c>
      <c r="G169" s="6" t="s">
        <v>1331</v>
      </c>
      <c r="I169" s="139" t="s">
        <v>648</v>
      </c>
    </row>
    <row r="170" spans="4:9" ht="25" x14ac:dyDescent="0.25">
      <c r="D170" s="138">
        <v>41241</v>
      </c>
      <c r="G170" s="6" t="s">
        <v>1331</v>
      </c>
      <c r="I170" s="139" t="s">
        <v>1765</v>
      </c>
    </row>
    <row r="171" spans="4:9" ht="25" x14ac:dyDescent="0.25">
      <c r="D171" s="138">
        <v>41241</v>
      </c>
      <c r="G171" s="6" t="s">
        <v>1331</v>
      </c>
      <c r="I171" s="139" t="s">
        <v>1766</v>
      </c>
    </row>
    <row r="172" spans="4:9" ht="37.5" x14ac:dyDescent="0.25">
      <c r="D172" s="138">
        <v>41241</v>
      </c>
      <c r="G172" s="6" t="s">
        <v>1331</v>
      </c>
      <c r="I172" s="139" t="s">
        <v>1767</v>
      </c>
    </row>
    <row r="173" spans="4:9" ht="25" x14ac:dyDescent="0.25">
      <c r="D173" s="138">
        <v>41241</v>
      </c>
      <c r="E173" s="6" t="s">
        <v>1331</v>
      </c>
      <c r="I173" s="139" t="s">
        <v>1680</v>
      </c>
    </row>
    <row r="174" spans="4:9" ht="25" x14ac:dyDescent="0.25">
      <c r="D174" s="138">
        <v>41241</v>
      </c>
      <c r="E174" s="6" t="s">
        <v>1331</v>
      </c>
      <c r="I174" s="139" t="s">
        <v>556</v>
      </c>
    </row>
    <row r="175" spans="4:9" x14ac:dyDescent="0.25">
      <c r="D175" s="138">
        <v>41241</v>
      </c>
      <c r="G175" s="6" t="s">
        <v>1331</v>
      </c>
      <c r="I175" s="139" t="s">
        <v>1538</v>
      </c>
    </row>
    <row r="176" spans="4:9" ht="25" x14ac:dyDescent="0.25">
      <c r="D176" s="138">
        <v>41241</v>
      </c>
      <c r="F176" s="6" t="s">
        <v>1331</v>
      </c>
      <c r="I176" s="139" t="s">
        <v>1539</v>
      </c>
    </row>
    <row r="177" spans="4:10" ht="37.5" x14ac:dyDescent="0.25">
      <c r="D177" s="138">
        <v>41241</v>
      </c>
      <c r="E177" s="6" t="s">
        <v>1331</v>
      </c>
      <c r="I177" s="139" t="s">
        <v>557</v>
      </c>
    </row>
    <row r="178" spans="4:10" ht="25" x14ac:dyDescent="0.25">
      <c r="D178" s="138">
        <v>41316</v>
      </c>
      <c r="E178" s="6" t="s">
        <v>1331</v>
      </c>
      <c r="I178" s="288" t="s">
        <v>343</v>
      </c>
      <c r="J178" s="287"/>
    </row>
    <row r="179" spans="4:10" x14ac:dyDescent="0.25">
      <c r="D179" s="138">
        <v>41334</v>
      </c>
      <c r="G179" s="6" t="s">
        <v>1331</v>
      </c>
      <c r="I179" s="139" t="s">
        <v>848</v>
      </c>
    </row>
    <row r="180" spans="4:10" ht="25" x14ac:dyDescent="0.25">
      <c r="D180" s="138">
        <v>41334</v>
      </c>
      <c r="G180" s="6" t="s">
        <v>1331</v>
      </c>
      <c r="I180" s="139" t="s">
        <v>849</v>
      </c>
    </row>
    <row r="181" spans="4:10" ht="25" x14ac:dyDescent="0.25">
      <c r="D181" s="138">
        <v>41334</v>
      </c>
      <c r="F181" s="6" t="s">
        <v>1331</v>
      </c>
      <c r="I181" s="139" t="s">
        <v>558</v>
      </c>
    </row>
    <row r="182" spans="4:10" ht="75" x14ac:dyDescent="0.25">
      <c r="D182" s="138">
        <v>40969</v>
      </c>
      <c r="G182" s="6" t="s">
        <v>1331</v>
      </c>
      <c r="I182" s="139" t="s">
        <v>850</v>
      </c>
    </row>
    <row r="183" spans="4:10" ht="50" x14ac:dyDescent="0.25">
      <c r="D183" s="138">
        <v>41334</v>
      </c>
      <c r="G183" s="6" t="s">
        <v>1331</v>
      </c>
      <c r="I183" s="289" t="s">
        <v>851</v>
      </c>
    </row>
    <row r="184" spans="4:10" ht="25" x14ac:dyDescent="0.25">
      <c r="D184" s="138">
        <v>41334</v>
      </c>
      <c r="F184" s="6" t="s">
        <v>1331</v>
      </c>
      <c r="I184" s="139" t="s">
        <v>852</v>
      </c>
    </row>
    <row r="185" spans="4:10" ht="37.5" x14ac:dyDescent="0.25">
      <c r="D185" s="138">
        <v>41334</v>
      </c>
      <c r="G185" s="6" t="s">
        <v>1331</v>
      </c>
      <c r="I185" s="139" t="s">
        <v>113</v>
      </c>
    </row>
    <row r="186" spans="4:10" ht="37.5" x14ac:dyDescent="0.25">
      <c r="D186" s="138">
        <v>41338</v>
      </c>
      <c r="G186" s="6" t="s">
        <v>1331</v>
      </c>
      <c r="I186" s="139" t="s">
        <v>548</v>
      </c>
    </row>
    <row r="187" spans="4:10" ht="37.5" x14ac:dyDescent="0.25">
      <c r="D187" s="138">
        <v>41338</v>
      </c>
      <c r="G187" s="6" t="s">
        <v>1331</v>
      </c>
      <c r="I187" s="139" t="s">
        <v>560</v>
      </c>
    </row>
    <row r="188" spans="4:10" ht="25" x14ac:dyDescent="0.25">
      <c r="D188" s="138">
        <v>41338</v>
      </c>
      <c r="G188" s="6" t="s">
        <v>1331</v>
      </c>
      <c r="I188" s="139" t="s">
        <v>561</v>
      </c>
    </row>
    <row r="189" spans="4:10" x14ac:dyDescent="0.25">
      <c r="D189" s="138">
        <v>41709</v>
      </c>
      <c r="G189" s="6" t="s">
        <v>1331</v>
      </c>
      <c r="I189" s="139" t="s">
        <v>1905</v>
      </c>
    </row>
    <row r="190" spans="4:10" x14ac:dyDescent="0.25">
      <c r="D190" s="138">
        <v>41709</v>
      </c>
      <c r="F190" s="6" t="s">
        <v>1331</v>
      </c>
      <c r="I190" s="139" t="s">
        <v>1906</v>
      </c>
    </row>
    <row r="191" spans="4:10" x14ac:dyDescent="0.25">
      <c r="D191" s="138">
        <v>41709</v>
      </c>
      <c r="F191" s="6" t="s">
        <v>1331</v>
      </c>
      <c r="I191" s="139" t="s">
        <v>1907</v>
      </c>
    </row>
    <row r="192" spans="4:10" ht="25" x14ac:dyDescent="0.25">
      <c r="D192" s="138">
        <v>41723</v>
      </c>
      <c r="F192" s="186" t="s">
        <v>1331</v>
      </c>
      <c r="G192" s="186" t="s">
        <v>1331</v>
      </c>
      <c r="I192" s="305" t="s">
        <v>1979</v>
      </c>
    </row>
    <row r="193" spans="4:9" ht="50" x14ac:dyDescent="0.25">
      <c r="D193" s="138">
        <v>41723</v>
      </c>
      <c r="F193" s="6" t="s">
        <v>1331</v>
      </c>
      <c r="G193" s="6" t="s">
        <v>1331</v>
      </c>
      <c r="I193" s="139" t="s">
        <v>1978</v>
      </c>
    </row>
    <row r="194" spans="4:9" ht="37.5" x14ac:dyDescent="0.25">
      <c r="D194" s="138">
        <v>41723</v>
      </c>
      <c r="F194" s="186" t="s">
        <v>1331</v>
      </c>
      <c r="I194" s="305" t="s">
        <v>1981</v>
      </c>
    </row>
    <row r="195" spans="4:9" ht="25" x14ac:dyDescent="0.25">
      <c r="D195" s="138">
        <v>41723</v>
      </c>
      <c r="E195" s="6" t="s">
        <v>1331</v>
      </c>
      <c r="I195" s="139" t="s">
        <v>2006</v>
      </c>
    </row>
    <row r="196" spans="4:9" ht="37.5" x14ac:dyDescent="0.25">
      <c r="D196" s="138">
        <v>41732</v>
      </c>
      <c r="E196" s="6" t="s">
        <v>1331</v>
      </c>
      <c r="I196" s="139" t="s">
        <v>2007</v>
      </c>
    </row>
    <row r="197" spans="4:9" x14ac:dyDescent="0.25">
      <c r="D197" s="138">
        <v>41752</v>
      </c>
      <c r="F197" s="6" t="s">
        <v>1331</v>
      </c>
      <c r="I197" s="139" t="s">
        <v>2008</v>
      </c>
    </row>
    <row r="198" spans="4:9" x14ac:dyDescent="0.25">
      <c r="D198" s="138">
        <v>41752</v>
      </c>
      <c r="F198" s="6" t="s">
        <v>1331</v>
      </c>
      <c r="I198" s="139" t="s">
        <v>2009</v>
      </c>
    </row>
    <row r="199" spans="4:9" ht="25" x14ac:dyDescent="0.25">
      <c r="D199" s="138">
        <v>42046</v>
      </c>
      <c r="F199" s="6" t="s">
        <v>1331</v>
      </c>
      <c r="G199" s="6" t="s">
        <v>1331</v>
      </c>
      <c r="I199" s="139" t="s">
        <v>2010</v>
      </c>
    </row>
    <row r="200" spans="4:9" ht="37.5" x14ac:dyDescent="0.25">
      <c r="D200" s="138">
        <v>42046</v>
      </c>
      <c r="F200" s="6" t="s">
        <v>1331</v>
      </c>
      <c r="G200" s="6" t="s">
        <v>1331</v>
      </c>
      <c r="I200" s="139" t="s">
        <v>2031</v>
      </c>
    </row>
    <row r="201" spans="4:9" ht="25" x14ac:dyDescent="0.25">
      <c r="D201" s="138">
        <v>42046</v>
      </c>
      <c r="G201" s="6" t="s">
        <v>1331</v>
      </c>
      <c r="I201" s="139" t="s">
        <v>2035</v>
      </c>
    </row>
    <row r="202" spans="4:9" x14ac:dyDescent="0.25">
      <c r="D202" s="138">
        <v>42046</v>
      </c>
      <c r="F202" s="186" t="s">
        <v>1331</v>
      </c>
      <c r="I202" s="305" t="s">
        <v>2036</v>
      </c>
    </row>
    <row r="203" spans="4:9" ht="25" x14ac:dyDescent="0.25">
      <c r="D203" s="138">
        <v>42047</v>
      </c>
      <c r="G203" s="186" t="s">
        <v>1331</v>
      </c>
      <c r="I203" s="305" t="s">
        <v>2043</v>
      </c>
    </row>
    <row r="204" spans="4:9" ht="25" x14ac:dyDescent="0.25">
      <c r="D204" s="138">
        <v>42050</v>
      </c>
      <c r="F204" s="186" t="s">
        <v>1331</v>
      </c>
      <c r="I204" s="305" t="s">
        <v>2047</v>
      </c>
    </row>
    <row r="205" spans="4:9" x14ac:dyDescent="0.25">
      <c r="D205" s="138">
        <v>42050</v>
      </c>
      <c r="F205" s="6" t="s">
        <v>1331</v>
      </c>
      <c r="I205" s="139" t="s">
        <v>2061</v>
      </c>
    </row>
    <row r="206" spans="4:9" ht="50" x14ac:dyDescent="0.25">
      <c r="D206" s="138">
        <v>42052</v>
      </c>
      <c r="F206" s="6" t="s">
        <v>1331</v>
      </c>
      <c r="G206" s="6" t="s">
        <v>1331</v>
      </c>
      <c r="I206" s="305" t="s">
        <v>2055</v>
      </c>
    </row>
    <row r="207" spans="4:9" x14ac:dyDescent="0.25">
      <c r="D207" s="138">
        <v>42052</v>
      </c>
      <c r="E207" s="6" t="s">
        <v>1331</v>
      </c>
      <c r="I207" s="139" t="s">
        <v>2057</v>
      </c>
    </row>
    <row r="208" spans="4:9" ht="25" x14ac:dyDescent="0.25">
      <c r="D208" s="138">
        <v>42059</v>
      </c>
      <c r="F208" s="6" t="s">
        <v>1331</v>
      </c>
      <c r="I208" s="139" t="s">
        <v>2062</v>
      </c>
    </row>
    <row r="209" spans="4:9" ht="50" x14ac:dyDescent="0.25">
      <c r="D209" s="138">
        <v>42413</v>
      </c>
      <c r="F209" s="186" t="s">
        <v>1331</v>
      </c>
      <c r="G209" s="186" t="s">
        <v>1331</v>
      </c>
      <c r="I209" s="305" t="s">
        <v>2078</v>
      </c>
    </row>
    <row r="210" spans="4:9" ht="62.5" x14ac:dyDescent="0.25">
      <c r="D210" s="138">
        <v>42413</v>
      </c>
      <c r="F210" s="186" t="s">
        <v>1331</v>
      </c>
      <c r="G210" s="186" t="s">
        <v>1331</v>
      </c>
      <c r="I210" s="139" t="s">
        <v>2080</v>
      </c>
    </row>
    <row r="211" spans="4:9" ht="25" x14ac:dyDescent="0.25">
      <c r="D211" s="138">
        <v>42414</v>
      </c>
      <c r="E211" s="6" t="s">
        <v>1331</v>
      </c>
      <c r="G211" s="6" t="s">
        <v>1331</v>
      </c>
      <c r="I211" s="139" t="s">
        <v>2087</v>
      </c>
    </row>
    <row r="212" spans="4:9" ht="37.5" x14ac:dyDescent="0.25">
      <c r="D212" s="138">
        <v>42414</v>
      </c>
      <c r="F212" s="6" t="s">
        <v>1331</v>
      </c>
      <c r="G212" s="6" t="s">
        <v>1331</v>
      </c>
      <c r="I212" s="305" t="s">
        <v>2095</v>
      </c>
    </row>
    <row r="213" spans="4:9" ht="25" x14ac:dyDescent="0.25">
      <c r="D213" s="138">
        <v>42414</v>
      </c>
      <c r="G213" s="6" t="s">
        <v>1331</v>
      </c>
      <c r="I213" s="139" t="s">
        <v>2100</v>
      </c>
    </row>
    <row r="214" spans="4:9" x14ac:dyDescent="0.25">
      <c r="D214" s="138">
        <v>42415</v>
      </c>
      <c r="G214" s="186" t="s">
        <v>1331</v>
      </c>
      <c r="I214" s="305" t="s">
        <v>2102</v>
      </c>
    </row>
    <row r="215" spans="4:9" ht="25" x14ac:dyDescent="0.25">
      <c r="D215" s="138">
        <v>42430</v>
      </c>
      <c r="G215" s="186" t="s">
        <v>1331</v>
      </c>
      <c r="I215" s="139" t="s">
        <v>2104</v>
      </c>
    </row>
    <row r="216" spans="4:9" ht="25" x14ac:dyDescent="0.25">
      <c r="D216" s="138">
        <v>42430</v>
      </c>
      <c r="G216" s="186" t="s">
        <v>1331</v>
      </c>
      <c r="I216" s="139" t="s">
        <v>2105</v>
      </c>
    </row>
    <row r="217" spans="4:9" ht="25" x14ac:dyDescent="0.25">
      <c r="D217" s="138">
        <v>42765</v>
      </c>
      <c r="G217" s="6" t="s">
        <v>1331</v>
      </c>
      <c r="I217" s="139" t="s">
        <v>2107</v>
      </c>
    </row>
    <row r="218" spans="4:9" x14ac:dyDescent="0.25">
      <c r="D218" s="138">
        <v>42765</v>
      </c>
      <c r="G218" s="6" t="s">
        <v>1331</v>
      </c>
      <c r="I218" s="139" t="s">
        <v>2120</v>
      </c>
    </row>
    <row r="219" spans="4:9" x14ac:dyDescent="0.25">
      <c r="D219" s="138">
        <v>42765</v>
      </c>
      <c r="F219" s="186" t="s">
        <v>1331</v>
      </c>
      <c r="I219" s="305" t="s">
        <v>2124</v>
      </c>
    </row>
    <row r="220" spans="4:9" ht="25" x14ac:dyDescent="0.25">
      <c r="D220" s="138">
        <v>42765</v>
      </c>
      <c r="G220" s="6" t="s">
        <v>1331</v>
      </c>
      <c r="I220" s="305" t="s">
        <v>2125</v>
      </c>
    </row>
    <row r="221" spans="4:9" ht="25" x14ac:dyDescent="0.25">
      <c r="D221" s="138">
        <v>42765</v>
      </c>
      <c r="F221" s="186" t="s">
        <v>1331</v>
      </c>
      <c r="I221" s="305" t="s">
        <v>2126</v>
      </c>
    </row>
    <row r="222" spans="4:9" x14ac:dyDescent="0.25">
      <c r="D222" s="138">
        <v>42765</v>
      </c>
      <c r="G222" s="6" t="s">
        <v>1331</v>
      </c>
      <c r="I222" s="139" t="s">
        <v>2134</v>
      </c>
    </row>
    <row r="223" spans="4:9" ht="14.25" customHeight="1" x14ac:dyDescent="0.25">
      <c r="D223" s="138">
        <v>42765</v>
      </c>
      <c r="G223" s="6" t="s">
        <v>1331</v>
      </c>
      <c r="I223" s="139" t="s">
        <v>2148</v>
      </c>
    </row>
    <row r="224" spans="4:9" ht="112.5" x14ac:dyDescent="0.25">
      <c r="D224" s="138">
        <v>42765</v>
      </c>
      <c r="G224" s="6" t="s">
        <v>1331</v>
      </c>
      <c r="I224" s="139" t="s">
        <v>2150</v>
      </c>
    </row>
    <row r="225" spans="4:9" ht="25" x14ac:dyDescent="0.25">
      <c r="D225" s="138">
        <v>43125</v>
      </c>
      <c r="F225" s="186" t="s">
        <v>1331</v>
      </c>
      <c r="I225" s="139" t="s">
        <v>2151</v>
      </c>
    </row>
    <row r="226" spans="4:9" ht="25" x14ac:dyDescent="0.25">
      <c r="D226" s="138">
        <v>43128</v>
      </c>
      <c r="G226" s="186" t="s">
        <v>1331</v>
      </c>
      <c r="I226" s="305" t="s">
        <v>2174</v>
      </c>
    </row>
    <row r="227" spans="4:9" x14ac:dyDescent="0.25">
      <c r="D227" s="138">
        <v>43137</v>
      </c>
      <c r="G227" s="6" t="s">
        <v>1331</v>
      </c>
      <c r="I227" s="139" t="s">
        <v>2175</v>
      </c>
    </row>
    <row r="228" spans="4:9" x14ac:dyDescent="0.25">
      <c r="D228" s="138">
        <v>43137</v>
      </c>
      <c r="G228" s="186" t="s">
        <v>1331</v>
      </c>
      <c r="I228" s="305" t="s">
        <v>2176</v>
      </c>
    </row>
    <row r="229" spans="4:9" ht="50" x14ac:dyDescent="0.25">
      <c r="D229" s="138">
        <v>43137</v>
      </c>
      <c r="E229" s="6" t="s">
        <v>1331</v>
      </c>
      <c r="F229" s="186" t="s">
        <v>1331</v>
      </c>
      <c r="G229" s="186" t="s">
        <v>1331</v>
      </c>
      <c r="I229" s="305" t="s">
        <v>2183</v>
      </c>
    </row>
    <row r="230" spans="4:9" ht="25" x14ac:dyDescent="0.25">
      <c r="D230" s="138">
        <v>43161</v>
      </c>
      <c r="E230" s="6" t="s">
        <v>1331</v>
      </c>
      <c r="I230" s="305" t="s">
        <v>2190</v>
      </c>
    </row>
    <row r="231" spans="4:9" ht="25" x14ac:dyDescent="0.25">
      <c r="D231" s="138">
        <v>43172</v>
      </c>
      <c r="G231" s="6" t="s">
        <v>1331</v>
      </c>
      <c r="I231" s="139" t="s">
        <v>2202</v>
      </c>
    </row>
    <row r="232" spans="4:9" x14ac:dyDescent="0.25">
      <c r="D232" s="138">
        <v>43208</v>
      </c>
      <c r="E232" s="6" t="s">
        <v>1331</v>
      </c>
      <c r="I232" s="305" t="s">
        <v>2206</v>
      </c>
    </row>
    <row r="233" spans="4:9" ht="37.5" x14ac:dyDescent="0.25">
      <c r="D233" s="138">
        <v>43500</v>
      </c>
      <c r="E233" s="6" t="s">
        <v>1331</v>
      </c>
      <c r="F233" s="186" t="s">
        <v>1331</v>
      </c>
      <c r="I233" s="305" t="s">
        <v>2223</v>
      </c>
    </row>
    <row r="234" spans="4:9" ht="25" x14ac:dyDescent="0.25">
      <c r="D234" s="520">
        <v>43500</v>
      </c>
      <c r="G234" s="6" t="s">
        <v>1331</v>
      </c>
      <c r="I234" s="305" t="s">
        <v>2226</v>
      </c>
    </row>
    <row r="235" spans="4:9" ht="50" x14ac:dyDescent="0.25">
      <c r="D235" s="520">
        <v>43501</v>
      </c>
      <c r="F235" s="186" t="s">
        <v>1331</v>
      </c>
      <c r="G235" s="6" t="s">
        <v>1331</v>
      </c>
      <c r="I235" s="305" t="s">
        <v>2230</v>
      </c>
    </row>
    <row r="236" spans="4:9" ht="37.5" x14ac:dyDescent="0.25">
      <c r="D236" s="138">
        <v>43508</v>
      </c>
      <c r="F236" s="186" t="s">
        <v>1331</v>
      </c>
      <c r="G236" s="186" t="s">
        <v>1331</v>
      </c>
      <c r="I236" s="305" t="s">
        <v>2239</v>
      </c>
    </row>
    <row r="237" spans="4:9" ht="37.5" x14ac:dyDescent="0.25">
      <c r="D237" s="138">
        <v>43508</v>
      </c>
      <c r="G237" s="186" t="s">
        <v>1331</v>
      </c>
      <c r="I237" s="305" t="s">
        <v>2243</v>
      </c>
    </row>
    <row r="238" spans="4:9" ht="37.5" x14ac:dyDescent="0.25">
      <c r="D238" s="551">
        <v>43837</v>
      </c>
      <c r="E238" s="549" t="s">
        <v>1331</v>
      </c>
      <c r="F238" s="548"/>
      <c r="G238" s="549"/>
      <c r="H238" s="548"/>
      <c r="I238" s="550" t="s">
        <v>2286</v>
      </c>
    </row>
    <row r="239" spans="4:9" ht="25" x14ac:dyDescent="0.25">
      <c r="G239" s="6" t="s">
        <v>1331</v>
      </c>
      <c r="I239" s="305" t="s">
        <v>2289</v>
      </c>
    </row>
    <row r="240" spans="4:9" ht="37.5" x14ac:dyDescent="0.25">
      <c r="D240" s="138">
        <v>43837</v>
      </c>
      <c r="E240" s="186" t="s">
        <v>1331</v>
      </c>
      <c r="I240" s="305" t="s">
        <v>2295</v>
      </c>
    </row>
    <row r="241" spans="4:9" ht="25" x14ac:dyDescent="0.25">
      <c r="D241" s="520">
        <v>43877</v>
      </c>
      <c r="I241" s="305" t="s">
        <v>2296</v>
      </c>
    </row>
    <row r="242" spans="4:9" x14ac:dyDescent="0.25">
      <c r="E242" s="186" t="s">
        <v>1331</v>
      </c>
      <c r="F242" s="186" t="s">
        <v>1331</v>
      </c>
      <c r="I242" s="305" t="s">
        <v>2304</v>
      </c>
    </row>
    <row r="243" spans="4:9" x14ac:dyDescent="0.25">
      <c r="D243" s="138">
        <v>43877</v>
      </c>
      <c r="E243" s="186" t="s">
        <v>1331</v>
      </c>
      <c r="I243" s="305" t="s">
        <v>2309</v>
      </c>
    </row>
    <row r="244" spans="4:9" x14ac:dyDescent="0.25">
      <c r="D244" s="138">
        <v>43878</v>
      </c>
      <c r="F244" s="6" t="s">
        <v>1331</v>
      </c>
      <c r="I244" s="139" t="s">
        <v>2310</v>
      </c>
    </row>
    <row r="245" spans="4:9" ht="25" x14ac:dyDescent="0.25">
      <c r="D245" s="138">
        <v>43908</v>
      </c>
      <c r="G245" s="186" t="s">
        <v>1331</v>
      </c>
      <c r="I245" s="305" t="s">
        <v>2322</v>
      </c>
    </row>
    <row r="246" spans="4:9" ht="37.5" x14ac:dyDescent="0.25">
      <c r="D246" s="138">
        <v>44214</v>
      </c>
      <c r="G246" s="6" t="s">
        <v>1331</v>
      </c>
      <c r="I246" s="139" t="s">
        <v>2328</v>
      </c>
    </row>
    <row r="247" spans="4:9" ht="50" x14ac:dyDescent="0.25">
      <c r="D247" s="138">
        <v>44216</v>
      </c>
      <c r="G247" s="6" t="s">
        <v>1331</v>
      </c>
      <c r="I247" s="139" t="s">
        <v>2357</v>
      </c>
    </row>
    <row r="248" spans="4:9" ht="37.5" x14ac:dyDescent="0.25">
      <c r="D248" s="138">
        <v>44239</v>
      </c>
      <c r="G248" s="6" t="s">
        <v>1331</v>
      </c>
      <c r="I248" s="139" t="s">
        <v>2347</v>
      </c>
    </row>
    <row r="249" spans="4:9" x14ac:dyDescent="0.25">
      <c r="D249" s="138">
        <v>44489</v>
      </c>
      <c r="G249" s="186" t="s">
        <v>1331</v>
      </c>
      <c r="I249" s="305" t="s">
        <v>2379</v>
      </c>
    </row>
    <row r="250" spans="4:9" ht="302.5" x14ac:dyDescent="0.25">
      <c r="D250" s="138">
        <v>44622</v>
      </c>
      <c r="G250" s="6" t="s">
        <v>1331</v>
      </c>
      <c r="I250" s="582" t="s">
        <v>2382</v>
      </c>
    </row>
    <row r="251" spans="4:9" x14ac:dyDescent="0.25">
      <c r="D251" s="138">
        <v>44622</v>
      </c>
      <c r="F251" s="584" t="s">
        <v>1331</v>
      </c>
      <c r="I251" s="582" t="s">
        <v>2383</v>
      </c>
    </row>
    <row r="252" spans="4:9" ht="25" x14ac:dyDescent="0.25">
      <c r="D252" s="601">
        <v>44625</v>
      </c>
      <c r="G252" s="603" t="s">
        <v>1331</v>
      </c>
      <c r="I252" s="605" t="s">
        <v>2387</v>
      </c>
    </row>
    <row r="253" spans="4:9" ht="25" x14ac:dyDescent="0.25">
      <c r="G253" s="603" t="s">
        <v>1331</v>
      </c>
      <c r="I253" s="605" t="s">
        <v>2396</v>
      </c>
    </row>
    <row r="254" spans="4:9" ht="25" x14ac:dyDescent="0.25">
      <c r="G254" s="603" t="s">
        <v>1331</v>
      </c>
      <c r="I254" s="605" t="s">
        <v>2397</v>
      </c>
    </row>
    <row r="255" spans="4:9" ht="62.5" x14ac:dyDescent="0.25">
      <c r="G255" s="6" t="s">
        <v>1331</v>
      </c>
      <c r="I255" s="139" t="s">
        <v>2416</v>
      </c>
    </row>
    <row r="256" spans="4:9" ht="25" x14ac:dyDescent="0.25">
      <c r="D256" s="601">
        <v>44625</v>
      </c>
      <c r="G256" s="6" t="s">
        <v>1331</v>
      </c>
      <c r="I256" s="139" t="s">
        <v>2419</v>
      </c>
    </row>
    <row r="257" spans="4:9" x14ac:dyDescent="0.25">
      <c r="D257" s="601">
        <v>44625</v>
      </c>
      <c r="E257" s="603" t="s">
        <v>1331</v>
      </c>
      <c r="I257" s="605" t="s">
        <v>2438</v>
      </c>
    </row>
    <row r="258" spans="4:9" ht="75" x14ac:dyDescent="0.25">
      <c r="D258" s="601">
        <v>44990</v>
      </c>
      <c r="E258" s="603" t="s">
        <v>1331</v>
      </c>
      <c r="I258" s="605" t="s">
        <v>2543</v>
      </c>
    </row>
    <row r="259" spans="4:9" ht="25" x14ac:dyDescent="0.25">
      <c r="D259" s="702" t="s">
        <v>2570</v>
      </c>
      <c r="E259" s="603" t="s">
        <v>1331</v>
      </c>
      <c r="F259" s="603" t="s">
        <v>1331</v>
      </c>
      <c r="G259" s="603" t="s">
        <v>1331</v>
      </c>
      <c r="I259" s="605" t="s">
        <v>2580</v>
      </c>
    </row>
  </sheetData>
  <sheetProtection algorithmName="SHA-512" hashValue="IPjOROAF+n8O8GL2/u0MsQzgOykHEgXkAF+3/jYhGrsHDgFuoMLJmq5TwWUAfW0PcMIs7VmeaC0mzVx0dD/Qag==" saltValue="E75dpB8LywwK7ANs44Sw6g==" spinCount="100000" sheet="1" objects="1" scenarios="1"/>
  <autoFilter ref="B1:K176" xr:uid="{00000000-0009-0000-0000-000005000000}"/>
  <phoneticPr fontId="5" type="noConversion"/>
  <conditionalFormatting sqref="E1:E247 E249:E1048576">
    <cfRule type="cellIs" dxfId="135" priority="5" stopIfTrue="1" operator="equal">
      <formula>"Y"</formula>
    </cfRule>
  </conditionalFormatting>
  <conditionalFormatting sqref="F1:F247 F249:F1048576">
    <cfRule type="cellIs" dxfId="134" priority="6" stopIfTrue="1" operator="equal">
      <formula>"Y"</formula>
    </cfRule>
  </conditionalFormatting>
  <conditionalFormatting sqref="G1:G247 G249:G1048576">
    <cfRule type="cellIs" dxfId="133" priority="7" stopIfTrue="1" operator="equal">
      <formula>"Y"</formula>
    </cfRule>
  </conditionalFormatting>
  <conditionalFormatting sqref="H1:H247 H249:H1048576">
    <cfRule type="cellIs" dxfId="132" priority="8" stopIfTrue="1" operator="equal">
      <formula>"Y"</formula>
    </cfRule>
  </conditionalFormatting>
  <conditionalFormatting sqref="I178">
    <cfRule type="expression" dxfId="131" priority="9" stopIfTrue="1">
      <formula>$A178="C"</formula>
    </cfRule>
  </conditionalFormatting>
  <conditionalFormatting sqref="E248">
    <cfRule type="cellIs" dxfId="130" priority="1" stopIfTrue="1" operator="equal">
      <formula>"Y"</formula>
    </cfRule>
  </conditionalFormatting>
  <conditionalFormatting sqref="F248">
    <cfRule type="cellIs" dxfId="129" priority="2" stopIfTrue="1" operator="equal">
      <formula>"Y"</formula>
    </cfRule>
  </conditionalFormatting>
  <conditionalFormatting sqref="G248">
    <cfRule type="cellIs" dxfId="128" priority="3" stopIfTrue="1" operator="equal">
      <formula>"Y"</formula>
    </cfRule>
  </conditionalFormatting>
  <conditionalFormatting sqref="H248">
    <cfRule type="cellIs" dxfId="127" priority="4" stopIfTrue="1" operator="equal">
      <formula>"Y"</formula>
    </cfRule>
  </conditionalFormatting>
  <pageMargins left="0.19685039370078741" right="0.19685039370078741" top="0.39370078740157483" bottom="0.39370078740157483" header="0.19685039370078741" footer="0.19685039370078741"/>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6"/>
    <pageSetUpPr autoPageBreaks="0"/>
  </sheetPr>
  <dimension ref="B1:Y204"/>
  <sheetViews>
    <sheetView showGridLines="0" showZeros="0" zoomScaleNormal="100" workbookViewId="0">
      <pane xSplit="6" ySplit="1" topLeftCell="L2" activePane="bottomRight" state="frozen"/>
      <selection pane="topRight" activeCell="H1" sqref="H1"/>
      <selection pane="bottomLeft" activeCell="A2" sqref="A2"/>
      <selection pane="bottomRight" activeCell="H10" sqref="H10"/>
    </sheetView>
  </sheetViews>
  <sheetFormatPr defaultRowHeight="12.5" x14ac:dyDescent="0.25"/>
  <cols>
    <col min="1" max="1" width="2.7265625" customWidth="1"/>
    <col min="2" max="2" width="70.7265625" style="50" customWidth="1"/>
    <col min="3" max="3" width="11.7265625" style="49" customWidth="1"/>
    <col min="4" max="4" width="3.81640625" style="51" customWidth="1"/>
    <col min="5" max="5" width="6" style="54" customWidth="1"/>
    <col min="6" max="6" width="1.7265625" customWidth="1"/>
    <col min="7" max="7" width="7.26953125" style="75" customWidth="1"/>
    <col min="8" max="8" width="9.1796875" style="71" customWidth="1"/>
    <col min="9" max="9" width="5.54296875" style="71" customWidth="1"/>
    <col min="10" max="10" width="1.7265625" customWidth="1"/>
    <col min="11" max="11" width="17.453125" style="49" customWidth="1"/>
    <col min="12" max="12" width="19" style="49" customWidth="1"/>
    <col min="13" max="13" width="6.453125" style="49" customWidth="1"/>
    <col min="14" max="14" width="18.7265625" style="49" customWidth="1"/>
    <col min="15" max="15" width="66.453125" customWidth="1"/>
    <col min="16" max="17" width="48.54296875" customWidth="1"/>
    <col min="18" max="18" width="5.26953125" style="23" customWidth="1"/>
    <col min="19" max="19" width="2.7265625" customWidth="1"/>
    <col min="20" max="20" width="9.1796875" style="49" customWidth="1"/>
    <col min="22" max="22" width="9.1796875" style="49" customWidth="1"/>
  </cols>
  <sheetData>
    <row r="1" spans="2:25" ht="46.5" customHeight="1" x14ac:dyDescent="0.3">
      <c r="B1" s="994" t="s">
        <v>433</v>
      </c>
      <c r="C1" s="995"/>
      <c r="D1" s="67" t="s">
        <v>844</v>
      </c>
      <c r="E1" s="54" t="s">
        <v>1150</v>
      </c>
      <c r="F1" t="s">
        <v>684</v>
      </c>
      <c r="G1" s="178" t="s">
        <v>397</v>
      </c>
      <c r="H1" s="179"/>
      <c r="I1" s="180"/>
      <c r="J1" s="72" t="s">
        <v>684</v>
      </c>
      <c r="K1" s="92" t="s">
        <v>678</v>
      </c>
      <c r="L1" s="92" t="s">
        <v>679</v>
      </c>
      <c r="M1" s="92" t="s">
        <v>687</v>
      </c>
      <c r="N1" s="189" t="s">
        <v>685</v>
      </c>
      <c r="O1" t="s">
        <v>684</v>
      </c>
      <c r="P1" t="s">
        <v>682</v>
      </c>
      <c r="Q1" t="s">
        <v>683</v>
      </c>
      <c r="R1" s="23" t="s">
        <v>1137</v>
      </c>
      <c r="S1" t="s">
        <v>684</v>
      </c>
      <c r="T1" s="60" t="s">
        <v>1628</v>
      </c>
      <c r="U1" s="57" t="s">
        <v>846</v>
      </c>
      <c r="V1" s="58" t="s">
        <v>845</v>
      </c>
      <c r="W1" s="229" t="s">
        <v>728</v>
      </c>
      <c r="X1" s="228" t="s">
        <v>1135</v>
      </c>
      <c r="Y1" s="227">
        <f>Lookups!E63+Lookups!E65</f>
        <v>0</v>
      </c>
    </row>
    <row r="2" spans="2:25" x14ac:dyDescent="0.25">
      <c r="B2" s="10" t="str">
        <f ca="1">IF($T2,OFFSET(DetailListPending!C$1,$W2,0),"")</f>
        <v/>
      </c>
      <c r="C2" s="5" t="str">
        <f ca="1">IF($T2,OFFSET(DetailListPending!E$1,$W2,0),"")</f>
        <v/>
      </c>
      <c r="D2" s="52" t="str">
        <f ca="1">IF($T2,OFFSET(DetailListPending!F$1,$W2,0),"")</f>
        <v/>
      </c>
      <c r="E2" s="55" t="str">
        <f ca="1">IF($T2,OFFSET(DetailListPending!B$1,$W2,0),"")</f>
        <v/>
      </c>
      <c r="G2" s="76" t="str">
        <f ca="1">IF(AND($T2,$V2="C"),HYPERLINK("#DetailListALBs!A"&amp;W2+1,"Details"),"")</f>
        <v/>
      </c>
      <c r="H2" s="77" t="str">
        <f ca="1">IF(AND($T2,$V2="C",NOT(P2=0)),HYPERLINK(P2,"Collection"),"")</f>
        <v/>
      </c>
      <c r="I2" s="78" t="str">
        <f ca="1">IF(AND($T2,$V2="C",NOT(Q2=0)),HYPERLINK(Q2,"Data"),"")</f>
        <v/>
      </c>
      <c r="K2" s="12" t="str">
        <f ca="1">IF($T2,OFFSET(DetailListPending!J$1,$W2,0),"")</f>
        <v/>
      </c>
      <c r="L2" s="12" t="str">
        <f ca="1">IF($T2,OFFSET(DetailListPending!K$1,$W2,0),"")</f>
        <v/>
      </c>
      <c r="M2" s="12" t="str">
        <f ca="1">IF($T2,OFFSET(DetailListPending!AU$1,$W2,0),"")</f>
        <v/>
      </c>
      <c r="N2" s="12" t="str">
        <f ca="1">IF($T2,OFFSET(DetailListPending!AS$1,$W2,0),"")</f>
        <v/>
      </c>
      <c r="P2" s="8" t="str">
        <f ca="1">IF($T2,OFFSET(DetailListPending!P$1,$W2,0),"")</f>
        <v/>
      </c>
      <c r="Q2" s="8" t="str">
        <f ca="1">IF($T2,OFFSET(DetailListPending!Q$1,$W2,0),"")</f>
        <v/>
      </c>
      <c r="R2" s="70" t="str">
        <f ca="1">IF($T2,OFFSET(DetailListPending!R$1,$W2,0),"")</f>
        <v/>
      </c>
      <c r="T2" s="61" t="b">
        <f t="shared" ref="T2:T33" si="0">U2&lt;=Y$1</f>
        <v>0</v>
      </c>
      <c r="U2" s="62">
        <v>1</v>
      </c>
      <c r="V2" s="63" t="str">
        <f ca="1">IF($T2,OFFSET(DetailListPending!A$1,$W2,0),"")</f>
        <v/>
      </c>
      <c r="W2" s="246" t="e">
        <f>MATCH(U2,DetailListPending!BG:BG,0)-1</f>
        <v>#N/A</v>
      </c>
    </row>
    <row r="3" spans="2:25" x14ac:dyDescent="0.25">
      <c r="B3" s="10" t="str">
        <f ca="1">IF($T3,OFFSET(DetailListPending!C$1,$W3,0),"")</f>
        <v/>
      </c>
      <c r="C3" s="5" t="str">
        <f ca="1">IF($T3,OFFSET(DetailListPending!E$1,$W3,0),"")</f>
        <v/>
      </c>
      <c r="D3" s="52" t="str">
        <f ca="1">IF($T3,OFFSET(DetailListPending!F$1,$W3,0),"")</f>
        <v/>
      </c>
      <c r="E3" s="55" t="str">
        <f ca="1">IF($T3,OFFSET(DetailListPending!B$1,$W3,0),"")</f>
        <v/>
      </c>
      <c r="G3" s="76" t="str">
        <f t="shared" ref="G3:G66" ca="1" si="1">IF(AND($T3,$V3="C"),HYPERLINK("#DetailListALBs!A"&amp;W3+1,"Details"),"")</f>
        <v/>
      </c>
      <c r="H3" s="77" t="str">
        <f t="shared" ref="H3:H66" ca="1" si="2">IF(AND($T3,$V3="C",NOT(P3=0)),HYPERLINK(P3,"Collection"),"")</f>
        <v/>
      </c>
      <c r="I3" s="78" t="str">
        <f t="shared" ref="I3:I66" ca="1" si="3">IF(AND($T3,$V3="C",NOT(Q3=0)),HYPERLINK(Q3,"Data"),"")</f>
        <v/>
      </c>
      <c r="K3" s="12" t="str">
        <f ca="1">IF($T3,OFFSET(DetailListPending!J$1,$W3,0),"")</f>
        <v/>
      </c>
      <c r="L3" s="12" t="str">
        <f ca="1">IF($T3,OFFSET(DetailListPending!K$1,$W3,0),"")</f>
        <v/>
      </c>
      <c r="M3" s="158" t="str">
        <f ca="1">IF($T3,OFFSET(DetailListPending!AU$1,$W3,0),"")</f>
        <v/>
      </c>
      <c r="N3" s="12" t="str">
        <f ca="1">IF($T3,OFFSET(DetailListPending!AS$1,$W3,0),"")</f>
        <v/>
      </c>
      <c r="P3" s="8" t="str">
        <f ca="1">IF($T3,OFFSET(DetailListPending!P$1,$W3,0),"")</f>
        <v/>
      </c>
      <c r="Q3" s="8" t="str">
        <f ca="1">IF($T3,OFFSET(DetailListPending!Q$1,$W3,0),"")</f>
        <v/>
      </c>
      <c r="R3" s="70" t="str">
        <f ca="1">IF($T3,OFFSET(DetailListPending!R$1,$W3,0),"")</f>
        <v/>
      </c>
      <c r="T3" s="61" t="b">
        <f t="shared" si="0"/>
        <v>0</v>
      </c>
      <c r="U3" s="62">
        <v>2</v>
      </c>
      <c r="V3" s="63" t="str">
        <f ca="1">IF($T3,OFFSET(DetailListPending!A$1,$W3,0),"")</f>
        <v/>
      </c>
      <c r="W3" s="230" t="e">
        <f>MATCH(U3,DetailListPending!BG:BG,0)-1</f>
        <v>#N/A</v>
      </c>
    </row>
    <row r="4" spans="2:25" x14ac:dyDescent="0.25">
      <c r="B4" s="10" t="str">
        <f ca="1">IF($T4,OFFSET(DetailListPending!C$1,$W4,0),"")</f>
        <v/>
      </c>
      <c r="C4" s="5" t="str">
        <f ca="1">IF($T4,OFFSET(DetailListPending!E$1,$W4,0),"")</f>
        <v/>
      </c>
      <c r="D4" s="52" t="str">
        <f ca="1">IF($T4,OFFSET(DetailListPending!F$1,$W4,0),"")</f>
        <v/>
      </c>
      <c r="E4" s="55" t="str">
        <f ca="1">IF($T4,OFFSET(DetailListPending!B$1,$W4,0),"")</f>
        <v/>
      </c>
      <c r="G4" s="76" t="str">
        <f t="shared" ca="1" si="1"/>
        <v/>
      </c>
      <c r="H4" s="77" t="str">
        <f t="shared" ca="1" si="2"/>
        <v/>
      </c>
      <c r="I4" s="78" t="str">
        <f t="shared" ca="1" si="3"/>
        <v/>
      </c>
      <c r="K4" s="12" t="str">
        <f ca="1">IF($T4,OFFSET(DetailListPending!J$1,$W4,0),"")</f>
        <v/>
      </c>
      <c r="L4" s="12" t="str">
        <f ca="1">IF($T4,OFFSET(DetailListPending!K$1,$W4,0),"")</f>
        <v/>
      </c>
      <c r="M4" s="158" t="str">
        <f ca="1">IF($T4,OFFSET(DetailListPending!AU$1,$W4,0),"")</f>
        <v/>
      </c>
      <c r="N4" s="12" t="str">
        <f ca="1">IF($T4,OFFSET(DetailListPending!AS$1,$W4,0),"")</f>
        <v/>
      </c>
      <c r="P4" s="8" t="str">
        <f ca="1">IF($T4,OFFSET(DetailListPending!P$1,$W4,0),"")</f>
        <v/>
      </c>
      <c r="Q4" s="8" t="str">
        <f ca="1">IF($T4,OFFSET(DetailListPending!Q$1,$W4,0),"")</f>
        <v/>
      </c>
      <c r="R4" s="70" t="str">
        <f ca="1">IF($T4,OFFSET(DetailListPending!R$1,$W4,0),"")</f>
        <v/>
      </c>
      <c r="T4" s="61" t="b">
        <f t="shared" si="0"/>
        <v>0</v>
      </c>
      <c r="U4" s="62">
        <v>3</v>
      </c>
      <c r="V4" s="63" t="str">
        <f ca="1">IF($T4,OFFSET(DetailListPending!A$1,$W4,0),"")</f>
        <v/>
      </c>
      <c r="W4" s="230" t="e">
        <f>MATCH(U4,DetailListPending!BG:BG,0)-1</f>
        <v>#N/A</v>
      </c>
    </row>
    <row r="5" spans="2:25" x14ac:dyDescent="0.25">
      <c r="B5" s="10" t="str">
        <f ca="1">IF($T5,OFFSET(DetailListPending!C$1,$W5,0),"")</f>
        <v/>
      </c>
      <c r="C5" s="5" t="str">
        <f ca="1">IF($T5,OFFSET(DetailListPending!E$1,$W5,0),"")</f>
        <v/>
      </c>
      <c r="D5" s="52" t="str">
        <f ca="1">IF($T5,OFFSET(DetailListPending!F$1,$W5,0),"")</f>
        <v/>
      </c>
      <c r="E5" s="55" t="str">
        <f ca="1">IF($T5,OFFSET(DetailListPending!B$1,$W5,0),"")</f>
        <v/>
      </c>
      <c r="G5" s="76" t="str">
        <f t="shared" ca="1" si="1"/>
        <v/>
      </c>
      <c r="H5" s="77" t="str">
        <f t="shared" ca="1" si="2"/>
        <v/>
      </c>
      <c r="I5" s="78" t="str">
        <f t="shared" ca="1" si="3"/>
        <v/>
      </c>
      <c r="K5" s="12" t="str">
        <f ca="1">IF($T5,OFFSET(DetailListPending!J$1,$W5,0),"")</f>
        <v/>
      </c>
      <c r="L5" s="12" t="str">
        <f ca="1">IF($T5,OFFSET(DetailListPending!K$1,$W5,0),"")</f>
        <v/>
      </c>
      <c r="M5" s="158" t="str">
        <f ca="1">IF($T5,OFFSET(DetailListPending!AU$1,$W5,0),"")</f>
        <v/>
      </c>
      <c r="N5" s="12" t="str">
        <f ca="1">IF($T5,OFFSET(DetailListPending!AS$1,$W5,0),"")</f>
        <v/>
      </c>
      <c r="P5" s="8" t="str">
        <f ca="1">IF($T5,OFFSET(DetailListPending!P$1,$W5,0),"")</f>
        <v/>
      </c>
      <c r="Q5" s="8" t="str">
        <f ca="1">IF($T5,OFFSET(DetailListPending!Q$1,$W5,0),"")</f>
        <v/>
      </c>
      <c r="R5" s="70" t="str">
        <f ca="1">IF($T5,OFFSET(DetailListPending!R$1,$W5,0),"")</f>
        <v/>
      </c>
      <c r="T5" s="61" t="b">
        <f t="shared" si="0"/>
        <v>0</v>
      </c>
      <c r="U5" s="62">
        <v>4</v>
      </c>
      <c r="V5" s="63" t="str">
        <f ca="1">IF($T5,OFFSET(DetailListPending!A$1,$W5,0),"")</f>
        <v/>
      </c>
      <c r="W5" s="230" t="e">
        <f>MATCH(U5,DetailListPending!BG:BG,0)-1</f>
        <v>#N/A</v>
      </c>
    </row>
    <row r="6" spans="2:25" x14ac:dyDescent="0.25">
      <c r="B6" s="10" t="str">
        <f ca="1">IF($T6,OFFSET(DetailListPending!C$1,$W6,0),"")</f>
        <v/>
      </c>
      <c r="C6" s="5" t="str">
        <f ca="1">IF($T6,OFFSET(DetailListPending!E$1,$W6,0),"")</f>
        <v/>
      </c>
      <c r="D6" s="52" t="str">
        <f ca="1">IF($T6,OFFSET(DetailListPending!F$1,$W6,0),"")</f>
        <v/>
      </c>
      <c r="E6" s="55" t="str">
        <f ca="1">IF($T6,OFFSET(DetailListPending!B$1,$W6,0),"")</f>
        <v/>
      </c>
      <c r="G6" s="76" t="str">
        <f t="shared" ca="1" si="1"/>
        <v/>
      </c>
      <c r="H6" s="77" t="str">
        <f t="shared" ca="1" si="2"/>
        <v/>
      </c>
      <c r="I6" s="78" t="str">
        <f t="shared" ca="1" si="3"/>
        <v/>
      </c>
      <c r="K6" s="12" t="str">
        <f ca="1">IF($T6,OFFSET(DetailListPending!J$1,$W6,0),"")</f>
        <v/>
      </c>
      <c r="L6" s="12" t="str">
        <f ca="1">IF($T6,OFFSET(DetailListPending!K$1,$W6,0),"")</f>
        <v/>
      </c>
      <c r="M6" s="158" t="str">
        <f ca="1">IF($T6,OFFSET(DetailListPending!AU$1,$W6,0),"")</f>
        <v/>
      </c>
      <c r="N6" s="12" t="str">
        <f ca="1">IF($T6,OFFSET(DetailListPending!AS$1,$W6,0),"")</f>
        <v/>
      </c>
      <c r="P6" s="8" t="str">
        <f ca="1">IF($T6,OFFSET(DetailListPending!P$1,$W6,0),"")</f>
        <v/>
      </c>
      <c r="Q6" s="8" t="str">
        <f ca="1">IF($T6,OFFSET(DetailListPending!Q$1,$W6,0),"")</f>
        <v/>
      </c>
      <c r="R6" s="70" t="str">
        <f ca="1">IF($T6,OFFSET(DetailListPending!R$1,$W6,0),"")</f>
        <v/>
      </c>
      <c r="T6" s="61" t="b">
        <f t="shared" si="0"/>
        <v>0</v>
      </c>
      <c r="U6" s="62">
        <v>5</v>
      </c>
      <c r="V6" s="63" t="str">
        <f ca="1">IF($T6,OFFSET(DetailListPending!A$1,$W6,0),"")</f>
        <v/>
      </c>
      <c r="W6" s="230" t="e">
        <f>MATCH(U6,DetailListPending!BG:BG,0)-1</f>
        <v>#N/A</v>
      </c>
    </row>
    <row r="7" spans="2:25" x14ac:dyDescent="0.25">
      <c r="B7" s="10" t="str">
        <f ca="1">IF($T7,OFFSET(DetailListPending!C$1,$W7,0),"")</f>
        <v/>
      </c>
      <c r="C7" s="5" t="str">
        <f ca="1">IF($T7,OFFSET(DetailListPending!E$1,$W7,0),"")</f>
        <v/>
      </c>
      <c r="D7" s="52" t="str">
        <f ca="1">IF($T7,OFFSET(DetailListPending!F$1,$W7,0),"")</f>
        <v/>
      </c>
      <c r="E7" s="55" t="str">
        <f ca="1">IF($T7,OFFSET(DetailListPending!B$1,$W7,0),"")</f>
        <v/>
      </c>
      <c r="G7" s="76" t="str">
        <f t="shared" ca="1" si="1"/>
        <v/>
      </c>
      <c r="H7" s="77" t="str">
        <f t="shared" ca="1" si="2"/>
        <v/>
      </c>
      <c r="I7" s="78" t="str">
        <f t="shared" ca="1" si="3"/>
        <v/>
      </c>
      <c r="K7" s="12" t="str">
        <f ca="1">IF($T7,OFFSET(DetailListPending!J$1,$W7,0),"")</f>
        <v/>
      </c>
      <c r="L7" s="12" t="str">
        <f ca="1">IF($T7,OFFSET(DetailListPending!K$1,$W7,0),"")</f>
        <v/>
      </c>
      <c r="M7" s="158" t="str">
        <f ca="1">IF($T7,OFFSET(DetailListPending!AU$1,$W7,0),"")</f>
        <v/>
      </c>
      <c r="N7" s="12" t="str">
        <f ca="1">IF($T7,OFFSET(DetailListPending!AS$1,$W7,0),"")</f>
        <v/>
      </c>
      <c r="P7" s="8" t="str">
        <f ca="1">IF($T7,OFFSET(DetailListPending!P$1,$W7,0),"")</f>
        <v/>
      </c>
      <c r="Q7" s="8" t="str">
        <f ca="1">IF($T7,OFFSET(DetailListPending!Q$1,$W7,0),"")</f>
        <v/>
      </c>
      <c r="R7" s="70" t="str">
        <f ca="1">IF($T7,OFFSET(DetailListPending!R$1,$W7,0),"")</f>
        <v/>
      </c>
      <c r="T7" s="61" t="b">
        <f t="shared" si="0"/>
        <v>0</v>
      </c>
      <c r="U7" s="62">
        <v>6</v>
      </c>
      <c r="V7" s="63" t="str">
        <f ca="1">IF($T7,OFFSET(DetailListPending!A$1,$W7,0),"")</f>
        <v/>
      </c>
      <c r="W7" s="230" t="e">
        <f>MATCH(U7,DetailListPending!BG:BG,0)-1</f>
        <v>#N/A</v>
      </c>
    </row>
    <row r="8" spans="2:25" x14ac:dyDescent="0.25">
      <c r="B8" s="10" t="str">
        <f ca="1">IF($T8,OFFSET(DetailListPending!C$1,$W8,0),"")</f>
        <v/>
      </c>
      <c r="C8" s="5" t="str">
        <f ca="1">IF($T8,OFFSET(DetailListPending!E$1,$W8,0),"")</f>
        <v/>
      </c>
      <c r="D8" s="52" t="str">
        <f ca="1">IF($T8,OFFSET(DetailListPending!F$1,$W8,0),"")</f>
        <v/>
      </c>
      <c r="E8" s="55" t="str">
        <f ca="1">IF($T8,OFFSET(DetailListPending!B$1,$W8,0),"")</f>
        <v/>
      </c>
      <c r="G8" s="76" t="str">
        <f t="shared" ca="1" si="1"/>
        <v/>
      </c>
      <c r="H8" s="77" t="str">
        <f t="shared" ca="1" si="2"/>
        <v/>
      </c>
      <c r="I8" s="78" t="str">
        <f t="shared" ca="1" si="3"/>
        <v/>
      </c>
      <c r="K8" s="12" t="str">
        <f ca="1">IF($T8,OFFSET(DetailListPending!J$1,$W8,0),"")</f>
        <v/>
      </c>
      <c r="L8" s="12" t="str">
        <f ca="1">IF($T8,OFFSET(DetailListPending!K$1,$W8,0),"")</f>
        <v/>
      </c>
      <c r="M8" s="158" t="str">
        <f ca="1">IF($T8,OFFSET(DetailListPending!AU$1,$W8,0),"")</f>
        <v/>
      </c>
      <c r="N8" s="12" t="str">
        <f ca="1">IF($T8,OFFSET(DetailListPending!AS$1,$W8,0),"")</f>
        <v/>
      </c>
      <c r="P8" s="8" t="str">
        <f ca="1">IF($T8,OFFSET(DetailListPending!P$1,$W8,0),"")</f>
        <v/>
      </c>
      <c r="Q8" s="8" t="str">
        <f ca="1">IF($T8,OFFSET(DetailListPending!Q$1,$W8,0),"")</f>
        <v/>
      </c>
      <c r="R8" s="70" t="str">
        <f ca="1">IF($T8,OFFSET(DetailListPending!R$1,$W8,0),"")</f>
        <v/>
      </c>
      <c r="T8" s="61" t="b">
        <f t="shared" si="0"/>
        <v>0</v>
      </c>
      <c r="U8" s="62">
        <v>7</v>
      </c>
      <c r="V8" s="63" t="str">
        <f ca="1">IF($T8,OFFSET(DetailListPending!A$1,$W8,0),"")</f>
        <v/>
      </c>
      <c r="W8" s="230" t="e">
        <f>MATCH(U8,DetailListPending!BG:BG,0)-1</f>
        <v>#N/A</v>
      </c>
    </row>
    <row r="9" spans="2:25" x14ac:dyDescent="0.25">
      <c r="B9" s="10" t="str">
        <f ca="1">IF($T9,OFFSET(DetailListPending!C$1,$W9,0),"")</f>
        <v/>
      </c>
      <c r="C9" s="5" t="str">
        <f ca="1">IF($T9,OFFSET(DetailListPending!E$1,$W9,0),"")</f>
        <v/>
      </c>
      <c r="D9" s="52" t="str">
        <f ca="1">IF($T9,OFFSET(DetailListPending!F$1,$W9,0),"")</f>
        <v/>
      </c>
      <c r="E9" s="55" t="str">
        <f ca="1">IF($T9,OFFSET(DetailListPending!B$1,$W9,0),"")</f>
        <v/>
      </c>
      <c r="G9" s="76" t="str">
        <f t="shared" ca="1" si="1"/>
        <v/>
      </c>
      <c r="H9" s="77" t="str">
        <f t="shared" ca="1" si="2"/>
        <v/>
      </c>
      <c r="I9" s="78" t="str">
        <f t="shared" ca="1" si="3"/>
        <v/>
      </c>
      <c r="K9" s="12" t="str">
        <f ca="1">IF($T9,OFFSET(DetailListPending!J$1,$W9,0),"")</f>
        <v/>
      </c>
      <c r="L9" s="12" t="str">
        <f ca="1">IF($T9,OFFSET(DetailListPending!K$1,$W9,0),"")</f>
        <v/>
      </c>
      <c r="M9" s="158" t="str">
        <f ca="1">IF($T9,OFFSET(DetailListPending!AU$1,$W9,0),"")</f>
        <v/>
      </c>
      <c r="N9" s="12" t="str">
        <f ca="1">IF($T9,OFFSET(DetailListPending!AS$1,$W9,0),"")</f>
        <v/>
      </c>
      <c r="P9" s="8" t="str">
        <f ca="1">IF($T9,OFFSET(DetailListPending!P$1,$W9,0),"")</f>
        <v/>
      </c>
      <c r="Q9" s="8" t="str">
        <f ca="1">IF($T9,OFFSET(DetailListPending!Q$1,$W9,0),"")</f>
        <v/>
      </c>
      <c r="R9" s="70" t="str">
        <f ca="1">IF($T9,OFFSET(DetailListPending!R$1,$W9,0),"")</f>
        <v/>
      </c>
      <c r="T9" s="61" t="b">
        <f t="shared" si="0"/>
        <v>0</v>
      </c>
      <c r="U9" s="62">
        <v>8</v>
      </c>
      <c r="V9" s="63" t="str">
        <f ca="1">IF($T9,OFFSET(DetailListPending!A$1,$W9,0),"")</f>
        <v/>
      </c>
      <c r="W9" s="230" t="e">
        <f>MATCH(U9,DetailListPending!BG:BG,0)-1</f>
        <v>#N/A</v>
      </c>
    </row>
    <row r="10" spans="2:25" x14ac:dyDescent="0.25">
      <c r="B10" s="10" t="str">
        <f ca="1">IF($T10,OFFSET(DetailListPending!C$1,$W10,0),"")</f>
        <v/>
      </c>
      <c r="C10" s="5" t="str">
        <f ca="1">IF($T10,OFFSET(DetailListPending!E$1,$W10,0),"")</f>
        <v/>
      </c>
      <c r="D10" s="52" t="str">
        <f ca="1">IF($T10,OFFSET(DetailListPending!F$1,$W10,0),"")</f>
        <v/>
      </c>
      <c r="E10" s="55" t="str">
        <f ca="1">IF($T10,OFFSET(DetailListPending!B$1,$W10,0),"")</f>
        <v/>
      </c>
      <c r="G10" s="76" t="str">
        <f t="shared" ca="1" si="1"/>
        <v/>
      </c>
      <c r="H10" s="77" t="str">
        <f t="shared" ca="1" si="2"/>
        <v/>
      </c>
      <c r="I10" s="78" t="str">
        <f t="shared" ca="1" si="3"/>
        <v/>
      </c>
      <c r="K10" s="12" t="str">
        <f ca="1">IF($T10,OFFSET(DetailListPending!J$1,$W10,0),"")</f>
        <v/>
      </c>
      <c r="L10" s="12" t="str">
        <f ca="1">IF($T10,OFFSET(DetailListPending!K$1,$W10,0),"")</f>
        <v/>
      </c>
      <c r="M10" s="158" t="str">
        <f ca="1">IF($T10,OFFSET(DetailListPending!AU$1,$W10,0),"")</f>
        <v/>
      </c>
      <c r="N10" s="12" t="str">
        <f ca="1">IF($T10,OFFSET(DetailListPending!AS$1,$W10,0),"")</f>
        <v/>
      </c>
      <c r="P10" s="8" t="str">
        <f ca="1">IF($T10,OFFSET(DetailListPending!P$1,$W10,0),"")</f>
        <v/>
      </c>
      <c r="Q10" s="8" t="str">
        <f ca="1">IF($T10,OFFSET(DetailListPending!Q$1,$W10,0),"")</f>
        <v/>
      </c>
      <c r="R10" s="70" t="str">
        <f ca="1">IF($T10,OFFSET(DetailListPending!R$1,$W10,0),"")</f>
        <v/>
      </c>
      <c r="T10" s="61" t="b">
        <f t="shared" si="0"/>
        <v>0</v>
      </c>
      <c r="U10" s="62">
        <v>9</v>
      </c>
      <c r="V10" s="63" t="str">
        <f ca="1">IF($T10,OFFSET(DetailListPending!A$1,$W10,0),"")</f>
        <v/>
      </c>
      <c r="W10" s="230" t="e">
        <f>MATCH(U10,DetailListPending!BG:BG,0)-1</f>
        <v>#N/A</v>
      </c>
    </row>
    <row r="11" spans="2:25" x14ac:dyDescent="0.25">
      <c r="B11" s="10" t="str">
        <f ca="1">IF($T11,OFFSET(DetailListPending!C$1,$W11,0),"")</f>
        <v/>
      </c>
      <c r="C11" s="5" t="str">
        <f ca="1">IF($T11,OFFSET(DetailListPending!E$1,$W11,0),"")</f>
        <v/>
      </c>
      <c r="D11" s="52" t="str">
        <f ca="1">IF($T11,OFFSET(DetailListPending!F$1,$W11,0),"")</f>
        <v/>
      </c>
      <c r="E11" s="55" t="str">
        <f ca="1">IF($T11,OFFSET(DetailListPending!B$1,$W11,0),"")</f>
        <v/>
      </c>
      <c r="G11" s="76" t="str">
        <f t="shared" ca="1" si="1"/>
        <v/>
      </c>
      <c r="H11" s="77" t="str">
        <f t="shared" ca="1" si="2"/>
        <v/>
      </c>
      <c r="I11" s="78" t="str">
        <f t="shared" ca="1" si="3"/>
        <v/>
      </c>
      <c r="K11" s="12" t="str">
        <f ca="1">IF($T11,OFFSET(DetailListPending!J$1,$W11,0),"")</f>
        <v/>
      </c>
      <c r="L11" s="12" t="str">
        <f ca="1">IF($T11,OFFSET(DetailListPending!K$1,$W11,0),"")</f>
        <v/>
      </c>
      <c r="M11" s="158" t="str">
        <f ca="1">IF($T11,OFFSET(DetailListPending!AU$1,$W11,0),"")</f>
        <v/>
      </c>
      <c r="N11" s="12" t="str">
        <f ca="1">IF($T11,OFFSET(DetailListPending!AS$1,$W11,0),"")</f>
        <v/>
      </c>
      <c r="P11" s="8" t="str">
        <f ca="1">IF($T11,OFFSET(DetailListPending!P$1,$W11,0),"")</f>
        <v/>
      </c>
      <c r="Q11" s="8" t="str">
        <f ca="1">IF($T11,OFFSET(DetailListPending!Q$1,$W11,0),"")</f>
        <v/>
      </c>
      <c r="R11" s="70" t="str">
        <f ca="1">IF($T11,OFFSET(DetailListPending!R$1,$W11,0),"")</f>
        <v/>
      </c>
      <c r="T11" s="61" t="b">
        <f t="shared" si="0"/>
        <v>0</v>
      </c>
      <c r="U11" s="62">
        <v>10</v>
      </c>
      <c r="V11" s="63" t="str">
        <f ca="1">IF($T11,OFFSET(DetailListPending!A$1,$W11,0),"")</f>
        <v/>
      </c>
      <c r="W11" s="230" t="e">
        <f>MATCH(U11,DetailListPending!BG:BG,0)-1</f>
        <v>#N/A</v>
      </c>
    </row>
    <row r="12" spans="2:25" x14ac:dyDescent="0.25">
      <c r="B12" s="10" t="str">
        <f ca="1">IF($T12,OFFSET(DetailListPending!C$1,$W12,0),"")</f>
        <v/>
      </c>
      <c r="C12" s="5" t="str">
        <f ca="1">IF($T12,OFFSET(DetailListPending!E$1,$W12,0),"")</f>
        <v/>
      </c>
      <c r="D12" s="52" t="str">
        <f ca="1">IF($T12,OFFSET(DetailListPending!F$1,$W12,0),"")</f>
        <v/>
      </c>
      <c r="E12" s="55" t="str">
        <f ca="1">IF($T12,OFFSET(DetailListPending!B$1,$W12,0),"")</f>
        <v/>
      </c>
      <c r="G12" s="76" t="str">
        <f t="shared" ca="1" si="1"/>
        <v/>
      </c>
      <c r="H12" s="77" t="str">
        <f t="shared" ca="1" si="2"/>
        <v/>
      </c>
      <c r="I12" s="78" t="str">
        <f t="shared" ca="1" si="3"/>
        <v/>
      </c>
      <c r="K12" s="12" t="str">
        <f ca="1">IF($T12,OFFSET(DetailListPending!J$1,$W12,0),"")</f>
        <v/>
      </c>
      <c r="L12" s="12" t="str">
        <f ca="1">IF($T12,OFFSET(DetailListPending!K$1,$W12,0),"")</f>
        <v/>
      </c>
      <c r="M12" s="158" t="str">
        <f ca="1">IF($T12,OFFSET(DetailListPending!AU$1,$W12,0),"")</f>
        <v/>
      </c>
      <c r="N12" s="12" t="str">
        <f ca="1">IF($T12,OFFSET(DetailListPending!AS$1,$W12,0),"")</f>
        <v/>
      </c>
      <c r="P12" s="8" t="str">
        <f ca="1">IF($T12,OFFSET(DetailListPending!P$1,$W12,0),"")</f>
        <v/>
      </c>
      <c r="Q12" s="8" t="str">
        <f ca="1">IF($T12,OFFSET(DetailListPending!Q$1,$W12,0),"")</f>
        <v/>
      </c>
      <c r="R12" s="70" t="str">
        <f ca="1">IF($T12,OFFSET(DetailListPending!R$1,$W12,0),"")</f>
        <v/>
      </c>
      <c r="T12" s="61" t="b">
        <f t="shared" si="0"/>
        <v>0</v>
      </c>
      <c r="U12" s="62">
        <v>11</v>
      </c>
      <c r="V12" s="63" t="str">
        <f ca="1">IF($T12,OFFSET(DetailListPending!A$1,$W12,0),"")</f>
        <v/>
      </c>
      <c r="W12" s="230" t="e">
        <f>MATCH(U12,DetailListPending!BG:BG,0)-1</f>
        <v>#N/A</v>
      </c>
    </row>
    <row r="13" spans="2:25" x14ac:dyDescent="0.25">
      <c r="B13" s="10" t="str">
        <f ca="1">IF($T13,OFFSET(DetailListPending!C$1,$W13,0),"")</f>
        <v/>
      </c>
      <c r="C13" s="5" t="str">
        <f ca="1">IF($T13,OFFSET(DetailListPending!E$1,$W13,0),"")</f>
        <v/>
      </c>
      <c r="D13" s="52" t="str">
        <f ca="1">IF($T13,OFFSET(DetailListPending!F$1,$W13,0),"")</f>
        <v/>
      </c>
      <c r="E13" s="55" t="str">
        <f ca="1">IF($T13,OFFSET(DetailListPending!B$1,$W13,0),"")</f>
        <v/>
      </c>
      <c r="G13" s="76" t="str">
        <f t="shared" ca="1" si="1"/>
        <v/>
      </c>
      <c r="H13" s="77" t="str">
        <f t="shared" ca="1" si="2"/>
        <v/>
      </c>
      <c r="I13" s="78" t="str">
        <f t="shared" ca="1" si="3"/>
        <v/>
      </c>
      <c r="K13" s="12" t="str">
        <f ca="1">IF($T13,OFFSET(DetailListPending!J$1,$W13,0),"")</f>
        <v/>
      </c>
      <c r="L13" s="12" t="str">
        <f ca="1">IF($T13,OFFSET(DetailListPending!K$1,$W13,0),"")</f>
        <v/>
      </c>
      <c r="M13" s="158" t="str">
        <f ca="1">IF($T13,OFFSET(DetailListPending!AU$1,$W13,0),"")</f>
        <v/>
      </c>
      <c r="N13" s="12" t="str">
        <f ca="1">IF($T13,OFFSET(DetailListPending!AS$1,$W13,0),"")</f>
        <v/>
      </c>
      <c r="P13" s="8" t="str">
        <f ca="1">IF($T13,OFFSET(DetailListPending!P$1,$W13,0),"")</f>
        <v/>
      </c>
      <c r="Q13" s="8" t="str">
        <f ca="1">IF($T13,OFFSET(DetailListPending!Q$1,$W13,0),"")</f>
        <v/>
      </c>
      <c r="R13" s="70" t="str">
        <f ca="1">IF($T13,OFFSET(DetailListPending!R$1,$W13,0),"")</f>
        <v/>
      </c>
      <c r="T13" s="61" t="b">
        <f t="shared" si="0"/>
        <v>0</v>
      </c>
      <c r="U13" s="62">
        <v>12</v>
      </c>
      <c r="V13" s="63" t="str">
        <f ca="1">IF($T13,OFFSET(DetailListPending!A$1,$W13,0),"")</f>
        <v/>
      </c>
      <c r="W13" s="230" t="e">
        <f>MATCH(U13,DetailListPending!BG:BG,0)-1</f>
        <v>#N/A</v>
      </c>
    </row>
    <row r="14" spans="2:25" x14ac:dyDescent="0.25">
      <c r="B14" s="10" t="str">
        <f ca="1">IF($T14,OFFSET(DetailListPending!C$1,$W14,0),"")</f>
        <v/>
      </c>
      <c r="C14" s="5" t="str">
        <f ca="1">IF($T14,OFFSET(DetailListPending!E$1,$W14,0),"")</f>
        <v/>
      </c>
      <c r="D14" s="52" t="str">
        <f ca="1">IF($T14,OFFSET(DetailListPending!F$1,$W14,0),"")</f>
        <v/>
      </c>
      <c r="E14" s="55" t="str">
        <f ca="1">IF($T14,OFFSET(DetailListPending!B$1,$W14,0),"")</f>
        <v/>
      </c>
      <c r="G14" s="76" t="str">
        <f t="shared" ca="1" si="1"/>
        <v/>
      </c>
      <c r="H14" s="77" t="str">
        <f t="shared" ca="1" si="2"/>
        <v/>
      </c>
      <c r="I14" s="78" t="str">
        <f t="shared" ca="1" si="3"/>
        <v/>
      </c>
      <c r="K14" s="12" t="str">
        <f ca="1">IF($T14,OFFSET(DetailListPending!J$1,$W14,0),"")</f>
        <v/>
      </c>
      <c r="L14" s="12" t="str">
        <f ca="1">IF($T14,OFFSET(DetailListPending!K$1,$W14,0),"")</f>
        <v/>
      </c>
      <c r="M14" s="158" t="str">
        <f ca="1">IF($T14,OFFSET(DetailListPending!AU$1,$W14,0),"")</f>
        <v/>
      </c>
      <c r="N14" s="12" t="str">
        <f ca="1">IF($T14,OFFSET(DetailListPending!AS$1,$W14,0),"")</f>
        <v/>
      </c>
      <c r="P14" s="8" t="str">
        <f ca="1">IF($T14,OFFSET(DetailListPending!P$1,$W14,0),"")</f>
        <v/>
      </c>
      <c r="Q14" s="8" t="str">
        <f ca="1">IF($T14,OFFSET(DetailListPending!Q$1,$W14,0),"")</f>
        <v/>
      </c>
      <c r="R14" s="70" t="str">
        <f ca="1">IF($T14,OFFSET(DetailListPending!R$1,$W14,0),"")</f>
        <v/>
      </c>
      <c r="T14" s="61" t="b">
        <f t="shared" si="0"/>
        <v>0</v>
      </c>
      <c r="U14" s="62">
        <v>13</v>
      </c>
      <c r="V14" s="63" t="str">
        <f ca="1">IF($T14,OFFSET(DetailListPending!A$1,$W14,0),"")</f>
        <v/>
      </c>
      <c r="W14" s="230" t="e">
        <f>MATCH(U14,DetailListPending!BG:BG,0)-1</f>
        <v>#N/A</v>
      </c>
    </row>
    <row r="15" spans="2:25" x14ac:dyDescent="0.25">
      <c r="B15" s="10" t="str">
        <f ca="1">IF($T15,OFFSET(DetailListPending!C$1,$W15,0),"")</f>
        <v/>
      </c>
      <c r="C15" s="5" t="str">
        <f ca="1">IF($T15,OFFSET(DetailListPending!E$1,$W15,0),"")</f>
        <v/>
      </c>
      <c r="D15" s="52" t="str">
        <f ca="1">IF($T15,OFFSET(DetailListPending!F$1,$W15,0),"")</f>
        <v/>
      </c>
      <c r="E15" s="55" t="str">
        <f ca="1">IF($T15,OFFSET(DetailListPending!B$1,$W15,0),"")</f>
        <v/>
      </c>
      <c r="G15" s="76" t="str">
        <f t="shared" ca="1" si="1"/>
        <v/>
      </c>
      <c r="H15" s="77" t="str">
        <f t="shared" ca="1" si="2"/>
        <v/>
      </c>
      <c r="I15" s="78" t="str">
        <f t="shared" ca="1" si="3"/>
        <v/>
      </c>
      <c r="K15" s="12" t="str">
        <f ca="1">IF($T15,OFFSET(DetailListPending!J$1,$W15,0),"")</f>
        <v/>
      </c>
      <c r="L15" s="12" t="str">
        <f ca="1">IF($T15,OFFSET(DetailListPending!K$1,$W15,0),"")</f>
        <v/>
      </c>
      <c r="M15" s="158" t="str">
        <f ca="1">IF($T15,OFFSET(DetailListPending!AU$1,$W15,0),"")</f>
        <v/>
      </c>
      <c r="N15" s="12" t="str">
        <f ca="1">IF($T15,OFFSET(DetailListPending!AS$1,$W15,0),"")</f>
        <v/>
      </c>
      <c r="P15" s="8" t="str">
        <f ca="1">IF($T15,OFFSET(DetailListPending!P$1,$W15,0),"")</f>
        <v/>
      </c>
      <c r="Q15" s="8" t="str">
        <f ca="1">IF($T15,OFFSET(DetailListPending!Q$1,$W15,0),"")</f>
        <v/>
      </c>
      <c r="R15" s="70" t="str">
        <f ca="1">IF($T15,OFFSET(DetailListPending!R$1,$W15,0),"")</f>
        <v/>
      </c>
      <c r="T15" s="61" t="b">
        <f t="shared" si="0"/>
        <v>0</v>
      </c>
      <c r="U15" s="62">
        <v>14</v>
      </c>
      <c r="V15" s="63" t="str">
        <f ca="1">IF($T15,OFFSET(DetailListPending!A$1,$W15,0),"")</f>
        <v/>
      </c>
      <c r="W15" s="230" t="e">
        <f>MATCH(U15,DetailListPending!BG:BG,0)-1</f>
        <v>#N/A</v>
      </c>
    </row>
    <row r="16" spans="2:25" x14ac:dyDescent="0.25">
      <c r="B16" s="10" t="str">
        <f ca="1">IF($T16,OFFSET(DetailListPending!C$1,$W16,0),"")</f>
        <v/>
      </c>
      <c r="C16" s="5" t="str">
        <f ca="1">IF($T16,OFFSET(DetailListPending!E$1,$W16,0),"")</f>
        <v/>
      </c>
      <c r="D16" s="52" t="str">
        <f ca="1">IF($T16,OFFSET(DetailListPending!F$1,$W16,0),"")</f>
        <v/>
      </c>
      <c r="E16" s="55" t="str">
        <f ca="1">IF($T16,OFFSET(DetailListPending!B$1,$W16,0),"")</f>
        <v/>
      </c>
      <c r="G16" s="76" t="str">
        <f t="shared" ca="1" si="1"/>
        <v/>
      </c>
      <c r="H16" s="77" t="str">
        <f t="shared" ca="1" si="2"/>
        <v/>
      </c>
      <c r="I16" s="78" t="str">
        <f t="shared" ca="1" si="3"/>
        <v/>
      </c>
      <c r="K16" s="12" t="str">
        <f ca="1">IF($T16,OFFSET(DetailListPending!J$1,$W16,0),"")</f>
        <v/>
      </c>
      <c r="L16" s="12" t="str">
        <f ca="1">IF($T16,OFFSET(DetailListPending!K$1,$W16,0),"")</f>
        <v/>
      </c>
      <c r="M16" s="158" t="str">
        <f ca="1">IF($T16,OFFSET(DetailListPending!AU$1,$W16,0),"")</f>
        <v/>
      </c>
      <c r="N16" s="12" t="str">
        <f ca="1">IF($T16,OFFSET(DetailListPending!AS$1,$W16,0),"")</f>
        <v/>
      </c>
      <c r="P16" s="8" t="str">
        <f ca="1">IF($T16,OFFSET(DetailListPending!P$1,$W16,0),"")</f>
        <v/>
      </c>
      <c r="Q16" s="8" t="str">
        <f ca="1">IF($T16,OFFSET(DetailListPending!Q$1,$W16,0),"")</f>
        <v/>
      </c>
      <c r="R16" s="70" t="str">
        <f ca="1">IF($T16,OFFSET(DetailListPending!R$1,$W16,0),"")</f>
        <v/>
      </c>
      <c r="T16" s="61" t="b">
        <f t="shared" si="0"/>
        <v>0</v>
      </c>
      <c r="U16" s="62">
        <v>15</v>
      </c>
      <c r="V16" s="63" t="str">
        <f ca="1">IF($T16,OFFSET(DetailListPending!A$1,$W16,0),"")</f>
        <v/>
      </c>
      <c r="W16" s="230" t="e">
        <f>MATCH(U16,DetailListPending!BG:BG,0)-1</f>
        <v>#N/A</v>
      </c>
    </row>
    <row r="17" spans="2:23" x14ac:dyDescent="0.25">
      <c r="B17" s="10" t="str">
        <f ca="1">IF($T17,OFFSET(DetailListPending!C$1,$W17,0),"")</f>
        <v/>
      </c>
      <c r="C17" s="5" t="str">
        <f ca="1">IF($T17,OFFSET(DetailListPending!E$1,$W17,0),"")</f>
        <v/>
      </c>
      <c r="D17" s="52" t="str">
        <f ca="1">IF($T17,OFFSET(DetailListPending!F$1,$W17,0),"")</f>
        <v/>
      </c>
      <c r="E17" s="55" t="str">
        <f ca="1">IF($T17,OFFSET(DetailListPending!B$1,$W17,0),"")</f>
        <v/>
      </c>
      <c r="G17" s="76" t="str">
        <f t="shared" ca="1" si="1"/>
        <v/>
      </c>
      <c r="H17" s="77" t="str">
        <f t="shared" ca="1" si="2"/>
        <v/>
      </c>
      <c r="I17" s="78" t="str">
        <f t="shared" ca="1" si="3"/>
        <v/>
      </c>
      <c r="K17" s="12" t="str">
        <f ca="1">IF($T17,OFFSET(DetailListPending!J$1,$W17,0),"")</f>
        <v/>
      </c>
      <c r="L17" s="12" t="str">
        <f ca="1">IF($T17,OFFSET(DetailListPending!K$1,$W17,0),"")</f>
        <v/>
      </c>
      <c r="M17" s="158" t="str">
        <f ca="1">IF($T17,OFFSET(DetailListPending!AU$1,$W17,0),"")</f>
        <v/>
      </c>
      <c r="N17" s="12" t="str">
        <f ca="1">IF($T17,OFFSET(DetailListPending!AS$1,$W17,0),"")</f>
        <v/>
      </c>
      <c r="P17" s="8" t="str">
        <f ca="1">IF($T17,OFFSET(DetailListPending!P$1,$W17,0),"")</f>
        <v/>
      </c>
      <c r="Q17" s="8" t="str">
        <f ca="1">IF($T17,OFFSET(DetailListPending!Q$1,$W17,0),"")</f>
        <v/>
      </c>
      <c r="R17" s="70" t="str">
        <f ca="1">IF($T17,OFFSET(DetailListPending!R$1,$W17,0),"")</f>
        <v/>
      </c>
      <c r="T17" s="61" t="b">
        <f t="shared" si="0"/>
        <v>0</v>
      </c>
      <c r="U17" s="62">
        <v>16</v>
      </c>
      <c r="V17" s="63" t="str">
        <f ca="1">IF($T17,OFFSET(DetailListPending!A$1,$W17,0),"")</f>
        <v/>
      </c>
      <c r="W17" s="230" t="e">
        <f>MATCH(U17,DetailListPending!BG:BG,0)-1</f>
        <v>#N/A</v>
      </c>
    </row>
    <row r="18" spans="2:23" x14ac:dyDescent="0.25">
      <c r="B18" s="10" t="str">
        <f ca="1">IF($T18,OFFSET(DetailListPending!C$1,$W18,0),"")</f>
        <v/>
      </c>
      <c r="C18" s="5" t="str">
        <f ca="1">IF($T18,OFFSET(DetailListPending!E$1,$W18,0),"")</f>
        <v/>
      </c>
      <c r="D18" s="52" t="str">
        <f ca="1">IF($T18,OFFSET(DetailListPending!F$1,$W18,0),"")</f>
        <v/>
      </c>
      <c r="E18" s="55" t="str">
        <f ca="1">IF($T18,OFFSET(DetailListPending!B$1,$W18,0),"")</f>
        <v/>
      </c>
      <c r="G18" s="76" t="str">
        <f t="shared" ca="1" si="1"/>
        <v/>
      </c>
      <c r="H18" s="77" t="str">
        <f t="shared" ca="1" si="2"/>
        <v/>
      </c>
      <c r="I18" s="78" t="str">
        <f t="shared" ca="1" si="3"/>
        <v/>
      </c>
      <c r="K18" s="12" t="str">
        <f ca="1">IF($T18,OFFSET(DetailListPending!J$1,$W18,0),"")</f>
        <v/>
      </c>
      <c r="L18" s="12" t="str">
        <f ca="1">IF($T18,OFFSET(DetailListPending!K$1,$W18,0),"")</f>
        <v/>
      </c>
      <c r="M18" s="158" t="str">
        <f ca="1">IF($T18,OFFSET(DetailListPending!AU$1,$W18,0),"")</f>
        <v/>
      </c>
      <c r="N18" s="12" t="str">
        <f ca="1">IF($T18,OFFSET(DetailListPending!AS$1,$W18,0),"")</f>
        <v/>
      </c>
      <c r="P18" s="8" t="str">
        <f ca="1">IF($T18,OFFSET(DetailListPending!P$1,$W18,0),"")</f>
        <v/>
      </c>
      <c r="Q18" s="8" t="str">
        <f ca="1">IF($T18,OFFSET(DetailListPending!Q$1,$W18,0),"")</f>
        <v/>
      </c>
      <c r="R18" s="70" t="str">
        <f ca="1">IF($T18,OFFSET(DetailListPending!R$1,$W18,0),"")</f>
        <v/>
      </c>
      <c r="T18" s="61" t="b">
        <f t="shared" si="0"/>
        <v>0</v>
      </c>
      <c r="U18" s="62">
        <v>17</v>
      </c>
      <c r="V18" s="63" t="str">
        <f ca="1">IF($T18,OFFSET(DetailListPending!A$1,$W18,0),"")</f>
        <v/>
      </c>
      <c r="W18" s="230" t="e">
        <f>MATCH(U18,DetailListPending!BG:BG,0)-1</f>
        <v>#N/A</v>
      </c>
    </row>
    <row r="19" spans="2:23" ht="12.75" customHeight="1" x14ac:dyDescent="0.25">
      <c r="B19" s="10" t="str">
        <f ca="1">IF($T19,OFFSET(DetailListPending!C$1,$W19,0),"")</f>
        <v/>
      </c>
      <c r="C19" s="5" t="str">
        <f ca="1">IF($T19,OFFSET(DetailListPending!E$1,$W19,0),"")</f>
        <v/>
      </c>
      <c r="D19" s="52" t="str">
        <f ca="1">IF($T19,OFFSET(DetailListPending!F$1,$W19,0),"")</f>
        <v/>
      </c>
      <c r="E19" s="55" t="str">
        <f ca="1">IF($T19,OFFSET(DetailListPending!B$1,$W19,0),"")</f>
        <v/>
      </c>
      <c r="G19" s="76" t="str">
        <f t="shared" ca="1" si="1"/>
        <v/>
      </c>
      <c r="H19" s="77" t="str">
        <f t="shared" ca="1" si="2"/>
        <v/>
      </c>
      <c r="I19" s="78" t="str">
        <f t="shared" ca="1" si="3"/>
        <v/>
      </c>
      <c r="K19" s="12" t="str">
        <f ca="1">IF($T19,OFFSET(DetailListPending!J$1,$W19,0),"")</f>
        <v/>
      </c>
      <c r="L19" s="12" t="str">
        <f ca="1">IF($T19,OFFSET(DetailListPending!K$1,$W19,0),"")</f>
        <v/>
      </c>
      <c r="M19" s="158" t="str">
        <f ca="1">IF($T19,OFFSET(DetailListPending!AU$1,$W19,0),"")</f>
        <v/>
      </c>
      <c r="N19" s="12" t="str">
        <f ca="1">IF($T19,OFFSET(DetailListPending!AS$1,$W19,0),"")</f>
        <v/>
      </c>
      <c r="P19" s="8" t="str">
        <f ca="1">IF($T19,OFFSET(DetailListPending!P$1,$W19,0),"")</f>
        <v/>
      </c>
      <c r="Q19" s="8" t="str">
        <f ca="1">IF($T19,OFFSET(DetailListPending!Q$1,$W19,0),"")</f>
        <v/>
      </c>
      <c r="R19" s="70" t="str">
        <f ca="1">IF($T19,OFFSET(DetailListPending!R$1,$W19,0),"")</f>
        <v/>
      </c>
      <c r="T19" s="61" t="b">
        <f t="shared" si="0"/>
        <v>0</v>
      </c>
      <c r="U19" s="62">
        <v>18</v>
      </c>
      <c r="V19" s="63" t="str">
        <f ca="1">IF($T19,OFFSET(DetailListPending!A$1,$W19,0),"")</f>
        <v/>
      </c>
      <c r="W19" s="230" t="e">
        <f>MATCH(U19,DetailListPending!BG:BG,0)-1</f>
        <v>#N/A</v>
      </c>
    </row>
    <row r="20" spans="2:23" x14ac:dyDescent="0.25">
      <c r="B20" s="10" t="str">
        <f ca="1">IF($T20,OFFSET(DetailListPending!C$1,$W20,0),"")</f>
        <v/>
      </c>
      <c r="C20" s="5" t="str">
        <f ca="1">IF($T20,OFFSET(DetailListPending!E$1,$W20,0),"")</f>
        <v/>
      </c>
      <c r="D20" s="52" t="str">
        <f ca="1">IF($T20,OFFSET(DetailListPending!F$1,$W20,0),"")</f>
        <v/>
      </c>
      <c r="E20" s="55" t="str">
        <f ca="1">IF($T20,OFFSET(DetailListPending!B$1,$W20,0),"")</f>
        <v/>
      </c>
      <c r="G20" s="76" t="str">
        <f t="shared" ca="1" si="1"/>
        <v/>
      </c>
      <c r="H20" s="77" t="str">
        <f t="shared" ca="1" si="2"/>
        <v/>
      </c>
      <c r="I20" s="78" t="str">
        <f t="shared" ca="1" si="3"/>
        <v/>
      </c>
      <c r="K20" s="12" t="str">
        <f ca="1">IF($T20,OFFSET(DetailListPending!J$1,$W20,0),"")</f>
        <v/>
      </c>
      <c r="L20" s="12" t="str">
        <f ca="1">IF($T20,OFFSET(DetailListPending!K$1,$W20,0),"")</f>
        <v/>
      </c>
      <c r="M20" s="158" t="str">
        <f ca="1">IF($T20,OFFSET(DetailListPending!AU$1,$W20,0),"")</f>
        <v/>
      </c>
      <c r="N20" s="12" t="str">
        <f ca="1">IF($T20,OFFSET(DetailListPending!AS$1,$W20,0),"")</f>
        <v/>
      </c>
      <c r="P20" s="8" t="str">
        <f ca="1">IF($T20,OFFSET(DetailListPending!P$1,$W20,0),"")</f>
        <v/>
      </c>
      <c r="Q20" s="8" t="str">
        <f ca="1">IF($T20,OFFSET(DetailListPending!Q$1,$W20,0),"")</f>
        <v/>
      </c>
      <c r="R20" s="70" t="str">
        <f ca="1">IF($T20,OFFSET(DetailListPending!R$1,$W20,0),"")</f>
        <v/>
      </c>
      <c r="T20" s="61" t="b">
        <f t="shared" si="0"/>
        <v>0</v>
      </c>
      <c r="U20" s="62">
        <v>19</v>
      </c>
      <c r="V20" s="63" t="str">
        <f ca="1">IF($T20,OFFSET(DetailListPending!A$1,$W20,0),"")</f>
        <v/>
      </c>
      <c r="W20" s="230" t="e">
        <f>MATCH(U20,DetailListPending!BG:BG,0)-1</f>
        <v>#N/A</v>
      </c>
    </row>
    <row r="21" spans="2:23" x14ac:dyDescent="0.25">
      <c r="B21" s="10" t="str">
        <f ca="1">IF($T21,OFFSET(DetailListPending!C$1,$W21,0),"")</f>
        <v/>
      </c>
      <c r="C21" s="5" t="str">
        <f ca="1">IF($T21,OFFSET(DetailListPending!E$1,$W21,0),"")</f>
        <v/>
      </c>
      <c r="D21" s="52" t="str">
        <f ca="1">IF($T21,OFFSET(DetailListPending!F$1,$W21,0),"")</f>
        <v/>
      </c>
      <c r="E21" s="55" t="str">
        <f ca="1">IF($T21,OFFSET(DetailListPending!B$1,$W21,0),"")</f>
        <v/>
      </c>
      <c r="G21" s="76" t="str">
        <f t="shared" ca="1" si="1"/>
        <v/>
      </c>
      <c r="H21" s="77" t="str">
        <f t="shared" ca="1" si="2"/>
        <v/>
      </c>
      <c r="I21" s="78" t="str">
        <f t="shared" ca="1" si="3"/>
        <v/>
      </c>
      <c r="K21" s="12" t="str">
        <f ca="1">IF($T21,OFFSET(DetailListPending!J$1,$W21,0),"")</f>
        <v/>
      </c>
      <c r="L21" s="12" t="str">
        <f ca="1">IF($T21,OFFSET(DetailListPending!K$1,$W21,0),"")</f>
        <v/>
      </c>
      <c r="M21" s="158" t="str">
        <f ca="1">IF($T21,OFFSET(DetailListPending!AU$1,$W21,0),"")</f>
        <v/>
      </c>
      <c r="N21" s="12" t="str">
        <f ca="1">IF($T21,OFFSET(DetailListPending!AS$1,$W21,0),"")</f>
        <v/>
      </c>
      <c r="P21" s="8" t="str">
        <f ca="1">IF($T21,OFFSET(DetailListPending!P$1,$W21,0),"")</f>
        <v/>
      </c>
      <c r="Q21" s="8" t="str">
        <f ca="1">IF($T21,OFFSET(DetailListPending!Q$1,$W21,0),"")</f>
        <v/>
      </c>
      <c r="R21" s="70" t="str">
        <f ca="1">IF($T21,OFFSET(DetailListPending!R$1,$W21,0),"")</f>
        <v/>
      </c>
      <c r="T21" s="61" t="b">
        <f t="shared" si="0"/>
        <v>0</v>
      </c>
      <c r="U21" s="62">
        <v>20</v>
      </c>
      <c r="V21" s="63" t="str">
        <f ca="1">IF($T21,OFFSET(DetailListPending!A$1,$W21,0),"")</f>
        <v/>
      </c>
      <c r="W21" s="230" t="e">
        <f>MATCH(U21,DetailListPending!BG:BG,0)-1</f>
        <v>#N/A</v>
      </c>
    </row>
    <row r="22" spans="2:23" x14ac:dyDescent="0.25">
      <c r="B22" s="10" t="str">
        <f ca="1">IF($T22,OFFSET(DetailListPending!C$1,$W22,0),"")</f>
        <v/>
      </c>
      <c r="C22" s="5" t="str">
        <f ca="1">IF($T22,OFFSET(DetailListPending!E$1,$W22,0),"")</f>
        <v/>
      </c>
      <c r="D22" s="52" t="str">
        <f ca="1">IF($T22,OFFSET(DetailListPending!F$1,$W22,0),"")</f>
        <v/>
      </c>
      <c r="E22" s="55" t="str">
        <f ca="1">IF($T22,OFFSET(DetailListPending!B$1,$W22,0),"")</f>
        <v/>
      </c>
      <c r="G22" s="76" t="str">
        <f t="shared" ca="1" si="1"/>
        <v/>
      </c>
      <c r="H22" s="77" t="str">
        <f t="shared" ca="1" si="2"/>
        <v/>
      </c>
      <c r="I22" s="78" t="str">
        <f t="shared" ca="1" si="3"/>
        <v/>
      </c>
      <c r="K22" s="12" t="str">
        <f ca="1">IF($T22,OFFSET(DetailListPending!J$1,$W22,0),"")</f>
        <v/>
      </c>
      <c r="L22" s="12" t="str">
        <f ca="1">IF($T22,OFFSET(DetailListPending!K$1,$W22,0),"")</f>
        <v/>
      </c>
      <c r="M22" s="158" t="str">
        <f ca="1">IF($T22,OFFSET(DetailListPending!AU$1,$W22,0),"")</f>
        <v/>
      </c>
      <c r="N22" s="12" t="str">
        <f ca="1">IF($T22,OFFSET(DetailListPending!AS$1,$W22,0),"")</f>
        <v/>
      </c>
      <c r="P22" s="8" t="str">
        <f ca="1">IF($T22,OFFSET(DetailListPending!P$1,$W22,0),"")</f>
        <v/>
      </c>
      <c r="Q22" s="8" t="str">
        <f ca="1">IF($T22,OFFSET(DetailListPending!Q$1,$W22,0),"")</f>
        <v/>
      </c>
      <c r="R22" s="70" t="str">
        <f ca="1">IF($T22,OFFSET(DetailListPending!R$1,$W22,0),"")</f>
        <v/>
      </c>
      <c r="T22" s="61" t="b">
        <f t="shared" si="0"/>
        <v>0</v>
      </c>
      <c r="U22" s="62">
        <v>21</v>
      </c>
      <c r="V22" s="63" t="str">
        <f ca="1">IF($T22,OFFSET(DetailListPending!A$1,$W22,0),"")</f>
        <v/>
      </c>
      <c r="W22" s="230" t="e">
        <f>MATCH(U22,DetailListPending!BG:BG,0)-1</f>
        <v>#N/A</v>
      </c>
    </row>
    <row r="23" spans="2:23" x14ac:dyDescent="0.25">
      <c r="B23" s="10" t="str">
        <f ca="1">IF($T23,OFFSET(DetailListPending!C$1,$W23,0),"")</f>
        <v/>
      </c>
      <c r="C23" s="5" t="str">
        <f ca="1">IF($T23,OFFSET(DetailListPending!E$1,$W23,0),"")</f>
        <v/>
      </c>
      <c r="D23" s="52" t="str">
        <f ca="1">IF($T23,OFFSET(DetailListPending!F$1,$W23,0),"")</f>
        <v/>
      </c>
      <c r="E23" s="55" t="str">
        <f ca="1">IF($T23,OFFSET(DetailListPending!B$1,$W23,0),"")</f>
        <v/>
      </c>
      <c r="G23" s="76" t="str">
        <f t="shared" ca="1" si="1"/>
        <v/>
      </c>
      <c r="H23" s="77" t="str">
        <f t="shared" ca="1" si="2"/>
        <v/>
      </c>
      <c r="I23" s="78" t="str">
        <f t="shared" ca="1" si="3"/>
        <v/>
      </c>
      <c r="K23" s="12" t="str">
        <f ca="1">IF($T23,OFFSET(DetailListPending!J$1,$W23,0),"")</f>
        <v/>
      </c>
      <c r="L23" s="12" t="str">
        <f ca="1">IF($T23,OFFSET(DetailListPending!K$1,$W23,0),"")</f>
        <v/>
      </c>
      <c r="M23" s="158" t="str">
        <f ca="1">IF($T23,OFFSET(DetailListPending!AU$1,$W23,0),"")</f>
        <v/>
      </c>
      <c r="N23" s="12" t="str">
        <f ca="1">IF($T23,OFFSET(DetailListPending!AS$1,$W23,0),"")</f>
        <v/>
      </c>
      <c r="P23" s="8" t="str">
        <f ca="1">IF($T23,OFFSET(DetailListPending!P$1,$W23,0),"")</f>
        <v/>
      </c>
      <c r="Q23" s="8" t="str">
        <f ca="1">IF($T23,OFFSET(DetailListPending!Q$1,$W23,0),"")</f>
        <v/>
      </c>
      <c r="R23" s="70" t="str">
        <f ca="1">IF($T23,OFFSET(DetailListPending!R$1,$W23,0),"")</f>
        <v/>
      </c>
      <c r="T23" s="61" t="b">
        <f t="shared" si="0"/>
        <v>0</v>
      </c>
      <c r="U23" s="62">
        <v>22</v>
      </c>
      <c r="V23" s="63" t="str">
        <f ca="1">IF($T23,OFFSET(DetailListPending!A$1,$W23,0),"")</f>
        <v/>
      </c>
      <c r="W23" s="230" t="e">
        <f>MATCH(U23,DetailListPending!BG:BG,0)-1</f>
        <v>#N/A</v>
      </c>
    </row>
    <row r="24" spans="2:23" x14ac:dyDescent="0.25">
      <c r="B24" s="10" t="str">
        <f ca="1">IF($T24,OFFSET(DetailListPending!C$1,$W24,0),"")</f>
        <v/>
      </c>
      <c r="C24" s="5" t="str">
        <f ca="1">IF($T24,OFFSET(DetailListPending!E$1,$W24,0),"")</f>
        <v/>
      </c>
      <c r="D24" s="52" t="str">
        <f ca="1">IF($T24,OFFSET(DetailListPending!F$1,$W24,0),"")</f>
        <v/>
      </c>
      <c r="E24" s="55" t="str">
        <f ca="1">IF($T24,OFFSET(DetailListPending!B$1,$W24,0),"")</f>
        <v/>
      </c>
      <c r="G24" s="76" t="str">
        <f t="shared" ca="1" si="1"/>
        <v/>
      </c>
      <c r="H24" s="77" t="str">
        <f t="shared" ca="1" si="2"/>
        <v/>
      </c>
      <c r="I24" s="78" t="str">
        <f t="shared" ca="1" si="3"/>
        <v/>
      </c>
      <c r="K24" s="12" t="str">
        <f ca="1">IF($T24,OFFSET(DetailListPending!J$1,$W24,0),"")</f>
        <v/>
      </c>
      <c r="L24" s="12" t="str">
        <f ca="1">IF($T24,OFFSET(DetailListPending!K$1,$W24,0),"")</f>
        <v/>
      </c>
      <c r="M24" s="158" t="str">
        <f ca="1">IF($T24,OFFSET(DetailListPending!AU$1,$W24,0),"")</f>
        <v/>
      </c>
      <c r="N24" s="12" t="str">
        <f ca="1">IF($T24,OFFSET(DetailListPending!AS$1,$W24,0),"")</f>
        <v/>
      </c>
      <c r="P24" s="8" t="str">
        <f ca="1">IF($T24,OFFSET(DetailListPending!P$1,$W24,0),"")</f>
        <v/>
      </c>
      <c r="Q24" s="8" t="str">
        <f ca="1">IF($T24,OFFSET(DetailListPending!Q$1,$W24,0),"")</f>
        <v/>
      </c>
      <c r="R24" s="70" t="str">
        <f ca="1">IF($T24,OFFSET(DetailListPending!R$1,$W24,0),"")</f>
        <v/>
      </c>
      <c r="T24" s="61" t="b">
        <f t="shared" si="0"/>
        <v>0</v>
      </c>
      <c r="U24" s="62">
        <v>23</v>
      </c>
      <c r="V24" s="63" t="str">
        <f ca="1">IF($T24,OFFSET(DetailListPending!A$1,$W24,0),"")</f>
        <v/>
      </c>
      <c r="W24" s="230" t="e">
        <f>MATCH(U24,DetailListPending!BG:BG,0)-1</f>
        <v>#N/A</v>
      </c>
    </row>
    <row r="25" spans="2:23" x14ac:dyDescent="0.25">
      <c r="B25" s="10" t="str">
        <f ca="1">IF($T25,OFFSET(DetailListPending!C$1,$W25,0),"")</f>
        <v/>
      </c>
      <c r="C25" s="5" t="str">
        <f ca="1">IF($T25,OFFSET(DetailListPending!E$1,$W25,0),"")</f>
        <v/>
      </c>
      <c r="D25" s="52" t="str">
        <f ca="1">IF($T25,OFFSET(DetailListPending!F$1,$W25,0),"")</f>
        <v/>
      </c>
      <c r="E25" s="55" t="str">
        <f ca="1">IF($T25,OFFSET(DetailListPending!B$1,$W25,0),"")</f>
        <v/>
      </c>
      <c r="G25" s="76" t="str">
        <f t="shared" ca="1" si="1"/>
        <v/>
      </c>
      <c r="H25" s="77" t="str">
        <f t="shared" ca="1" si="2"/>
        <v/>
      </c>
      <c r="I25" s="78" t="str">
        <f t="shared" ca="1" si="3"/>
        <v/>
      </c>
      <c r="K25" s="12" t="str">
        <f ca="1">IF($T25,OFFSET(DetailListPending!J$1,$W25,0),"")</f>
        <v/>
      </c>
      <c r="L25" s="12" t="str">
        <f ca="1">IF($T25,OFFSET(DetailListPending!K$1,$W25,0),"")</f>
        <v/>
      </c>
      <c r="M25" s="158" t="str">
        <f ca="1">IF($T25,OFFSET(DetailListPending!AU$1,$W25,0),"")</f>
        <v/>
      </c>
      <c r="N25" s="12" t="str">
        <f ca="1">IF($T25,OFFSET(DetailListPending!AS$1,$W25,0),"")</f>
        <v/>
      </c>
      <c r="P25" s="8" t="str">
        <f ca="1">IF($T25,OFFSET(DetailListPending!P$1,$W25,0),"")</f>
        <v/>
      </c>
      <c r="Q25" s="8" t="str">
        <f ca="1">IF($T25,OFFSET(DetailListPending!Q$1,$W25,0),"")</f>
        <v/>
      </c>
      <c r="R25" s="70" t="str">
        <f ca="1">IF($T25,OFFSET(DetailListPending!R$1,$W25,0),"")</f>
        <v/>
      </c>
      <c r="T25" s="61" t="b">
        <f t="shared" si="0"/>
        <v>0</v>
      </c>
      <c r="U25" s="62">
        <v>24</v>
      </c>
      <c r="V25" s="63" t="str">
        <f ca="1">IF($T25,OFFSET(DetailListPending!A$1,$W25,0),"")</f>
        <v/>
      </c>
      <c r="W25" s="230" t="e">
        <f>MATCH(U25,DetailListPending!BG:BG,0)-1</f>
        <v>#N/A</v>
      </c>
    </row>
    <row r="26" spans="2:23" ht="12.75" customHeight="1" x14ac:dyDescent="0.25">
      <c r="B26" s="10" t="str">
        <f ca="1">IF($T26,OFFSET(DetailListPending!C$1,$W26,0),"")</f>
        <v/>
      </c>
      <c r="C26" s="5" t="str">
        <f ca="1">IF($T26,OFFSET(DetailListPending!E$1,$W26,0),"")</f>
        <v/>
      </c>
      <c r="D26" s="52" t="str">
        <f ca="1">IF($T26,OFFSET(DetailListPending!F$1,$W26,0),"")</f>
        <v/>
      </c>
      <c r="E26" s="55" t="str">
        <f ca="1">IF($T26,OFFSET(DetailListPending!B$1,$W26,0),"")</f>
        <v/>
      </c>
      <c r="G26" s="76" t="str">
        <f t="shared" ca="1" si="1"/>
        <v/>
      </c>
      <c r="H26" s="77" t="str">
        <f t="shared" ca="1" si="2"/>
        <v/>
      </c>
      <c r="I26" s="78" t="str">
        <f t="shared" ca="1" si="3"/>
        <v/>
      </c>
      <c r="K26" s="12" t="str">
        <f ca="1">IF($T26,OFFSET(DetailListPending!J$1,$W26,0),"")</f>
        <v/>
      </c>
      <c r="L26" s="12" t="str">
        <f ca="1">IF($T26,OFFSET(DetailListPending!K$1,$W26,0),"")</f>
        <v/>
      </c>
      <c r="M26" s="158" t="str">
        <f ca="1">IF($T26,OFFSET(DetailListPending!AU$1,$W26,0),"")</f>
        <v/>
      </c>
      <c r="N26" s="12" t="str">
        <f ca="1">IF($T26,OFFSET(DetailListPending!AS$1,$W26,0),"")</f>
        <v/>
      </c>
      <c r="P26" s="8" t="str">
        <f ca="1">IF($T26,OFFSET(DetailListPending!P$1,$W26,0),"")</f>
        <v/>
      </c>
      <c r="Q26" s="8" t="str">
        <f ca="1">IF($T26,OFFSET(DetailListPending!Q$1,$W26,0),"")</f>
        <v/>
      </c>
      <c r="R26" s="70" t="str">
        <f ca="1">IF($T26,OFFSET(DetailListPending!R$1,$W26,0),"")</f>
        <v/>
      </c>
      <c r="T26" s="61" t="b">
        <f t="shared" si="0"/>
        <v>0</v>
      </c>
      <c r="U26" s="62">
        <v>25</v>
      </c>
      <c r="V26" s="63" t="str">
        <f ca="1">IF($T26,OFFSET(DetailListPending!A$1,$W26,0),"")</f>
        <v/>
      </c>
      <c r="W26" s="230" t="e">
        <f>MATCH(U26,DetailListPending!BG:BG,0)-1</f>
        <v>#N/A</v>
      </c>
    </row>
    <row r="27" spans="2:23" x14ac:dyDescent="0.25">
      <c r="B27" s="10" t="str">
        <f ca="1">IF($T27,OFFSET(DetailListPending!C$1,$W27,0),"")</f>
        <v/>
      </c>
      <c r="C27" s="5" t="str">
        <f ca="1">IF($T27,OFFSET(DetailListPending!E$1,$W27,0),"")</f>
        <v/>
      </c>
      <c r="D27" s="52" t="str">
        <f ca="1">IF($T27,OFFSET(DetailListPending!F$1,$W27,0),"")</f>
        <v/>
      </c>
      <c r="E27" s="55" t="str">
        <f ca="1">IF($T27,OFFSET(DetailListPending!B$1,$W27,0),"")</f>
        <v/>
      </c>
      <c r="G27" s="76" t="str">
        <f t="shared" ca="1" si="1"/>
        <v/>
      </c>
      <c r="H27" s="77" t="str">
        <f t="shared" ca="1" si="2"/>
        <v/>
      </c>
      <c r="I27" s="78" t="str">
        <f t="shared" ca="1" si="3"/>
        <v/>
      </c>
      <c r="K27" s="12" t="str">
        <f ca="1">IF($T27,OFFSET(DetailListPending!J$1,$W27,0),"")</f>
        <v/>
      </c>
      <c r="L27" s="12" t="str">
        <f ca="1">IF($T27,OFFSET(DetailListPending!K$1,$W27,0),"")</f>
        <v/>
      </c>
      <c r="M27" s="158" t="str">
        <f ca="1">IF($T27,OFFSET(DetailListPending!AU$1,$W27,0),"")</f>
        <v/>
      </c>
      <c r="N27" s="12" t="str">
        <f ca="1">IF($T27,OFFSET(DetailListPending!AS$1,$W27,0),"")</f>
        <v/>
      </c>
      <c r="P27" s="8" t="str">
        <f ca="1">IF($T27,OFFSET(DetailListPending!P$1,$W27,0),"")</f>
        <v/>
      </c>
      <c r="Q27" s="8" t="str">
        <f ca="1">IF($T27,OFFSET(DetailListPending!Q$1,$W27,0),"")</f>
        <v/>
      </c>
      <c r="R27" s="70" t="str">
        <f ca="1">IF($T27,OFFSET(DetailListPending!R$1,$W27,0),"")</f>
        <v/>
      </c>
      <c r="T27" s="61" t="b">
        <f t="shared" si="0"/>
        <v>0</v>
      </c>
      <c r="U27" s="62">
        <v>26</v>
      </c>
      <c r="V27" s="63" t="str">
        <f ca="1">IF($T27,OFFSET(DetailListPending!A$1,$W27,0),"")</f>
        <v/>
      </c>
      <c r="W27" s="230" t="e">
        <f>MATCH(U27,DetailListPending!BG:BG,0)-1</f>
        <v>#N/A</v>
      </c>
    </row>
    <row r="28" spans="2:23" x14ac:dyDescent="0.25">
      <c r="B28" s="10" t="str">
        <f ca="1">IF($T28,OFFSET(DetailListPending!C$1,$W28,0),"")</f>
        <v/>
      </c>
      <c r="C28" s="5" t="str">
        <f ca="1">IF($T28,OFFSET(DetailListPending!E$1,$W28,0),"")</f>
        <v/>
      </c>
      <c r="D28" s="52" t="str">
        <f ca="1">IF($T28,OFFSET(DetailListPending!F$1,$W28,0),"")</f>
        <v/>
      </c>
      <c r="E28" s="55" t="str">
        <f ca="1">IF($T28,OFFSET(DetailListPending!B$1,$W28,0),"")</f>
        <v/>
      </c>
      <c r="G28" s="76" t="str">
        <f t="shared" ca="1" si="1"/>
        <v/>
      </c>
      <c r="H28" s="77" t="str">
        <f t="shared" ca="1" si="2"/>
        <v/>
      </c>
      <c r="I28" s="78" t="str">
        <f t="shared" ca="1" si="3"/>
        <v/>
      </c>
      <c r="K28" s="12" t="str">
        <f ca="1">IF($T28,OFFSET(DetailListPending!J$1,$W28,0),"")</f>
        <v/>
      </c>
      <c r="L28" s="12" t="str">
        <f ca="1">IF($T28,OFFSET(DetailListPending!K$1,$W28,0),"")</f>
        <v/>
      </c>
      <c r="M28" s="158" t="str">
        <f ca="1">IF($T28,OFFSET(DetailListPending!AU$1,$W28,0),"")</f>
        <v/>
      </c>
      <c r="N28" s="12" t="str">
        <f ca="1">IF($T28,OFFSET(DetailListPending!AS$1,$W28,0),"")</f>
        <v/>
      </c>
      <c r="P28" s="8" t="str">
        <f ca="1">IF($T28,OFFSET(DetailListPending!P$1,$W28,0),"")</f>
        <v/>
      </c>
      <c r="Q28" s="8" t="str">
        <f ca="1">IF($T28,OFFSET(DetailListPending!Q$1,$W28,0),"")</f>
        <v/>
      </c>
      <c r="R28" s="70" t="str">
        <f ca="1">IF($T28,OFFSET(DetailListPending!R$1,$W28,0),"")</f>
        <v/>
      </c>
      <c r="T28" s="61" t="b">
        <f t="shared" si="0"/>
        <v>0</v>
      </c>
      <c r="U28" s="62">
        <v>27</v>
      </c>
      <c r="V28" s="63" t="str">
        <f ca="1">IF($T28,OFFSET(DetailListPending!A$1,$W28,0),"")</f>
        <v/>
      </c>
      <c r="W28" s="230" t="e">
        <f>MATCH(U28,DetailListPending!BG:BG,0)-1</f>
        <v>#N/A</v>
      </c>
    </row>
    <row r="29" spans="2:23" ht="12.75" customHeight="1" x14ac:dyDescent="0.25">
      <c r="B29" s="10" t="str">
        <f ca="1">IF($T29,OFFSET(DetailListPending!C$1,$W29,0),"")</f>
        <v/>
      </c>
      <c r="C29" s="5" t="str">
        <f ca="1">IF($T29,OFFSET(DetailListPending!E$1,$W29,0),"")</f>
        <v/>
      </c>
      <c r="D29" s="52" t="str">
        <f ca="1">IF($T29,OFFSET(DetailListPending!F$1,$W29,0),"")</f>
        <v/>
      </c>
      <c r="E29" s="55" t="str">
        <f ca="1">IF($T29,OFFSET(DetailListPending!B$1,$W29,0),"")</f>
        <v/>
      </c>
      <c r="G29" s="76" t="str">
        <f t="shared" ca="1" si="1"/>
        <v/>
      </c>
      <c r="H29" s="77" t="str">
        <f t="shared" ca="1" si="2"/>
        <v/>
      </c>
      <c r="I29" s="78" t="str">
        <f t="shared" ca="1" si="3"/>
        <v/>
      </c>
      <c r="K29" s="12" t="str">
        <f ca="1">IF($T29,OFFSET(DetailListPending!J$1,$W29,0),"")</f>
        <v/>
      </c>
      <c r="L29" s="12" t="str">
        <f ca="1">IF($T29,OFFSET(DetailListPending!K$1,$W29,0),"")</f>
        <v/>
      </c>
      <c r="M29" s="158" t="str">
        <f ca="1">IF($T29,OFFSET(DetailListPending!AU$1,$W29,0),"")</f>
        <v/>
      </c>
      <c r="N29" s="12" t="str">
        <f ca="1">IF($T29,OFFSET(DetailListPending!AS$1,$W29,0),"")</f>
        <v/>
      </c>
      <c r="P29" s="8" t="str">
        <f ca="1">IF($T29,OFFSET(DetailListPending!P$1,$W29,0),"")</f>
        <v/>
      </c>
      <c r="Q29" s="8" t="str">
        <f ca="1">IF($T29,OFFSET(DetailListPending!Q$1,$W29,0),"")</f>
        <v/>
      </c>
      <c r="R29" s="70" t="str">
        <f ca="1">IF($T29,OFFSET(DetailListPending!R$1,$W29,0),"")</f>
        <v/>
      </c>
      <c r="T29" s="61" t="b">
        <f t="shared" si="0"/>
        <v>0</v>
      </c>
      <c r="U29" s="62">
        <v>28</v>
      </c>
      <c r="V29" s="63" t="str">
        <f ca="1">IF($T29,OFFSET(DetailListPending!A$1,$W29,0),"")</f>
        <v/>
      </c>
      <c r="W29" s="230" t="e">
        <f>MATCH(U29,DetailListPending!BG:BG,0)-1</f>
        <v>#N/A</v>
      </c>
    </row>
    <row r="30" spans="2:23" ht="12.75" customHeight="1" x14ac:dyDescent="0.25">
      <c r="B30" s="10" t="str">
        <f ca="1">IF($T30,OFFSET(DetailListPending!C$1,$W30,0),"")</f>
        <v/>
      </c>
      <c r="C30" s="5" t="str">
        <f ca="1">IF($T30,OFFSET(DetailListPending!E$1,$W30,0),"")</f>
        <v/>
      </c>
      <c r="D30" s="52" t="str">
        <f ca="1">IF($T30,OFFSET(DetailListPending!F$1,$W30,0),"")</f>
        <v/>
      </c>
      <c r="E30" s="55" t="str">
        <f ca="1">IF($T30,OFFSET(DetailListPending!B$1,$W30,0),"")</f>
        <v/>
      </c>
      <c r="G30" s="76" t="str">
        <f t="shared" ca="1" si="1"/>
        <v/>
      </c>
      <c r="H30" s="77" t="str">
        <f t="shared" ca="1" si="2"/>
        <v/>
      </c>
      <c r="I30" s="78" t="str">
        <f t="shared" ca="1" si="3"/>
        <v/>
      </c>
      <c r="K30" s="12" t="str">
        <f ca="1">IF($T30,OFFSET(DetailListPending!J$1,$W30,0),"")</f>
        <v/>
      </c>
      <c r="L30" s="12" t="str">
        <f ca="1">IF($T30,OFFSET(DetailListPending!K$1,$W30,0),"")</f>
        <v/>
      </c>
      <c r="M30" s="158" t="str">
        <f ca="1">IF($T30,OFFSET(DetailListPending!AU$1,$W30,0),"")</f>
        <v/>
      </c>
      <c r="N30" s="12" t="str">
        <f ca="1">IF($T30,OFFSET(DetailListPending!AS$1,$W30,0),"")</f>
        <v/>
      </c>
      <c r="P30" s="8" t="str">
        <f ca="1">IF($T30,OFFSET(DetailListPending!P$1,$W30,0),"")</f>
        <v/>
      </c>
      <c r="Q30" s="8" t="str">
        <f ca="1">IF($T30,OFFSET(DetailListPending!Q$1,$W30,0),"")</f>
        <v/>
      </c>
      <c r="R30" s="70" t="str">
        <f ca="1">IF($T30,OFFSET(DetailListPending!R$1,$W30,0),"")</f>
        <v/>
      </c>
      <c r="T30" s="61" t="b">
        <f t="shared" si="0"/>
        <v>0</v>
      </c>
      <c r="U30" s="62">
        <v>29</v>
      </c>
      <c r="V30" s="63" t="str">
        <f ca="1">IF($T30,OFFSET(DetailListPending!A$1,$W30,0),"")</f>
        <v/>
      </c>
      <c r="W30" s="230" t="e">
        <f>MATCH(U30,DetailListPending!BG:BG,0)-1</f>
        <v>#N/A</v>
      </c>
    </row>
    <row r="31" spans="2:23" ht="12.75" customHeight="1" x14ac:dyDescent="0.25">
      <c r="B31" s="10" t="str">
        <f ca="1">IF($T31,OFFSET(DetailListPending!C$1,$W31,0),"")</f>
        <v/>
      </c>
      <c r="C31" s="5" t="str">
        <f ca="1">IF($T31,OFFSET(DetailListPending!E$1,$W31,0),"")</f>
        <v/>
      </c>
      <c r="D31" s="52" t="str">
        <f ca="1">IF($T31,OFFSET(DetailListPending!F$1,$W31,0),"")</f>
        <v/>
      </c>
      <c r="E31" s="55" t="str">
        <f ca="1">IF($T31,OFFSET(DetailListPending!B$1,$W31,0),"")</f>
        <v/>
      </c>
      <c r="G31" s="76" t="str">
        <f t="shared" ca="1" si="1"/>
        <v/>
      </c>
      <c r="H31" s="77" t="str">
        <f t="shared" ca="1" si="2"/>
        <v/>
      </c>
      <c r="I31" s="78" t="str">
        <f t="shared" ca="1" si="3"/>
        <v/>
      </c>
      <c r="K31" s="12" t="str">
        <f ca="1">IF($T31,OFFSET(DetailListPending!J$1,$W31,0),"")</f>
        <v/>
      </c>
      <c r="L31" s="12" t="str">
        <f ca="1">IF($T31,OFFSET(DetailListPending!K$1,$W31,0),"")</f>
        <v/>
      </c>
      <c r="M31" s="158" t="str">
        <f ca="1">IF($T31,OFFSET(DetailListPending!AU$1,$W31,0),"")</f>
        <v/>
      </c>
      <c r="N31" s="12" t="str">
        <f ca="1">IF($T31,OFFSET(DetailListPending!AS$1,$W31,0),"")</f>
        <v/>
      </c>
      <c r="P31" s="8" t="str">
        <f ca="1">IF($T31,OFFSET(DetailListPending!P$1,$W31,0),"")</f>
        <v/>
      </c>
      <c r="Q31" s="8" t="str">
        <f ca="1">IF($T31,OFFSET(DetailListPending!Q$1,$W31,0),"")</f>
        <v/>
      </c>
      <c r="R31" s="70" t="str">
        <f ca="1">IF($T31,OFFSET(DetailListPending!R$1,$W31,0),"")</f>
        <v/>
      </c>
      <c r="T31" s="61" t="b">
        <f t="shared" si="0"/>
        <v>0</v>
      </c>
      <c r="U31" s="62">
        <v>30</v>
      </c>
      <c r="V31" s="63" t="str">
        <f ca="1">IF($T31,OFFSET(DetailListPending!A$1,$W31,0),"")</f>
        <v/>
      </c>
      <c r="W31" s="230" t="e">
        <f>MATCH(U31,DetailListPending!BG:BG,0)-1</f>
        <v>#N/A</v>
      </c>
    </row>
    <row r="32" spans="2:23" x14ac:dyDescent="0.25">
      <c r="B32" s="10" t="str">
        <f ca="1">IF($T32,OFFSET(DetailListPending!C$1,$W32,0),"")</f>
        <v/>
      </c>
      <c r="C32" s="5" t="str">
        <f ca="1">IF($T32,OFFSET(DetailListPending!E$1,$W32,0),"")</f>
        <v/>
      </c>
      <c r="D32" s="52" t="str">
        <f ca="1">IF($T32,OFFSET(DetailListPending!F$1,$W32,0),"")</f>
        <v/>
      </c>
      <c r="E32" s="55" t="str">
        <f ca="1">IF($T32,OFFSET(DetailListPending!B$1,$W32,0),"")</f>
        <v/>
      </c>
      <c r="G32" s="76" t="str">
        <f t="shared" ca="1" si="1"/>
        <v/>
      </c>
      <c r="H32" s="77" t="str">
        <f t="shared" ca="1" si="2"/>
        <v/>
      </c>
      <c r="I32" s="78" t="str">
        <f t="shared" ca="1" si="3"/>
        <v/>
      </c>
      <c r="K32" s="12" t="str">
        <f ca="1">IF($T32,OFFSET(DetailListPending!J$1,$W32,0),"")</f>
        <v/>
      </c>
      <c r="L32" s="12" t="str">
        <f ca="1">IF($T32,OFFSET(DetailListPending!K$1,$W32,0),"")</f>
        <v/>
      </c>
      <c r="M32" s="158" t="str">
        <f ca="1">IF($T32,OFFSET(DetailListPending!AU$1,$W32,0),"")</f>
        <v/>
      </c>
      <c r="N32" s="12" t="str">
        <f ca="1">IF($T32,OFFSET(DetailListPending!AS$1,$W32,0),"")</f>
        <v/>
      </c>
      <c r="P32" s="8" t="str">
        <f ca="1">IF($T32,OFFSET(DetailListPending!P$1,$W32,0),"")</f>
        <v/>
      </c>
      <c r="Q32" s="8" t="str">
        <f ca="1">IF($T32,OFFSET(DetailListPending!Q$1,$W32,0),"")</f>
        <v/>
      </c>
      <c r="R32" s="70" t="str">
        <f ca="1">IF($T32,OFFSET(DetailListPending!R$1,$W32,0),"")</f>
        <v/>
      </c>
      <c r="T32" s="61" t="b">
        <f t="shared" si="0"/>
        <v>0</v>
      </c>
      <c r="U32" s="62">
        <v>31</v>
      </c>
      <c r="V32" s="63" t="str">
        <f ca="1">IF($T32,OFFSET(DetailListPending!A$1,$W32,0),"")</f>
        <v/>
      </c>
      <c r="W32" s="230" t="e">
        <f>MATCH(U32,DetailListPending!BG:BG,0)-1</f>
        <v>#N/A</v>
      </c>
    </row>
    <row r="33" spans="2:23" x14ac:dyDescent="0.25">
      <c r="B33" s="10" t="str">
        <f ca="1">IF($T33,OFFSET(DetailListPending!C$1,$W33,0),"")</f>
        <v/>
      </c>
      <c r="C33" s="5" t="str">
        <f ca="1">IF($T33,OFFSET(DetailListPending!E$1,$W33,0),"")</f>
        <v/>
      </c>
      <c r="D33" s="52" t="str">
        <f ca="1">IF($T33,OFFSET(DetailListPending!F$1,$W33,0),"")</f>
        <v/>
      </c>
      <c r="E33" s="55" t="str">
        <f ca="1">IF($T33,OFFSET(DetailListPending!B$1,$W33,0),"")</f>
        <v/>
      </c>
      <c r="G33" s="76" t="str">
        <f t="shared" ca="1" si="1"/>
        <v/>
      </c>
      <c r="H33" s="77" t="str">
        <f t="shared" ca="1" si="2"/>
        <v/>
      </c>
      <c r="I33" s="78" t="str">
        <f t="shared" ca="1" si="3"/>
        <v/>
      </c>
      <c r="K33" s="12" t="str">
        <f ca="1">IF($T33,OFFSET(DetailListPending!J$1,$W33,0),"")</f>
        <v/>
      </c>
      <c r="L33" s="12" t="str">
        <f ca="1">IF($T33,OFFSET(DetailListPending!K$1,$W33,0),"")</f>
        <v/>
      </c>
      <c r="M33" s="158" t="str">
        <f ca="1">IF($T33,OFFSET(DetailListPending!AU$1,$W33,0),"")</f>
        <v/>
      </c>
      <c r="N33" s="12" t="str">
        <f ca="1">IF($T33,OFFSET(DetailListPending!AS$1,$W33,0),"")</f>
        <v/>
      </c>
      <c r="P33" s="8" t="str">
        <f ca="1">IF($T33,OFFSET(DetailListPending!P$1,$W33,0),"")</f>
        <v/>
      </c>
      <c r="Q33" s="8" t="str">
        <f ca="1">IF($T33,OFFSET(DetailListPending!Q$1,$W33,0),"")</f>
        <v/>
      </c>
      <c r="R33" s="70" t="str">
        <f ca="1">IF($T33,OFFSET(DetailListPending!R$1,$W33,0),"")</f>
        <v/>
      </c>
      <c r="T33" s="61" t="b">
        <f t="shared" si="0"/>
        <v>0</v>
      </c>
      <c r="U33" s="62">
        <v>32</v>
      </c>
      <c r="V33" s="63" t="str">
        <f ca="1">IF($T33,OFFSET(DetailListPending!A$1,$W33,0),"")</f>
        <v/>
      </c>
      <c r="W33" s="230" t="e">
        <f>MATCH(U33,DetailListPending!BG:BG,0)-1</f>
        <v>#N/A</v>
      </c>
    </row>
    <row r="34" spans="2:23" ht="12.75" customHeight="1" x14ac:dyDescent="0.25">
      <c r="B34" s="10" t="str">
        <f ca="1">IF($T34,OFFSET(DetailListPending!C$1,$W34,0),"")</f>
        <v/>
      </c>
      <c r="C34" s="5" t="str">
        <f ca="1">IF($T34,OFFSET(DetailListPending!E$1,$W34,0),"")</f>
        <v/>
      </c>
      <c r="D34" s="52" t="str">
        <f ca="1">IF($T34,OFFSET(DetailListPending!F$1,$W34,0),"")</f>
        <v/>
      </c>
      <c r="E34" s="55" t="str">
        <f ca="1">IF($T34,OFFSET(DetailListPending!B$1,$W34,0),"")</f>
        <v/>
      </c>
      <c r="G34" s="76" t="str">
        <f t="shared" ca="1" si="1"/>
        <v/>
      </c>
      <c r="H34" s="77" t="str">
        <f t="shared" ca="1" si="2"/>
        <v/>
      </c>
      <c r="I34" s="78" t="str">
        <f t="shared" ca="1" si="3"/>
        <v/>
      </c>
      <c r="K34" s="12" t="str">
        <f ca="1">IF($T34,OFFSET(DetailListPending!J$1,$W34,0),"")</f>
        <v/>
      </c>
      <c r="L34" s="12" t="str">
        <f ca="1">IF($T34,OFFSET(DetailListPending!K$1,$W34,0),"")</f>
        <v/>
      </c>
      <c r="M34" s="158" t="str">
        <f ca="1">IF($T34,OFFSET(DetailListPending!AU$1,$W34,0),"")</f>
        <v/>
      </c>
      <c r="N34" s="12" t="str">
        <f ca="1">IF($T34,OFFSET(DetailListPending!AS$1,$W34,0),"")</f>
        <v/>
      </c>
      <c r="P34" s="8" t="str">
        <f ca="1">IF($T34,OFFSET(DetailListPending!P$1,$W34,0),"")</f>
        <v/>
      </c>
      <c r="Q34" s="8" t="str">
        <f ca="1">IF($T34,OFFSET(DetailListPending!Q$1,$W34,0),"")</f>
        <v/>
      </c>
      <c r="R34" s="70" t="str">
        <f ca="1">IF($T34,OFFSET(DetailListPending!R$1,$W34,0),"")</f>
        <v/>
      </c>
      <c r="T34" s="61" t="b">
        <f t="shared" ref="T34:T65" si="4">U34&lt;=Y$1</f>
        <v>0</v>
      </c>
      <c r="U34" s="62">
        <v>33</v>
      </c>
      <c r="V34" s="63" t="str">
        <f ca="1">IF($T34,OFFSET(DetailListPending!A$1,$W34,0),"")</f>
        <v/>
      </c>
      <c r="W34" s="230" t="e">
        <f>MATCH(U34,DetailListPending!BG:BG,0)-1</f>
        <v>#N/A</v>
      </c>
    </row>
    <row r="35" spans="2:23" x14ac:dyDescent="0.25">
      <c r="B35" s="10" t="str">
        <f ca="1">IF($T35,OFFSET(DetailListPending!C$1,$W35,0),"")</f>
        <v/>
      </c>
      <c r="C35" s="5" t="str">
        <f ca="1">IF($T35,OFFSET(DetailListPending!E$1,$W35,0),"")</f>
        <v/>
      </c>
      <c r="D35" s="52" t="str">
        <f ca="1">IF($T35,OFFSET(DetailListPending!F$1,$W35,0),"")</f>
        <v/>
      </c>
      <c r="E35" s="55" t="str">
        <f ca="1">IF($T35,OFFSET(DetailListPending!B$1,$W35,0),"")</f>
        <v/>
      </c>
      <c r="G35" s="76" t="str">
        <f t="shared" ca="1" si="1"/>
        <v/>
      </c>
      <c r="H35" s="77" t="str">
        <f t="shared" ca="1" si="2"/>
        <v/>
      </c>
      <c r="I35" s="78" t="str">
        <f t="shared" ca="1" si="3"/>
        <v/>
      </c>
      <c r="K35" s="12" t="str">
        <f ca="1">IF($T35,OFFSET(DetailListPending!J$1,$W35,0),"")</f>
        <v/>
      </c>
      <c r="L35" s="12" t="str">
        <f ca="1">IF($T35,OFFSET(DetailListPending!K$1,$W35,0),"")</f>
        <v/>
      </c>
      <c r="M35" s="158" t="str">
        <f ca="1">IF($T35,OFFSET(DetailListPending!AU$1,$W35,0),"")</f>
        <v/>
      </c>
      <c r="N35" s="12" t="str">
        <f ca="1">IF($T35,OFFSET(DetailListPending!AS$1,$W35,0),"")</f>
        <v/>
      </c>
      <c r="P35" s="8" t="str">
        <f ca="1">IF($T35,OFFSET(DetailListPending!P$1,$W35,0),"")</f>
        <v/>
      </c>
      <c r="Q35" s="8" t="str">
        <f ca="1">IF($T35,OFFSET(DetailListPending!Q$1,$W35,0),"")</f>
        <v/>
      </c>
      <c r="R35" s="70" t="str">
        <f ca="1">IF($T35,OFFSET(DetailListPending!R$1,$W35,0),"")</f>
        <v/>
      </c>
      <c r="T35" s="61" t="b">
        <f t="shared" si="4"/>
        <v>0</v>
      </c>
      <c r="U35" s="62">
        <v>34</v>
      </c>
      <c r="V35" s="63" t="str">
        <f ca="1">IF($T35,OFFSET(DetailListPending!A$1,$W35,0),"")</f>
        <v/>
      </c>
      <c r="W35" s="230" t="e">
        <f>MATCH(U35,DetailListPending!BG:BG,0)-1</f>
        <v>#N/A</v>
      </c>
    </row>
    <row r="36" spans="2:23" x14ac:dyDescent="0.25">
      <c r="B36" s="10" t="str">
        <f ca="1">IF($T36,OFFSET(DetailListPending!C$1,$W36,0),"")</f>
        <v/>
      </c>
      <c r="C36" s="5" t="str">
        <f ca="1">IF($T36,OFFSET(DetailListPending!E$1,$W36,0),"")</f>
        <v/>
      </c>
      <c r="D36" s="52" t="str">
        <f ca="1">IF($T36,OFFSET(DetailListPending!F$1,$W36,0),"")</f>
        <v/>
      </c>
      <c r="E36" s="55" t="str">
        <f ca="1">IF($T36,OFFSET(DetailListPending!B$1,$W36,0),"")</f>
        <v/>
      </c>
      <c r="G36" s="76" t="str">
        <f t="shared" ca="1" si="1"/>
        <v/>
      </c>
      <c r="H36" s="77" t="str">
        <f t="shared" ca="1" si="2"/>
        <v/>
      </c>
      <c r="I36" s="78" t="str">
        <f t="shared" ca="1" si="3"/>
        <v/>
      </c>
      <c r="K36" s="12" t="str">
        <f ca="1">IF($T36,OFFSET(DetailListPending!J$1,$W36,0),"")</f>
        <v/>
      </c>
      <c r="L36" s="12" t="str">
        <f ca="1">IF($T36,OFFSET(DetailListPending!K$1,$W36,0),"")</f>
        <v/>
      </c>
      <c r="M36" s="158" t="str">
        <f ca="1">IF($T36,OFFSET(DetailListPending!AU$1,$W36,0),"")</f>
        <v/>
      </c>
      <c r="N36" s="12" t="str">
        <f ca="1">IF($T36,OFFSET(DetailListPending!AS$1,$W36,0),"")</f>
        <v/>
      </c>
      <c r="P36" s="8" t="str">
        <f ca="1">IF($T36,OFFSET(DetailListPending!P$1,$W36,0),"")</f>
        <v/>
      </c>
      <c r="Q36" s="8" t="str">
        <f ca="1">IF($T36,OFFSET(DetailListPending!Q$1,$W36,0),"")</f>
        <v/>
      </c>
      <c r="R36" s="70" t="str">
        <f ca="1">IF($T36,OFFSET(DetailListPending!R$1,$W36,0),"")</f>
        <v/>
      </c>
      <c r="T36" s="61" t="b">
        <f t="shared" si="4"/>
        <v>0</v>
      </c>
      <c r="U36" s="62">
        <v>35</v>
      </c>
      <c r="V36" s="63" t="str">
        <f ca="1">IF($T36,OFFSET(DetailListPending!A$1,$W36,0),"")</f>
        <v/>
      </c>
      <c r="W36" s="230" t="e">
        <f>MATCH(U36,DetailListPending!BG:BG,0)-1</f>
        <v>#N/A</v>
      </c>
    </row>
    <row r="37" spans="2:23" x14ac:dyDescent="0.25">
      <c r="B37" s="10" t="str">
        <f ca="1">IF($T37,OFFSET(DetailListPending!C$1,$W37,0),"")</f>
        <v/>
      </c>
      <c r="C37" s="5" t="str">
        <f ca="1">IF($T37,OFFSET(DetailListPending!E$1,$W37,0),"")</f>
        <v/>
      </c>
      <c r="D37" s="52" t="str">
        <f ca="1">IF($T37,OFFSET(DetailListPending!F$1,$W37,0),"")</f>
        <v/>
      </c>
      <c r="E37" s="55" t="str">
        <f ca="1">IF($T37,OFFSET(DetailListPending!B$1,$W37,0),"")</f>
        <v/>
      </c>
      <c r="G37" s="76" t="str">
        <f t="shared" ca="1" si="1"/>
        <v/>
      </c>
      <c r="H37" s="77" t="str">
        <f t="shared" ca="1" si="2"/>
        <v/>
      </c>
      <c r="I37" s="78" t="str">
        <f t="shared" ca="1" si="3"/>
        <v/>
      </c>
      <c r="K37" s="12" t="str">
        <f ca="1">IF($T37,OFFSET(DetailListPending!J$1,$W37,0),"")</f>
        <v/>
      </c>
      <c r="L37" s="12" t="str">
        <f ca="1">IF($T37,OFFSET(DetailListPending!K$1,$W37,0),"")</f>
        <v/>
      </c>
      <c r="M37" s="158" t="str">
        <f ca="1">IF($T37,OFFSET(DetailListPending!AU$1,$W37,0),"")</f>
        <v/>
      </c>
      <c r="N37" s="12" t="str">
        <f ca="1">IF($T37,OFFSET(DetailListPending!AS$1,$W37,0),"")</f>
        <v/>
      </c>
      <c r="P37" s="8" t="str">
        <f ca="1">IF($T37,OFFSET(DetailListPending!P$1,$W37,0),"")</f>
        <v/>
      </c>
      <c r="Q37" s="8" t="str">
        <f ca="1">IF($T37,OFFSET(DetailListPending!Q$1,$W37,0),"")</f>
        <v/>
      </c>
      <c r="R37" s="70" t="str">
        <f ca="1">IF($T37,OFFSET(DetailListPending!R$1,$W37,0),"")</f>
        <v/>
      </c>
      <c r="T37" s="61" t="b">
        <f t="shared" si="4"/>
        <v>0</v>
      </c>
      <c r="U37" s="62">
        <v>36</v>
      </c>
      <c r="V37" s="63" t="str">
        <f ca="1">IF($T37,OFFSET(DetailListPending!A$1,$W37,0),"")</f>
        <v/>
      </c>
      <c r="W37" s="230" t="e">
        <f>MATCH(U37,DetailListPending!BG:BG,0)-1</f>
        <v>#N/A</v>
      </c>
    </row>
    <row r="38" spans="2:23" x14ac:dyDescent="0.25">
      <c r="B38" s="10" t="str">
        <f ca="1">IF($T38,OFFSET(DetailListPending!C$1,$W38,0),"")</f>
        <v/>
      </c>
      <c r="C38" s="5" t="str">
        <f ca="1">IF($T38,OFFSET(DetailListPending!E$1,$W38,0),"")</f>
        <v/>
      </c>
      <c r="D38" s="52" t="str">
        <f ca="1">IF($T38,OFFSET(DetailListPending!F$1,$W38,0),"")</f>
        <v/>
      </c>
      <c r="E38" s="55" t="str">
        <f ca="1">IF($T38,OFFSET(DetailListPending!B$1,$W38,0),"")</f>
        <v/>
      </c>
      <c r="G38" s="76" t="str">
        <f t="shared" ca="1" si="1"/>
        <v/>
      </c>
      <c r="H38" s="77" t="str">
        <f t="shared" ca="1" si="2"/>
        <v/>
      </c>
      <c r="I38" s="78" t="str">
        <f t="shared" ca="1" si="3"/>
        <v/>
      </c>
      <c r="K38" s="12" t="str">
        <f ca="1">IF($T38,OFFSET(DetailListPending!J$1,$W38,0),"")</f>
        <v/>
      </c>
      <c r="L38" s="12" t="str">
        <f ca="1">IF($T38,OFFSET(DetailListPending!K$1,$W38,0),"")</f>
        <v/>
      </c>
      <c r="M38" s="158" t="str">
        <f ca="1">IF($T38,OFFSET(DetailListPending!AU$1,$W38,0),"")</f>
        <v/>
      </c>
      <c r="N38" s="12" t="str">
        <f ca="1">IF($T38,OFFSET(DetailListPending!AS$1,$W38,0),"")</f>
        <v/>
      </c>
      <c r="P38" s="8" t="str">
        <f ca="1">IF($T38,OFFSET(DetailListPending!P$1,$W38,0),"")</f>
        <v/>
      </c>
      <c r="Q38" s="8" t="str">
        <f ca="1">IF($T38,OFFSET(DetailListPending!Q$1,$W38,0),"")</f>
        <v/>
      </c>
      <c r="R38" s="70" t="str">
        <f ca="1">IF($T38,OFFSET(DetailListPending!R$1,$W38,0),"")</f>
        <v/>
      </c>
      <c r="T38" s="61" t="b">
        <f t="shared" si="4"/>
        <v>0</v>
      </c>
      <c r="U38" s="62">
        <v>37</v>
      </c>
      <c r="V38" s="63" t="str">
        <f ca="1">IF($T38,OFFSET(DetailListPending!A$1,$W38,0),"")</f>
        <v/>
      </c>
      <c r="W38" s="230" t="e">
        <f>MATCH(U38,DetailListPending!BG:BG,0)-1</f>
        <v>#N/A</v>
      </c>
    </row>
    <row r="39" spans="2:23" x14ac:dyDescent="0.25">
      <c r="B39" s="10" t="str">
        <f ca="1">IF($T39,OFFSET(DetailListPending!C$1,$W39,0),"")</f>
        <v/>
      </c>
      <c r="C39" s="5" t="str">
        <f ca="1">IF($T39,OFFSET(DetailListPending!E$1,$W39,0),"")</f>
        <v/>
      </c>
      <c r="D39" s="52" t="str">
        <f ca="1">IF($T39,OFFSET(DetailListPending!F$1,$W39,0),"")</f>
        <v/>
      </c>
      <c r="E39" s="55" t="str">
        <f ca="1">IF($T39,OFFSET(DetailListPending!B$1,$W39,0),"")</f>
        <v/>
      </c>
      <c r="G39" s="76" t="str">
        <f t="shared" ca="1" si="1"/>
        <v/>
      </c>
      <c r="H39" s="77" t="str">
        <f t="shared" ca="1" si="2"/>
        <v/>
      </c>
      <c r="I39" s="78" t="str">
        <f t="shared" ca="1" si="3"/>
        <v/>
      </c>
      <c r="K39" s="12" t="str">
        <f ca="1">IF($T39,OFFSET(DetailListPending!J$1,$W39,0),"")</f>
        <v/>
      </c>
      <c r="L39" s="12" t="str">
        <f ca="1">IF($T39,OFFSET(DetailListPending!K$1,$W39,0),"")</f>
        <v/>
      </c>
      <c r="M39" s="158" t="str">
        <f ca="1">IF($T39,OFFSET(DetailListPending!AU$1,$W39,0),"")</f>
        <v/>
      </c>
      <c r="N39" s="12" t="str">
        <f ca="1">IF($T39,OFFSET(DetailListPending!AS$1,$W39,0),"")</f>
        <v/>
      </c>
      <c r="P39" s="8" t="str">
        <f ca="1">IF($T39,OFFSET(DetailListPending!P$1,$W39,0),"")</f>
        <v/>
      </c>
      <c r="Q39" s="8" t="str">
        <f ca="1">IF($T39,OFFSET(DetailListPending!Q$1,$W39,0),"")</f>
        <v/>
      </c>
      <c r="R39" s="70" t="str">
        <f ca="1">IF($T39,OFFSET(DetailListPending!R$1,$W39,0),"")</f>
        <v/>
      </c>
      <c r="T39" s="61" t="b">
        <f t="shared" si="4"/>
        <v>0</v>
      </c>
      <c r="U39" s="62">
        <v>38</v>
      </c>
      <c r="V39" s="63" t="str">
        <f ca="1">IF($T39,OFFSET(DetailListPending!A$1,$W39,0),"")</f>
        <v/>
      </c>
      <c r="W39" s="230" t="e">
        <f>MATCH(U39,DetailListPending!BG:BG,0)-1</f>
        <v>#N/A</v>
      </c>
    </row>
    <row r="40" spans="2:23" x14ac:dyDescent="0.25">
      <c r="B40" s="10" t="str">
        <f ca="1">IF($T40,OFFSET(DetailListPending!C$1,$W40,0),"")</f>
        <v/>
      </c>
      <c r="C40" s="5" t="str">
        <f ca="1">IF($T40,OFFSET(DetailListPending!E$1,$W40,0),"")</f>
        <v/>
      </c>
      <c r="D40" s="52" t="str">
        <f ca="1">IF($T40,OFFSET(DetailListPending!F$1,$W40,0),"")</f>
        <v/>
      </c>
      <c r="E40" s="55" t="str">
        <f ca="1">IF($T40,OFFSET(DetailListPending!B$1,$W40,0),"")</f>
        <v/>
      </c>
      <c r="G40" s="76" t="str">
        <f t="shared" ca="1" si="1"/>
        <v/>
      </c>
      <c r="H40" s="77" t="str">
        <f t="shared" ca="1" si="2"/>
        <v/>
      </c>
      <c r="I40" s="78" t="str">
        <f t="shared" ca="1" si="3"/>
        <v/>
      </c>
      <c r="K40" s="12" t="str">
        <f ca="1">IF($T40,OFFSET(DetailListPending!J$1,$W40,0),"")</f>
        <v/>
      </c>
      <c r="L40" s="12" t="str">
        <f ca="1">IF($T40,OFFSET(DetailListPending!K$1,$W40,0),"")</f>
        <v/>
      </c>
      <c r="M40" s="158" t="str">
        <f ca="1">IF($T40,OFFSET(DetailListPending!AU$1,$W40,0),"")</f>
        <v/>
      </c>
      <c r="N40" s="12" t="str">
        <f ca="1">IF($T40,OFFSET(DetailListPending!AS$1,$W40,0),"")</f>
        <v/>
      </c>
      <c r="P40" s="8" t="str">
        <f ca="1">IF($T40,OFFSET(DetailListPending!P$1,$W40,0),"")</f>
        <v/>
      </c>
      <c r="Q40" s="8" t="str">
        <f ca="1">IF($T40,OFFSET(DetailListPending!Q$1,$W40,0),"")</f>
        <v/>
      </c>
      <c r="R40" s="70" t="str">
        <f ca="1">IF($T40,OFFSET(DetailListPending!R$1,$W40,0),"")</f>
        <v/>
      </c>
      <c r="T40" s="61" t="b">
        <f t="shared" si="4"/>
        <v>0</v>
      </c>
      <c r="U40" s="62">
        <v>39</v>
      </c>
      <c r="V40" s="63" t="str">
        <f ca="1">IF($T40,OFFSET(DetailListPending!A$1,$W40,0),"")</f>
        <v/>
      </c>
      <c r="W40" s="230" t="e">
        <f>MATCH(U40,DetailListPending!BG:BG,0)-1</f>
        <v>#N/A</v>
      </c>
    </row>
    <row r="41" spans="2:23" x14ac:dyDescent="0.25">
      <c r="B41" s="10" t="str">
        <f ca="1">IF($T41,OFFSET(DetailListPending!C$1,$W41,0),"")</f>
        <v/>
      </c>
      <c r="C41" s="5" t="str">
        <f ca="1">IF($T41,OFFSET(DetailListPending!E$1,$W41,0),"")</f>
        <v/>
      </c>
      <c r="D41" s="52" t="str">
        <f ca="1">IF($T41,OFFSET(DetailListPending!F$1,$W41,0),"")</f>
        <v/>
      </c>
      <c r="E41" s="55" t="str">
        <f ca="1">IF($T41,OFFSET(DetailListPending!B$1,$W41,0),"")</f>
        <v/>
      </c>
      <c r="G41" s="76" t="str">
        <f t="shared" ca="1" si="1"/>
        <v/>
      </c>
      <c r="H41" s="77" t="str">
        <f t="shared" ca="1" si="2"/>
        <v/>
      </c>
      <c r="I41" s="78" t="str">
        <f t="shared" ca="1" si="3"/>
        <v/>
      </c>
      <c r="K41" s="12" t="str">
        <f ca="1">IF($T41,OFFSET(DetailListPending!J$1,$W41,0),"")</f>
        <v/>
      </c>
      <c r="L41" s="12" t="str">
        <f ca="1">IF($T41,OFFSET(DetailListPending!K$1,$W41,0),"")</f>
        <v/>
      </c>
      <c r="M41" s="158" t="str">
        <f ca="1">IF($T41,OFFSET(DetailListPending!AU$1,$W41,0),"")</f>
        <v/>
      </c>
      <c r="N41" s="12" t="str">
        <f ca="1">IF($T41,OFFSET(DetailListPending!AS$1,$W41,0),"")</f>
        <v/>
      </c>
      <c r="P41" s="8" t="str">
        <f ca="1">IF($T41,OFFSET(DetailListPending!P$1,$W41,0),"")</f>
        <v/>
      </c>
      <c r="Q41" s="8" t="str">
        <f ca="1">IF($T41,OFFSET(DetailListPending!Q$1,$W41,0),"")</f>
        <v/>
      </c>
      <c r="R41" s="70" t="str">
        <f ca="1">IF($T41,OFFSET(DetailListPending!R$1,$W41,0),"")</f>
        <v/>
      </c>
      <c r="T41" s="61" t="b">
        <f t="shared" si="4"/>
        <v>0</v>
      </c>
      <c r="U41" s="62">
        <v>40</v>
      </c>
      <c r="V41" s="63" t="str">
        <f ca="1">IF($T41,OFFSET(DetailListPending!A$1,$W41,0),"")</f>
        <v/>
      </c>
      <c r="W41" s="230" t="e">
        <f>MATCH(U41,DetailListPending!BG:BG,0)-1</f>
        <v>#N/A</v>
      </c>
    </row>
    <row r="42" spans="2:23" x14ac:dyDescent="0.25">
      <c r="B42" s="10" t="str">
        <f ca="1">IF($T42,OFFSET(DetailListPending!C$1,$W42,0),"")</f>
        <v/>
      </c>
      <c r="C42" s="5" t="str">
        <f ca="1">IF($T42,OFFSET(DetailListPending!E$1,$W42,0),"")</f>
        <v/>
      </c>
      <c r="D42" s="52" t="str">
        <f ca="1">IF($T42,OFFSET(DetailListPending!F$1,$W42,0),"")</f>
        <v/>
      </c>
      <c r="E42" s="55" t="str">
        <f ca="1">IF($T42,OFFSET(DetailListPending!B$1,$W42,0),"")</f>
        <v/>
      </c>
      <c r="G42" s="76" t="str">
        <f t="shared" ca="1" si="1"/>
        <v/>
      </c>
      <c r="H42" s="77" t="str">
        <f t="shared" ca="1" si="2"/>
        <v/>
      </c>
      <c r="I42" s="78" t="str">
        <f t="shared" ca="1" si="3"/>
        <v/>
      </c>
      <c r="K42" s="12" t="str">
        <f ca="1">IF($T42,OFFSET(DetailListPending!J$1,$W42,0),"")</f>
        <v/>
      </c>
      <c r="L42" s="12" t="str">
        <f ca="1">IF($T42,OFFSET(DetailListPending!K$1,$W42,0),"")</f>
        <v/>
      </c>
      <c r="M42" s="158" t="str">
        <f ca="1">IF($T42,OFFSET(DetailListPending!AU$1,$W42,0),"")</f>
        <v/>
      </c>
      <c r="N42" s="12" t="str">
        <f ca="1">IF($T42,OFFSET(DetailListPending!AS$1,$W42,0),"")</f>
        <v/>
      </c>
      <c r="P42" s="8" t="str">
        <f ca="1">IF($T42,OFFSET(DetailListPending!P$1,$W42,0),"")</f>
        <v/>
      </c>
      <c r="Q42" s="8" t="str">
        <f ca="1">IF($T42,OFFSET(DetailListPending!Q$1,$W42,0),"")</f>
        <v/>
      </c>
      <c r="R42" s="70" t="str">
        <f ca="1">IF($T42,OFFSET(DetailListPending!R$1,$W42,0),"")</f>
        <v/>
      </c>
      <c r="T42" s="61" t="b">
        <f t="shared" si="4"/>
        <v>0</v>
      </c>
      <c r="U42" s="62">
        <v>41</v>
      </c>
      <c r="V42" s="63" t="str">
        <f ca="1">IF($T42,OFFSET(DetailListPending!A$1,$W42,0),"")</f>
        <v/>
      </c>
      <c r="W42" s="230" t="e">
        <f>MATCH(U42,DetailListPending!BG:BG,0)-1</f>
        <v>#N/A</v>
      </c>
    </row>
    <row r="43" spans="2:23" x14ac:dyDescent="0.25">
      <c r="B43" s="10" t="str">
        <f ca="1">IF($T43,OFFSET(DetailListPending!C$1,$W43,0),"")</f>
        <v/>
      </c>
      <c r="C43" s="5" t="str">
        <f ca="1">IF($T43,OFFSET(DetailListPending!E$1,$W43,0),"")</f>
        <v/>
      </c>
      <c r="D43" s="52" t="str">
        <f ca="1">IF($T43,OFFSET(DetailListPending!F$1,$W43,0),"")</f>
        <v/>
      </c>
      <c r="E43" s="55" t="str">
        <f ca="1">IF($T43,OFFSET(DetailListPending!B$1,$W43,0),"")</f>
        <v/>
      </c>
      <c r="G43" s="76" t="str">
        <f t="shared" ca="1" si="1"/>
        <v/>
      </c>
      <c r="H43" s="77" t="str">
        <f t="shared" ca="1" si="2"/>
        <v/>
      </c>
      <c r="I43" s="78" t="str">
        <f t="shared" ca="1" si="3"/>
        <v/>
      </c>
      <c r="K43" s="12" t="str">
        <f ca="1">IF($T43,OFFSET(DetailListPending!J$1,$W43,0),"")</f>
        <v/>
      </c>
      <c r="L43" s="12" t="str">
        <f ca="1">IF($T43,OFFSET(DetailListPending!K$1,$W43,0),"")</f>
        <v/>
      </c>
      <c r="M43" s="158" t="str">
        <f ca="1">IF($T43,OFFSET(DetailListPending!AU$1,$W43,0),"")</f>
        <v/>
      </c>
      <c r="N43" s="12" t="str">
        <f ca="1">IF($T43,OFFSET(DetailListPending!AS$1,$W43,0),"")</f>
        <v/>
      </c>
      <c r="P43" s="8" t="str">
        <f ca="1">IF($T43,OFFSET(DetailListPending!P$1,$W43,0),"")</f>
        <v/>
      </c>
      <c r="Q43" s="8" t="str">
        <f ca="1">IF($T43,OFFSET(DetailListPending!Q$1,$W43,0),"")</f>
        <v/>
      </c>
      <c r="R43" s="70" t="str">
        <f ca="1">IF($T43,OFFSET(DetailListPending!R$1,$W43,0),"")</f>
        <v/>
      </c>
      <c r="T43" s="61" t="b">
        <f t="shared" si="4"/>
        <v>0</v>
      </c>
      <c r="U43" s="62">
        <v>42</v>
      </c>
      <c r="V43" s="63" t="str">
        <f ca="1">IF($T43,OFFSET(DetailListPending!A$1,$W43,0),"")</f>
        <v/>
      </c>
      <c r="W43" s="230" t="e">
        <f>MATCH(U43,DetailListPending!BG:BG,0)-1</f>
        <v>#N/A</v>
      </c>
    </row>
    <row r="44" spans="2:23" x14ac:dyDescent="0.25">
      <c r="B44" s="10" t="str">
        <f ca="1">IF($T44,OFFSET(DetailListPending!C$1,$W44,0),"")</f>
        <v/>
      </c>
      <c r="C44" s="5" t="str">
        <f ca="1">IF($T44,OFFSET(DetailListPending!E$1,$W44,0),"")</f>
        <v/>
      </c>
      <c r="D44" s="52" t="str">
        <f ca="1">IF($T44,OFFSET(DetailListPending!F$1,$W44,0),"")</f>
        <v/>
      </c>
      <c r="E44" s="55" t="str">
        <f ca="1">IF($T44,OFFSET(DetailListPending!B$1,$W44,0),"")</f>
        <v/>
      </c>
      <c r="G44" s="76" t="str">
        <f t="shared" ca="1" si="1"/>
        <v/>
      </c>
      <c r="H44" s="77" t="str">
        <f t="shared" ca="1" si="2"/>
        <v/>
      </c>
      <c r="I44" s="78" t="str">
        <f t="shared" ca="1" si="3"/>
        <v/>
      </c>
      <c r="K44" s="12" t="str">
        <f ca="1">IF($T44,OFFSET(DetailListPending!J$1,$W44,0),"")</f>
        <v/>
      </c>
      <c r="L44" s="12" t="str">
        <f ca="1">IF($T44,OFFSET(DetailListPending!K$1,$W44,0),"")</f>
        <v/>
      </c>
      <c r="M44" s="158" t="str">
        <f ca="1">IF($T44,OFFSET(DetailListPending!AU$1,$W44,0),"")</f>
        <v/>
      </c>
      <c r="N44" s="12" t="str">
        <f ca="1">IF($T44,OFFSET(DetailListPending!AS$1,$W44,0),"")</f>
        <v/>
      </c>
      <c r="P44" s="8" t="str">
        <f ca="1">IF($T44,OFFSET(DetailListPending!P$1,$W44,0),"")</f>
        <v/>
      </c>
      <c r="Q44" s="8" t="str">
        <f ca="1">IF($T44,OFFSET(DetailListPending!Q$1,$W44,0),"")</f>
        <v/>
      </c>
      <c r="R44" s="70" t="str">
        <f ca="1">IF($T44,OFFSET(DetailListPending!R$1,$W44,0),"")</f>
        <v/>
      </c>
      <c r="T44" s="61" t="b">
        <f t="shared" si="4"/>
        <v>0</v>
      </c>
      <c r="U44" s="62">
        <v>43</v>
      </c>
      <c r="V44" s="63" t="str">
        <f ca="1">IF($T44,OFFSET(DetailListPending!A$1,$W44,0),"")</f>
        <v/>
      </c>
      <c r="W44" s="230" t="e">
        <f>MATCH(U44,DetailListPending!BG:BG,0)-1</f>
        <v>#N/A</v>
      </c>
    </row>
    <row r="45" spans="2:23" x14ac:dyDescent="0.25">
      <c r="B45" s="10" t="str">
        <f ca="1">IF($T45,OFFSET(DetailListPending!C$1,$W45,0),"")</f>
        <v/>
      </c>
      <c r="C45" s="5" t="str">
        <f ca="1">IF($T45,OFFSET(DetailListPending!E$1,$W45,0),"")</f>
        <v/>
      </c>
      <c r="D45" s="52" t="str">
        <f ca="1">IF($T45,OFFSET(DetailListPending!F$1,$W45,0),"")</f>
        <v/>
      </c>
      <c r="E45" s="55" t="str">
        <f ca="1">IF($T45,OFFSET(DetailListPending!B$1,$W45,0),"")</f>
        <v/>
      </c>
      <c r="G45" s="76" t="str">
        <f t="shared" ca="1" si="1"/>
        <v/>
      </c>
      <c r="H45" s="77" t="str">
        <f t="shared" ca="1" si="2"/>
        <v/>
      </c>
      <c r="I45" s="78" t="str">
        <f t="shared" ca="1" si="3"/>
        <v/>
      </c>
      <c r="K45" s="12" t="str">
        <f ca="1">IF($T45,OFFSET(DetailListPending!J$1,$W45,0),"")</f>
        <v/>
      </c>
      <c r="L45" s="12" t="str">
        <f ca="1">IF($T45,OFFSET(DetailListPending!K$1,$W45,0),"")</f>
        <v/>
      </c>
      <c r="M45" s="158" t="str">
        <f ca="1">IF($T45,OFFSET(DetailListPending!AU$1,$W45,0),"")</f>
        <v/>
      </c>
      <c r="N45" s="12" t="str">
        <f ca="1">IF($T45,OFFSET(DetailListPending!AS$1,$W45,0),"")</f>
        <v/>
      </c>
      <c r="P45" s="8" t="str">
        <f ca="1">IF($T45,OFFSET(DetailListPending!P$1,$W45,0),"")</f>
        <v/>
      </c>
      <c r="Q45" s="8" t="str">
        <f ca="1">IF($T45,OFFSET(DetailListPending!Q$1,$W45,0),"")</f>
        <v/>
      </c>
      <c r="R45" s="70" t="str">
        <f ca="1">IF($T45,OFFSET(DetailListPending!R$1,$W45,0),"")</f>
        <v/>
      </c>
      <c r="T45" s="61" t="b">
        <f t="shared" si="4"/>
        <v>0</v>
      </c>
      <c r="U45" s="62">
        <v>44</v>
      </c>
      <c r="V45" s="63" t="str">
        <f ca="1">IF($T45,OFFSET(DetailListPending!A$1,$W45,0),"")</f>
        <v/>
      </c>
      <c r="W45" s="230" t="e">
        <f>MATCH(U45,DetailListPending!BG:BG,0)-1</f>
        <v>#N/A</v>
      </c>
    </row>
    <row r="46" spans="2:23" x14ac:dyDescent="0.25">
      <c r="B46" s="10" t="str">
        <f ca="1">IF($T46,OFFSET(DetailListPending!C$1,$W46,0),"")</f>
        <v/>
      </c>
      <c r="C46" s="5" t="str">
        <f ca="1">IF($T46,OFFSET(DetailListPending!E$1,$W46,0),"")</f>
        <v/>
      </c>
      <c r="D46" s="52" t="str">
        <f ca="1">IF($T46,OFFSET(DetailListPending!F$1,$W46,0),"")</f>
        <v/>
      </c>
      <c r="E46" s="55" t="str">
        <f ca="1">IF($T46,OFFSET(DetailListPending!B$1,$W46,0),"")</f>
        <v/>
      </c>
      <c r="G46" s="76" t="str">
        <f t="shared" ca="1" si="1"/>
        <v/>
      </c>
      <c r="H46" s="77" t="str">
        <f t="shared" ca="1" si="2"/>
        <v/>
      </c>
      <c r="I46" s="78" t="str">
        <f t="shared" ca="1" si="3"/>
        <v/>
      </c>
      <c r="K46" s="12" t="str">
        <f ca="1">IF($T46,OFFSET(DetailListPending!J$1,$W46,0),"")</f>
        <v/>
      </c>
      <c r="L46" s="12" t="str">
        <f ca="1">IF($T46,OFFSET(DetailListPending!K$1,$W46,0),"")</f>
        <v/>
      </c>
      <c r="M46" s="158" t="str">
        <f ca="1">IF($T46,OFFSET(DetailListPending!AU$1,$W46,0),"")</f>
        <v/>
      </c>
      <c r="N46" s="12" t="str">
        <f ca="1">IF($T46,OFFSET(DetailListPending!AS$1,$W46,0),"")</f>
        <v/>
      </c>
      <c r="P46" s="8" t="str">
        <f ca="1">IF($T46,OFFSET(DetailListPending!P$1,$W46,0),"")</f>
        <v/>
      </c>
      <c r="Q46" s="8" t="str">
        <f ca="1">IF($T46,OFFSET(DetailListPending!Q$1,$W46,0),"")</f>
        <v/>
      </c>
      <c r="R46" s="70" t="str">
        <f ca="1">IF($T46,OFFSET(DetailListPending!R$1,$W46,0),"")</f>
        <v/>
      </c>
      <c r="T46" s="61" t="b">
        <f t="shared" si="4"/>
        <v>0</v>
      </c>
      <c r="U46" s="62">
        <v>45</v>
      </c>
      <c r="V46" s="63" t="str">
        <f ca="1">IF($T46,OFFSET(DetailListPending!A$1,$W46,0),"")</f>
        <v/>
      </c>
      <c r="W46" s="230" t="e">
        <f>MATCH(U46,DetailListPending!BG:BG,0)-1</f>
        <v>#N/A</v>
      </c>
    </row>
    <row r="47" spans="2:23" x14ac:dyDescent="0.25">
      <c r="B47" s="10" t="str">
        <f ca="1">IF($T47,OFFSET(DetailListPending!C$1,$W47,0),"")</f>
        <v/>
      </c>
      <c r="C47" s="5" t="str">
        <f ca="1">IF($T47,OFFSET(DetailListPending!E$1,$W47,0),"")</f>
        <v/>
      </c>
      <c r="D47" s="52" t="str">
        <f ca="1">IF($T47,OFFSET(DetailListPending!F$1,$W47,0),"")</f>
        <v/>
      </c>
      <c r="E47" s="55" t="str">
        <f ca="1">IF($T47,OFFSET(DetailListPending!B$1,$W47,0),"")</f>
        <v/>
      </c>
      <c r="G47" s="76" t="str">
        <f t="shared" ca="1" si="1"/>
        <v/>
      </c>
      <c r="H47" s="77" t="str">
        <f t="shared" ca="1" si="2"/>
        <v/>
      </c>
      <c r="I47" s="78" t="str">
        <f t="shared" ca="1" si="3"/>
        <v/>
      </c>
      <c r="K47" s="12" t="str">
        <f ca="1">IF($T47,OFFSET(DetailListPending!J$1,$W47,0),"")</f>
        <v/>
      </c>
      <c r="L47" s="12" t="str">
        <f ca="1">IF($T47,OFFSET(DetailListPending!K$1,$W47,0),"")</f>
        <v/>
      </c>
      <c r="M47" s="158" t="str">
        <f ca="1">IF($T47,OFFSET(DetailListPending!AU$1,$W47,0),"")</f>
        <v/>
      </c>
      <c r="N47" s="12" t="str">
        <f ca="1">IF($T47,OFFSET(DetailListPending!AS$1,$W47,0),"")</f>
        <v/>
      </c>
      <c r="P47" s="8" t="str">
        <f ca="1">IF($T47,OFFSET(DetailListPending!P$1,$W47,0),"")</f>
        <v/>
      </c>
      <c r="Q47" s="8" t="str">
        <f ca="1">IF($T47,OFFSET(DetailListPending!Q$1,$W47,0),"")</f>
        <v/>
      </c>
      <c r="R47" s="70" t="str">
        <f ca="1">IF($T47,OFFSET(DetailListPending!R$1,$W47,0),"")</f>
        <v/>
      </c>
      <c r="T47" s="61" t="b">
        <f t="shared" si="4"/>
        <v>0</v>
      </c>
      <c r="U47" s="62">
        <v>46</v>
      </c>
      <c r="V47" s="63" t="str">
        <f ca="1">IF($T47,OFFSET(DetailListPending!A$1,$W47,0),"")</f>
        <v/>
      </c>
      <c r="W47" s="230" t="e">
        <f>MATCH(U47,DetailListPending!BG:BG,0)-1</f>
        <v>#N/A</v>
      </c>
    </row>
    <row r="48" spans="2:23" x14ac:dyDescent="0.25">
      <c r="B48" s="10" t="str">
        <f ca="1">IF($T48,OFFSET(DetailListPending!C$1,$W48,0),"")</f>
        <v/>
      </c>
      <c r="C48" s="5" t="str">
        <f ca="1">IF($T48,OFFSET(DetailListPending!E$1,$W48,0),"")</f>
        <v/>
      </c>
      <c r="D48" s="52" t="str">
        <f ca="1">IF($T48,OFFSET(DetailListPending!F$1,$W48,0),"")</f>
        <v/>
      </c>
      <c r="E48" s="55" t="str">
        <f ca="1">IF($T48,OFFSET(DetailListPending!B$1,$W48,0),"")</f>
        <v/>
      </c>
      <c r="G48" s="76" t="str">
        <f t="shared" ca="1" si="1"/>
        <v/>
      </c>
      <c r="H48" s="77" t="str">
        <f t="shared" ca="1" si="2"/>
        <v/>
      </c>
      <c r="I48" s="78" t="str">
        <f t="shared" ca="1" si="3"/>
        <v/>
      </c>
      <c r="K48" s="12" t="str">
        <f ca="1">IF($T48,OFFSET(DetailListPending!J$1,$W48,0),"")</f>
        <v/>
      </c>
      <c r="L48" s="12" t="str">
        <f ca="1">IF($T48,OFFSET(DetailListPending!K$1,$W48,0),"")</f>
        <v/>
      </c>
      <c r="M48" s="158" t="str">
        <f ca="1">IF($T48,OFFSET(DetailListPending!AU$1,$W48,0),"")</f>
        <v/>
      </c>
      <c r="N48" s="12" t="str">
        <f ca="1">IF($T48,OFFSET(DetailListPending!AS$1,$W48,0),"")</f>
        <v/>
      </c>
      <c r="P48" s="8" t="str">
        <f ca="1">IF($T48,OFFSET(DetailListPending!P$1,$W48,0),"")</f>
        <v/>
      </c>
      <c r="Q48" s="8" t="str">
        <f ca="1">IF($T48,OFFSET(DetailListPending!Q$1,$W48,0),"")</f>
        <v/>
      </c>
      <c r="R48" s="70" t="str">
        <f ca="1">IF($T48,OFFSET(DetailListPending!R$1,$W48,0),"")</f>
        <v/>
      </c>
      <c r="T48" s="61" t="b">
        <f t="shared" si="4"/>
        <v>0</v>
      </c>
      <c r="U48" s="62">
        <v>47</v>
      </c>
      <c r="V48" s="63" t="str">
        <f ca="1">IF($T48,OFFSET(DetailListPending!A$1,$W48,0),"")</f>
        <v/>
      </c>
      <c r="W48" s="230" t="e">
        <f>MATCH(U48,DetailListPending!BG:BG,0)-1</f>
        <v>#N/A</v>
      </c>
    </row>
    <row r="49" spans="2:23" x14ac:dyDescent="0.25">
      <c r="B49" s="10" t="str">
        <f ca="1">IF($T49,OFFSET(DetailListPending!C$1,$W49,0),"")</f>
        <v/>
      </c>
      <c r="C49" s="5" t="str">
        <f ca="1">IF($T49,OFFSET(DetailListPending!E$1,$W49,0),"")</f>
        <v/>
      </c>
      <c r="D49" s="52" t="str">
        <f ca="1">IF($T49,OFFSET(DetailListPending!F$1,$W49,0),"")</f>
        <v/>
      </c>
      <c r="E49" s="55" t="str">
        <f ca="1">IF($T49,OFFSET(DetailListPending!B$1,$W49,0),"")</f>
        <v/>
      </c>
      <c r="G49" s="76" t="str">
        <f t="shared" ca="1" si="1"/>
        <v/>
      </c>
      <c r="H49" s="77" t="str">
        <f t="shared" ca="1" si="2"/>
        <v/>
      </c>
      <c r="I49" s="78" t="str">
        <f t="shared" ca="1" si="3"/>
        <v/>
      </c>
      <c r="K49" s="12" t="str">
        <f ca="1">IF($T49,OFFSET(DetailListPending!J$1,$W49,0),"")</f>
        <v/>
      </c>
      <c r="L49" s="12" t="str">
        <f ca="1">IF($T49,OFFSET(DetailListPending!K$1,$W49,0),"")</f>
        <v/>
      </c>
      <c r="M49" s="158" t="str">
        <f ca="1">IF($T49,OFFSET(DetailListPending!AU$1,$W49,0),"")</f>
        <v/>
      </c>
      <c r="N49" s="12" t="str">
        <f ca="1">IF($T49,OFFSET(DetailListPending!AS$1,$W49,0),"")</f>
        <v/>
      </c>
      <c r="P49" s="8" t="str">
        <f ca="1">IF($T49,OFFSET(DetailListPending!P$1,$W49,0),"")</f>
        <v/>
      </c>
      <c r="Q49" s="8" t="str">
        <f ca="1">IF($T49,OFFSET(DetailListPending!Q$1,$W49,0),"")</f>
        <v/>
      </c>
      <c r="R49" s="70" t="str">
        <f ca="1">IF($T49,OFFSET(DetailListPending!R$1,$W49,0),"")</f>
        <v/>
      </c>
      <c r="T49" s="61" t="b">
        <f t="shared" si="4"/>
        <v>0</v>
      </c>
      <c r="U49" s="62">
        <v>48</v>
      </c>
      <c r="V49" s="63" t="str">
        <f ca="1">IF($T49,OFFSET(DetailListPending!A$1,$W49,0),"")</f>
        <v/>
      </c>
      <c r="W49" s="230" t="e">
        <f>MATCH(U49,DetailListPending!BG:BG,0)-1</f>
        <v>#N/A</v>
      </c>
    </row>
    <row r="50" spans="2:23" x14ac:dyDescent="0.25">
      <c r="B50" s="10" t="str">
        <f ca="1">IF($T50,OFFSET(DetailListPending!C$1,$W50,0),"")</f>
        <v/>
      </c>
      <c r="C50" s="5" t="str">
        <f ca="1">IF($T50,OFFSET(DetailListPending!E$1,$W50,0),"")</f>
        <v/>
      </c>
      <c r="D50" s="52" t="str">
        <f ca="1">IF($T50,OFFSET(DetailListPending!F$1,$W50,0),"")</f>
        <v/>
      </c>
      <c r="E50" s="55" t="str">
        <f ca="1">IF($T50,OFFSET(DetailListPending!B$1,$W50,0),"")</f>
        <v/>
      </c>
      <c r="G50" s="76" t="str">
        <f t="shared" ca="1" si="1"/>
        <v/>
      </c>
      <c r="H50" s="77" t="str">
        <f t="shared" ca="1" si="2"/>
        <v/>
      </c>
      <c r="I50" s="78" t="str">
        <f t="shared" ca="1" si="3"/>
        <v/>
      </c>
      <c r="K50" s="12" t="str">
        <f ca="1">IF($T50,OFFSET(DetailListPending!J$1,$W50,0),"")</f>
        <v/>
      </c>
      <c r="L50" s="12" t="str">
        <f ca="1">IF($T50,OFFSET(DetailListPending!K$1,$W50,0),"")</f>
        <v/>
      </c>
      <c r="M50" s="158" t="str">
        <f ca="1">IF($T50,OFFSET(DetailListPending!AU$1,$W50,0),"")</f>
        <v/>
      </c>
      <c r="N50" s="12" t="str">
        <f ca="1">IF($T50,OFFSET(DetailListPending!AS$1,$W50,0),"")</f>
        <v/>
      </c>
      <c r="P50" s="8" t="str">
        <f ca="1">IF($T50,OFFSET(DetailListPending!P$1,$W50,0),"")</f>
        <v/>
      </c>
      <c r="Q50" s="8" t="str">
        <f ca="1">IF($T50,OFFSET(DetailListPending!Q$1,$W50,0),"")</f>
        <v/>
      </c>
      <c r="R50" s="70" t="str">
        <f ca="1">IF($T50,OFFSET(DetailListPending!R$1,$W50,0),"")</f>
        <v/>
      </c>
      <c r="T50" s="61" t="b">
        <f t="shared" si="4"/>
        <v>0</v>
      </c>
      <c r="U50" s="62">
        <v>49</v>
      </c>
      <c r="V50" s="63" t="str">
        <f ca="1">IF($T50,OFFSET(DetailListPending!A$1,$W50,0),"")</f>
        <v/>
      </c>
      <c r="W50" s="230" t="e">
        <f>MATCH(U50,DetailListPending!BG:BG,0)-1</f>
        <v>#N/A</v>
      </c>
    </row>
    <row r="51" spans="2:23" x14ac:dyDescent="0.25">
      <c r="B51" s="10" t="str">
        <f ca="1">IF($T51,OFFSET(DetailListPending!C$1,$W51,0),"")</f>
        <v/>
      </c>
      <c r="C51" s="5" t="str">
        <f ca="1">IF($T51,OFFSET(DetailListPending!E$1,$W51,0),"")</f>
        <v/>
      </c>
      <c r="D51" s="52" t="str">
        <f ca="1">IF($T51,OFFSET(DetailListPending!F$1,$W51,0),"")</f>
        <v/>
      </c>
      <c r="E51" s="55" t="str">
        <f ca="1">IF($T51,OFFSET(DetailListPending!B$1,$W51,0),"")</f>
        <v/>
      </c>
      <c r="G51" s="76" t="str">
        <f t="shared" ca="1" si="1"/>
        <v/>
      </c>
      <c r="H51" s="23" t="str">
        <f t="shared" ca="1" si="2"/>
        <v/>
      </c>
      <c r="I51" s="20" t="str">
        <f t="shared" ca="1" si="3"/>
        <v/>
      </c>
      <c r="K51" s="12" t="str">
        <f ca="1">IF($T51,OFFSET(DetailListPending!J$1,$W51,0),"")</f>
        <v/>
      </c>
      <c r="L51" s="12" t="str">
        <f ca="1">IF($T51,OFFSET(DetailListPending!K$1,$W51,0),"")</f>
        <v/>
      </c>
      <c r="M51" s="158" t="str">
        <f ca="1">IF($T51,OFFSET(DetailListPending!AU$1,$W51,0),"")</f>
        <v/>
      </c>
      <c r="N51" s="12" t="str">
        <f ca="1">IF($T51,OFFSET(DetailListPending!AS$1,$W51,0),"")</f>
        <v/>
      </c>
      <c r="P51" s="8" t="str">
        <f ca="1">IF($T51,OFFSET(DetailListPending!P$1,$W51,0),"")</f>
        <v/>
      </c>
      <c r="Q51" s="8" t="str">
        <f ca="1">IF($T51,OFFSET(DetailListPending!Q$1,$W51,0),"")</f>
        <v/>
      </c>
      <c r="R51" s="70" t="str">
        <f ca="1">IF($T51,OFFSET(DetailListPending!R$1,$W51,0),"")</f>
        <v/>
      </c>
      <c r="T51" s="61" t="b">
        <f t="shared" si="4"/>
        <v>0</v>
      </c>
      <c r="U51" s="62">
        <v>50</v>
      </c>
      <c r="V51" s="63" t="str">
        <f ca="1">IF($T51,OFFSET(DetailListPending!A$1,$W51,0),"")</f>
        <v/>
      </c>
      <c r="W51" s="230" t="e">
        <f>MATCH(U51,DetailListPending!BG:BG,0)-1</f>
        <v>#N/A</v>
      </c>
    </row>
    <row r="52" spans="2:23" x14ac:dyDescent="0.25">
      <c r="B52" s="10" t="str">
        <f ca="1">IF($T52,OFFSET(DetailListPending!C$1,$W52,0),"")</f>
        <v/>
      </c>
      <c r="C52" s="5" t="str">
        <f ca="1">IF($T52,OFFSET(DetailListPending!E$1,$W52,0),"")</f>
        <v/>
      </c>
      <c r="D52" s="52" t="str">
        <f ca="1">IF($T52,OFFSET(DetailListPending!F$1,$W52,0),"")</f>
        <v/>
      </c>
      <c r="E52" s="55" t="str">
        <f ca="1">IF($T52,OFFSET(DetailListPending!B$1,$W52,0),"")</f>
        <v/>
      </c>
      <c r="G52" s="76" t="str">
        <f t="shared" ca="1" si="1"/>
        <v/>
      </c>
      <c r="H52" s="23" t="str">
        <f t="shared" ca="1" si="2"/>
        <v/>
      </c>
      <c r="I52" s="20" t="str">
        <f t="shared" ca="1" si="3"/>
        <v/>
      </c>
      <c r="K52" s="12" t="str">
        <f ca="1">IF($T52,OFFSET(DetailListPending!J$1,$W52,0),"")</f>
        <v/>
      </c>
      <c r="L52" s="12" t="str">
        <f ca="1">IF($T52,OFFSET(DetailListPending!K$1,$W52,0),"")</f>
        <v/>
      </c>
      <c r="M52" s="158" t="str">
        <f ca="1">IF($T52,OFFSET(DetailListPending!AU$1,$W52,0),"")</f>
        <v/>
      </c>
      <c r="N52" s="12" t="str">
        <f ca="1">IF($T52,OFFSET(DetailListPending!AS$1,$W52,0),"")</f>
        <v/>
      </c>
      <c r="P52" s="8" t="str">
        <f ca="1">IF($T52,OFFSET(DetailListPending!P$1,$W52,0),"")</f>
        <v/>
      </c>
      <c r="Q52" s="8" t="str">
        <f ca="1">IF($T52,OFFSET(DetailListPending!Q$1,$W52,0),"")</f>
        <v/>
      </c>
      <c r="R52" s="70" t="str">
        <f ca="1">IF($T52,OFFSET(DetailListPending!R$1,$W52,0),"")</f>
        <v/>
      </c>
      <c r="T52" s="61" t="b">
        <f t="shared" si="4"/>
        <v>0</v>
      </c>
      <c r="U52" s="62">
        <v>51</v>
      </c>
      <c r="V52" s="63" t="str">
        <f ca="1">IF($T52,OFFSET(DetailListPending!A$1,$W52,0),"")</f>
        <v/>
      </c>
      <c r="W52" s="230" t="e">
        <f>MATCH(U52,DetailListPending!BG:BG,0)-1</f>
        <v>#N/A</v>
      </c>
    </row>
    <row r="53" spans="2:23" x14ac:dyDescent="0.25">
      <c r="B53" s="10" t="str">
        <f ca="1">IF($T53,OFFSET(DetailListPending!C$1,$W53,0),"")</f>
        <v/>
      </c>
      <c r="C53" s="5" t="str">
        <f ca="1">IF($T53,OFFSET(DetailListPending!E$1,$W53,0),"")</f>
        <v/>
      </c>
      <c r="D53" s="52" t="str">
        <f ca="1">IF($T53,OFFSET(DetailListPending!F$1,$W53,0),"")</f>
        <v/>
      </c>
      <c r="E53" s="55" t="str">
        <f ca="1">IF($T53,OFFSET(DetailListPending!B$1,$W53,0),"")</f>
        <v/>
      </c>
      <c r="G53" s="76" t="str">
        <f t="shared" ca="1" si="1"/>
        <v/>
      </c>
      <c r="H53" s="23" t="str">
        <f t="shared" ca="1" si="2"/>
        <v/>
      </c>
      <c r="I53" s="20" t="str">
        <f t="shared" ca="1" si="3"/>
        <v/>
      </c>
      <c r="K53" s="12" t="str">
        <f ca="1">IF($T53,OFFSET(DetailListPending!J$1,$W53,0),"")</f>
        <v/>
      </c>
      <c r="L53" s="12" t="str">
        <f ca="1">IF($T53,OFFSET(DetailListPending!K$1,$W53,0),"")</f>
        <v/>
      </c>
      <c r="M53" s="158" t="str">
        <f ca="1">IF($T53,OFFSET(DetailListPending!AU$1,$W53,0),"")</f>
        <v/>
      </c>
      <c r="N53" s="12" t="str">
        <f ca="1">IF($T53,OFFSET(DetailListPending!AS$1,$W53,0),"")</f>
        <v/>
      </c>
      <c r="P53" s="8" t="str">
        <f ca="1">IF($T53,OFFSET(DetailListPending!P$1,$W53,0),"")</f>
        <v/>
      </c>
      <c r="Q53" s="8" t="str">
        <f ca="1">IF($T53,OFFSET(DetailListPending!Q$1,$W53,0),"")</f>
        <v/>
      </c>
      <c r="R53" s="70" t="str">
        <f ca="1">IF($T53,OFFSET(DetailListPending!R$1,$W53,0),"")</f>
        <v/>
      </c>
      <c r="T53" s="61" t="b">
        <f t="shared" si="4"/>
        <v>0</v>
      </c>
      <c r="U53" s="62">
        <v>52</v>
      </c>
      <c r="V53" s="63" t="str">
        <f ca="1">IF($T53,OFFSET(DetailListPending!A$1,$W53,0),"")</f>
        <v/>
      </c>
      <c r="W53" s="230" t="e">
        <f>MATCH(U53,DetailListPending!BG:BG,0)-1</f>
        <v>#N/A</v>
      </c>
    </row>
    <row r="54" spans="2:23" x14ac:dyDescent="0.25">
      <c r="B54" s="10" t="str">
        <f ca="1">IF($T54,OFFSET(DetailListPending!C$1,$W54,0),"")</f>
        <v/>
      </c>
      <c r="C54" s="5" t="str">
        <f ca="1">IF($T54,OFFSET(DetailListPending!E$1,$W54,0),"")</f>
        <v/>
      </c>
      <c r="D54" s="52" t="str">
        <f ca="1">IF($T54,OFFSET(DetailListPending!F$1,$W54,0),"")</f>
        <v/>
      </c>
      <c r="E54" s="55" t="str">
        <f ca="1">IF($T54,OFFSET(DetailListPending!B$1,$W54,0),"")</f>
        <v/>
      </c>
      <c r="G54" s="76" t="str">
        <f t="shared" ca="1" si="1"/>
        <v/>
      </c>
      <c r="H54" s="77" t="str">
        <f t="shared" ca="1" si="2"/>
        <v/>
      </c>
      <c r="I54" s="78" t="str">
        <f t="shared" ca="1" si="3"/>
        <v/>
      </c>
      <c r="K54" s="12" t="str">
        <f ca="1">IF($T54,OFFSET(DetailListPending!J$1,$W54,0),"")</f>
        <v/>
      </c>
      <c r="L54" s="12" t="str">
        <f ca="1">IF($T54,OFFSET(DetailListPending!K$1,$W54,0),"")</f>
        <v/>
      </c>
      <c r="M54" s="158" t="str">
        <f ca="1">IF($T54,OFFSET(DetailListPending!AU$1,$W54,0),"")</f>
        <v/>
      </c>
      <c r="N54" s="12" t="str">
        <f ca="1">IF($T54,OFFSET(DetailListPending!AS$1,$W54,0),"")</f>
        <v/>
      </c>
      <c r="P54" s="8" t="str">
        <f ca="1">IF($T54,OFFSET(DetailListPending!P$1,$W54,0),"")</f>
        <v/>
      </c>
      <c r="Q54" s="8" t="str">
        <f ca="1">IF($T54,OFFSET(DetailListPending!Q$1,$W54,0),"")</f>
        <v/>
      </c>
      <c r="R54" s="70" t="str">
        <f ca="1">IF($T54,OFFSET(DetailListPending!R$1,$W54,0),"")</f>
        <v/>
      </c>
      <c r="T54" s="61" t="b">
        <f t="shared" si="4"/>
        <v>0</v>
      </c>
      <c r="U54" s="62">
        <v>53</v>
      </c>
      <c r="V54" s="63" t="str">
        <f ca="1">IF($T54,OFFSET(DetailListPending!A$1,$W54,0),"")</f>
        <v/>
      </c>
      <c r="W54" s="230" t="e">
        <f>MATCH(U54,DetailListPending!BG:BG,0)-1</f>
        <v>#N/A</v>
      </c>
    </row>
    <row r="55" spans="2:23" x14ac:dyDescent="0.25">
      <c r="B55" s="10" t="str">
        <f ca="1">IF($T55,OFFSET(DetailListPending!C$1,$W55,0),"")</f>
        <v/>
      </c>
      <c r="C55" s="5" t="str">
        <f ca="1">IF($T55,OFFSET(DetailListPending!E$1,$W55,0),"")</f>
        <v/>
      </c>
      <c r="D55" s="52" t="str">
        <f ca="1">IF($T55,OFFSET(DetailListPending!F$1,$W55,0),"")</f>
        <v/>
      </c>
      <c r="E55" s="55" t="str">
        <f ca="1">IF($T55,OFFSET(DetailListPending!B$1,$W55,0),"")</f>
        <v/>
      </c>
      <c r="G55" s="76" t="str">
        <f t="shared" ca="1" si="1"/>
        <v/>
      </c>
      <c r="H55" s="77" t="str">
        <f t="shared" ca="1" si="2"/>
        <v/>
      </c>
      <c r="I55" s="78" t="str">
        <f t="shared" ca="1" si="3"/>
        <v/>
      </c>
      <c r="K55" s="12" t="str">
        <f ca="1">IF($T55,OFFSET(DetailListPending!J$1,$W55,0),"")</f>
        <v/>
      </c>
      <c r="L55" s="12" t="str">
        <f ca="1">IF($T55,OFFSET(DetailListPending!K$1,$W55,0),"")</f>
        <v/>
      </c>
      <c r="M55" s="158" t="str">
        <f ca="1">IF($T55,OFFSET(DetailListPending!AU$1,$W55,0),"")</f>
        <v/>
      </c>
      <c r="N55" s="12" t="str">
        <f ca="1">IF($T55,OFFSET(DetailListPending!AS$1,$W55,0),"")</f>
        <v/>
      </c>
      <c r="P55" s="8" t="str">
        <f ca="1">IF($T55,OFFSET(DetailListPending!P$1,$W55,0),"")</f>
        <v/>
      </c>
      <c r="Q55" s="8" t="str">
        <f ca="1">IF($T55,OFFSET(DetailListPending!Q$1,$W55,0),"")</f>
        <v/>
      </c>
      <c r="R55" s="70" t="str">
        <f ca="1">IF($T55,OFFSET(DetailListPending!R$1,$W55,0),"")</f>
        <v/>
      </c>
      <c r="T55" s="61" t="b">
        <f t="shared" si="4"/>
        <v>0</v>
      </c>
      <c r="U55" s="62">
        <v>54</v>
      </c>
      <c r="V55" s="63" t="str">
        <f ca="1">IF($T55,OFFSET(DetailListPending!A$1,$W55,0),"")</f>
        <v/>
      </c>
      <c r="W55" s="230" t="e">
        <f>MATCH(U55,DetailListPending!BG:BG,0)-1</f>
        <v>#N/A</v>
      </c>
    </row>
    <row r="56" spans="2:23" x14ac:dyDescent="0.25">
      <c r="B56" s="10" t="str">
        <f ca="1">IF($T56,OFFSET(DetailListPending!C$1,$W56,0),"")</f>
        <v/>
      </c>
      <c r="C56" s="5" t="str">
        <f ca="1">IF($T56,OFFSET(DetailListPending!E$1,$W56,0),"")</f>
        <v/>
      </c>
      <c r="D56" s="52" t="str">
        <f ca="1">IF($T56,OFFSET(DetailListPending!F$1,$W56,0),"")</f>
        <v/>
      </c>
      <c r="E56" s="55" t="str">
        <f ca="1">IF($T56,OFFSET(DetailListPending!B$1,$W56,0),"")</f>
        <v/>
      </c>
      <c r="G56" s="76" t="str">
        <f t="shared" ca="1" si="1"/>
        <v/>
      </c>
      <c r="H56" s="77" t="str">
        <f t="shared" ca="1" si="2"/>
        <v/>
      </c>
      <c r="I56" s="78" t="str">
        <f t="shared" ca="1" si="3"/>
        <v/>
      </c>
      <c r="K56" s="12" t="str">
        <f ca="1">IF($T56,OFFSET(DetailListPending!J$1,$W56,0),"")</f>
        <v/>
      </c>
      <c r="L56" s="12" t="str">
        <f ca="1">IF($T56,OFFSET(DetailListPending!K$1,$W56,0),"")</f>
        <v/>
      </c>
      <c r="M56" s="158" t="str">
        <f ca="1">IF($T56,OFFSET(DetailListPending!AU$1,$W56,0),"")</f>
        <v/>
      </c>
      <c r="N56" s="12" t="str">
        <f ca="1">IF($T56,OFFSET(DetailListPending!AS$1,$W56,0),"")</f>
        <v/>
      </c>
      <c r="P56" s="8" t="str">
        <f ca="1">IF($T56,OFFSET(DetailListPending!P$1,$W56,0),"")</f>
        <v/>
      </c>
      <c r="Q56" s="8" t="str">
        <f ca="1">IF($T56,OFFSET(DetailListPending!Q$1,$W56,0),"")</f>
        <v/>
      </c>
      <c r="R56" s="70" t="str">
        <f ca="1">IF($T56,OFFSET(DetailListPending!R$1,$W56,0),"")</f>
        <v/>
      </c>
      <c r="T56" s="61" t="b">
        <f t="shared" si="4"/>
        <v>0</v>
      </c>
      <c r="U56" s="62">
        <v>55</v>
      </c>
      <c r="V56" s="63" t="str">
        <f ca="1">IF($T56,OFFSET(DetailListPending!A$1,$W56,0),"")</f>
        <v/>
      </c>
      <c r="W56" s="230" t="e">
        <f>MATCH(U56,DetailListPending!BG:BG,0)-1</f>
        <v>#N/A</v>
      </c>
    </row>
    <row r="57" spans="2:23" x14ac:dyDescent="0.25">
      <c r="B57" s="10" t="str">
        <f ca="1">IF($T57,OFFSET(DetailListPending!C$1,$W57,0),"")</f>
        <v/>
      </c>
      <c r="C57" s="5" t="str">
        <f ca="1">IF($T57,OFFSET(DetailListPending!E$1,$W57,0),"")</f>
        <v/>
      </c>
      <c r="D57" s="52" t="str">
        <f ca="1">IF($T57,OFFSET(DetailListPending!F$1,$W57,0),"")</f>
        <v/>
      </c>
      <c r="E57" s="55" t="str">
        <f ca="1">IF($T57,OFFSET(DetailListPending!B$1,$W57,0),"")</f>
        <v/>
      </c>
      <c r="G57" s="76" t="str">
        <f t="shared" ca="1" si="1"/>
        <v/>
      </c>
      <c r="H57" s="77" t="str">
        <f t="shared" ca="1" si="2"/>
        <v/>
      </c>
      <c r="I57" s="78" t="str">
        <f t="shared" ca="1" si="3"/>
        <v/>
      </c>
      <c r="K57" s="12" t="str">
        <f ca="1">IF($T57,OFFSET(DetailListPending!J$1,$W57,0),"")</f>
        <v/>
      </c>
      <c r="L57" s="12" t="str">
        <f ca="1">IF($T57,OFFSET(DetailListPending!K$1,$W57,0),"")</f>
        <v/>
      </c>
      <c r="M57" s="158" t="str">
        <f ca="1">IF($T57,OFFSET(DetailListPending!AU$1,$W57,0),"")</f>
        <v/>
      </c>
      <c r="N57" s="12" t="str">
        <f ca="1">IF($T57,OFFSET(DetailListPending!AS$1,$W57,0),"")</f>
        <v/>
      </c>
      <c r="P57" s="8" t="str">
        <f ca="1">IF($T57,OFFSET(DetailListPending!P$1,$W57,0),"")</f>
        <v/>
      </c>
      <c r="Q57" s="8" t="str">
        <f ca="1">IF($T57,OFFSET(DetailListPending!Q$1,$W57,0),"")</f>
        <v/>
      </c>
      <c r="R57" s="70" t="str">
        <f ca="1">IF($T57,OFFSET(DetailListPending!R$1,$W57,0),"")</f>
        <v/>
      </c>
      <c r="T57" s="61" t="b">
        <f t="shared" si="4"/>
        <v>0</v>
      </c>
      <c r="U57" s="62">
        <v>56</v>
      </c>
      <c r="V57" s="63" t="str">
        <f ca="1">IF($T57,OFFSET(DetailListPending!A$1,$W57,0),"")</f>
        <v/>
      </c>
      <c r="W57" s="230" t="e">
        <f>MATCH(U57,DetailListPending!BG:BG,0)-1</f>
        <v>#N/A</v>
      </c>
    </row>
    <row r="58" spans="2:23" x14ac:dyDescent="0.25">
      <c r="B58" s="10" t="str">
        <f ca="1">IF($T58,OFFSET(DetailListPending!C$1,$W58,0),"")</f>
        <v/>
      </c>
      <c r="C58" s="5" t="str">
        <f ca="1">IF($T58,OFFSET(DetailListPending!E$1,$W58,0),"")</f>
        <v/>
      </c>
      <c r="D58" s="52" t="str">
        <f ca="1">IF($T58,OFFSET(DetailListPending!F$1,$W58,0),"")</f>
        <v/>
      </c>
      <c r="E58" s="55" t="str">
        <f ca="1">IF($T58,OFFSET(DetailListPending!B$1,$W58,0),"")</f>
        <v/>
      </c>
      <c r="G58" s="76" t="str">
        <f t="shared" ca="1" si="1"/>
        <v/>
      </c>
      <c r="H58" s="77" t="str">
        <f t="shared" ca="1" si="2"/>
        <v/>
      </c>
      <c r="I58" s="78" t="str">
        <f t="shared" ca="1" si="3"/>
        <v/>
      </c>
      <c r="K58" s="12" t="str">
        <f ca="1">IF($T58,OFFSET(DetailListPending!J$1,$W58,0),"")</f>
        <v/>
      </c>
      <c r="L58" s="12" t="str">
        <f ca="1">IF($T58,OFFSET(DetailListPending!K$1,$W58,0),"")</f>
        <v/>
      </c>
      <c r="M58" s="158" t="str">
        <f ca="1">IF($T58,OFFSET(DetailListPending!AU$1,$W58,0),"")</f>
        <v/>
      </c>
      <c r="N58" s="12" t="str">
        <f ca="1">IF($T58,OFFSET(DetailListPending!AS$1,$W58,0),"")</f>
        <v/>
      </c>
      <c r="P58" s="8" t="str">
        <f ca="1">IF($T58,OFFSET(DetailListPending!P$1,$W58,0),"")</f>
        <v/>
      </c>
      <c r="Q58" s="8" t="str">
        <f ca="1">IF($T58,OFFSET(DetailListPending!Q$1,$W58,0),"")</f>
        <v/>
      </c>
      <c r="R58" s="70" t="str">
        <f ca="1">IF($T58,OFFSET(DetailListPending!R$1,$W58,0),"")</f>
        <v/>
      </c>
      <c r="T58" s="61" t="b">
        <f t="shared" si="4"/>
        <v>0</v>
      </c>
      <c r="U58" s="62">
        <v>57</v>
      </c>
      <c r="V58" s="63" t="str">
        <f ca="1">IF($T58,OFFSET(DetailListPending!A$1,$W58,0),"")</f>
        <v/>
      </c>
      <c r="W58" s="230" t="e">
        <f>MATCH(U58,DetailListPending!BG:BG,0)-1</f>
        <v>#N/A</v>
      </c>
    </row>
    <row r="59" spans="2:23" x14ac:dyDescent="0.25">
      <c r="B59" s="10" t="str">
        <f ca="1">IF($T59,OFFSET(DetailListPending!C$1,$W59,0),"")</f>
        <v/>
      </c>
      <c r="C59" s="5" t="str">
        <f ca="1">IF($T59,OFFSET(DetailListPending!E$1,$W59,0),"")</f>
        <v/>
      </c>
      <c r="D59" s="52" t="str">
        <f ca="1">IF($T59,OFFSET(DetailListPending!F$1,$W59,0),"")</f>
        <v/>
      </c>
      <c r="E59" s="55" t="str">
        <f ca="1">IF($T59,OFFSET(DetailListPending!B$1,$W59,0),"")</f>
        <v/>
      </c>
      <c r="G59" s="76" t="str">
        <f t="shared" ca="1" si="1"/>
        <v/>
      </c>
      <c r="H59" s="77" t="str">
        <f t="shared" ca="1" si="2"/>
        <v/>
      </c>
      <c r="I59" s="78" t="str">
        <f t="shared" ca="1" si="3"/>
        <v/>
      </c>
      <c r="K59" s="12" t="str">
        <f ca="1">IF($T59,OFFSET(DetailListPending!J$1,$W59,0),"")</f>
        <v/>
      </c>
      <c r="L59" s="12" t="str">
        <f ca="1">IF($T59,OFFSET(DetailListPending!K$1,$W59,0),"")</f>
        <v/>
      </c>
      <c r="M59" s="158" t="str">
        <f ca="1">IF($T59,OFFSET(DetailListPending!AU$1,$W59,0),"")</f>
        <v/>
      </c>
      <c r="N59" s="12" t="str">
        <f ca="1">IF($T59,OFFSET(DetailListPending!AS$1,$W59,0),"")</f>
        <v/>
      </c>
      <c r="P59" s="8" t="str">
        <f ca="1">IF($T59,OFFSET(DetailListPending!P$1,$W59,0),"")</f>
        <v/>
      </c>
      <c r="Q59" s="8" t="str">
        <f ca="1">IF($T59,OFFSET(DetailListPending!Q$1,$W59,0),"")</f>
        <v/>
      </c>
      <c r="R59" s="70" t="str">
        <f ca="1">IF($T59,OFFSET(DetailListPending!R$1,$W59,0),"")</f>
        <v/>
      </c>
      <c r="T59" s="61" t="b">
        <f t="shared" si="4"/>
        <v>0</v>
      </c>
      <c r="U59" s="62">
        <v>58</v>
      </c>
      <c r="V59" s="63" t="str">
        <f ca="1">IF($T59,OFFSET(DetailListPending!A$1,$W59,0),"")</f>
        <v/>
      </c>
      <c r="W59" s="230" t="e">
        <f>MATCH(U59,DetailListPending!BG:BG,0)-1</f>
        <v>#N/A</v>
      </c>
    </row>
    <row r="60" spans="2:23" x14ac:dyDescent="0.25">
      <c r="B60" s="10" t="str">
        <f ca="1">IF($T60,OFFSET(DetailListPending!C$1,$W60,0),"")</f>
        <v/>
      </c>
      <c r="C60" s="5" t="str">
        <f ca="1">IF($T60,OFFSET(DetailListPending!E$1,$W60,0),"")</f>
        <v/>
      </c>
      <c r="D60" s="52" t="str">
        <f ca="1">IF($T60,OFFSET(DetailListPending!F$1,$W60,0),"")</f>
        <v/>
      </c>
      <c r="E60" s="55" t="str">
        <f ca="1">IF($T60,OFFSET(DetailListPending!B$1,$W60,0),"")</f>
        <v/>
      </c>
      <c r="G60" s="76" t="str">
        <f t="shared" ca="1" si="1"/>
        <v/>
      </c>
      <c r="H60" s="77" t="str">
        <f t="shared" ca="1" si="2"/>
        <v/>
      </c>
      <c r="I60" s="78" t="str">
        <f t="shared" ca="1" si="3"/>
        <v/>
      </c>
      <c r="K60" s="12" t="str">
        <f ca="1">IF($T60,OFFSET(DetailListPending!J$1,$W60,0),"")</f>
        <v/>
      </c>
      <c r="L60" s="12" t="str">
        <f ca="1">IF($T60,OFFSET(DetailListPending!K$1,$W60,0),"")</f>
        <v/>
      </c>
      <c r="M60" s="158" t="str">
        <f ca="1">IF($T60,OFFSET(DetailListPending!AU$1,$W60,0),"")</f>
        <v/>
      </c>
      <c r="N60" s="12" t="str">
        <f ca="1">IF($T60,OFFSET(DetailListPending!AS$1,$W60,0),"")</f>
        <v/>
      </c>
      <c r="P60" s="8" t="str">
        <f ca="1">IF($T60,OFFSET(DetailListPending!P$1,$W60,0),"")</f>
        <v/>
      </c>
      <c r="Q60" s="8" t="str">
        <f ca="1">IF($T60,OFFSET(DetailListPending!Q$1,$W60,0),"")</f>
        <v/>
      </c>
      <c r="R60" s="70" t="str">
        <f ca="1">IF($T60,OFFSET(DetailListPending!R$1,$W60,0),"")</f>
        <v/>
      </c>
      <c r="T60" s="61" t="b">
        <f t="shared" si="4"/>
        <v>0</v>
      </c>
      <c r="U60" s="62">
        <v>59</v>
      </c>
      <c r="V60" s="63" t="str">
        <f ca="1">IF($T60,OFFSET(DetailListPending!A$1,$W60,0),"")</f>
        <v/>
      </c>
      <c r="W60" s="230" t="e">
        <f>MATCH(U60,DetailListPending!BG:BG,0)-1</f>
        <v>#N/A</v>
      </c>
    </row>
    <row r="61" spans="2:23" x14ac:dyDescent="0.25">
      <c r="B61" s="10" t="str">
        <f ca="1">IF($T61,OFFSET(DetailListPending!C$1,$W61,0),"")</f>
        <v/>
      </c>
      <c r="C61" s="5" t="str">
        <f ca="1">IF($T61,OFFSET(DetailListPending!E$1,$W61,0),"")</f>
        <v/>
      </c>
      <c r="D61" s="52" t="str">
        <f ca="1">IF($T61,OFFSET(DetailListPending!F$1,$W61,0),"")</f>
        <v/>
      </c>
      <c r="E61" s="55" t="str">
        <f ca="1">IF($T61,OFFSET(DetailListPending!B$1,$W61,0),"")</f>
        <v/>
      </c>
      <c r="G61" s="76" t="str">
        <f t="shared" ca="1" si="1"/>
        <v/>
      </c>
      <c r="H61" s="77" t="str">
        <f t="shared" ca="1" si="2"/>
        <v/>
      </c>
      <c r="I61" s="78" t="str">
        <f t="shared" ca="1" si="3"/>
        <v/>
      </c>
      <c r="K61" s="12" t="str">
        <f ca="1">IF($T61,OFFSET(DetailListPending!J$1,$W61,0),"")</f>
        <v/>
      </c>
      <c r="L61" s="12" t="str">
        <f ca="1">IF($T61,OFFSET(DetailListPending!K$1,$W61,0),"")</f>
        <v/>
      </c>
      <c r="M61" s="158" t="str">
        <f ca="1">IF($T61,OFFSET(DetailListPending!AU$1,$W61,0),"")</f>
        <v/>
      </c>
      <c r="N61" s="12" t="str">
        <f ca="1">IF($T61,OFFSET(DetailListPending!AS$1,$W61,0),"")</f>
        <v/>
      </c>
      <c r="P61" s="8" t="str">
        <f ca="1">IF($T61,OFFSET(DetailListPending!P$1,$W61,0),"")</f>
        <v/>
      </c>
      <c r="Q61" s="8" t="str">
        <f ca="1">IF($T61,OFFSET(DetailListPending!Q$1,$W61,0),"")</f>
        <v/>
      </c>
      <c r="R61" s="70" t="str">
        <f ca="1">IF($T61,OFFSET(DetailListPending!R$1,$W61,0),"")</f>
        <v/>
      </c>
      <c r="T61" s="61" t="b">
        <f t="shared" si="4"/>
        <v>0</v>
      </c>
      <c r="U61" s="62">
        <v>60</v>
      </c>
      <c r="V61" s="63" t="str">
        <f ca="1">IF($T61,OFFSET(DetailListPending!A$1,$W61,0),"")</f>
        <v/>
      </c>
      <c r="W61" s="230" t="e">
        <f>MATCH(U61,DetailListPending!BG:BG,0)-1</f>
        <v>#N/A</v>
      </c>
    </row>
    <row r="62" spans="2:23" x14ac:dyDescent="0.25">
      <c r="B62" s="10" t="str">
        <f ca="1">IF($T62,OFFSET(DetailListPending!C$1,$W62,0),"")</f>
        <v/>
      </c>
      <c r="C62" s="5" t="str">
        <f ca="1">IF($T62,OFFSET(DetailListPending!E$1,$W62,0),"")</f>
        <v/>
      </c>
      <c r="D62" s="52" t="str">
        <f ca="1">IF($T62,OFFSET(DetailListPending!F$1,$W62,0),"")</f>
        <v/>
      </c>
      <c r="E62" s="55" t="str">
        <f ca="1">IF($T62,OFFSET(DetailListPending!B$1,$W62,0),"")</f>
        <v/>
      </c>
      <c r="G62" s="76" t="str">
        <f t="shared" ca="1" si="1"/>
        <v/>
      </c>
      <c r="H62" s="77" t="str">
        <f t="shared" ca="1" si="2"/>
        <v/>
      </c>
      <c r="I62" s="78" t="str">
        <f t="shared" ca="1" si="3"/>
        <v/>
      </c>
      <c r="K62" s="12" t="str">
        <f ca="1">IF($T62,OFFSET(DetailListPending!J$1,$W62,0),"")</f>
        <v/>
      </c>
      <c r="L62" s="12" t="str">
        <f ca="1">IF($T62,OFFSET(DetailListPending!K$1,$W62,0),"")</f>
        <v/>
      </c>
      <c r="M62" s="158" t="str">
        <f ca="1">IF($T62,OFFSET(DetailListPending!AU$1,$W62,0),"")</f>
        <v/>
      </c>
      <c r="N62" s="12" t="str">
        <f ca="1">IF($T62,OFFSET(DetailListPending!AS$1,$W62,0),"")</f>
        <v/>
      </c>
      <c r="P62" s="8" t="str">
        <f ca="1">IF($T62,OFFSET(DetailListPending!P$1,$W62,0),"")</f>
        <v/>
      </c>
      <c r="Q62" s="8" t="str">
        <f ca="1">IF($T62,OFFSET(DetailListPending!Q$1,$W62,0),"")</f>
        <v/>
      </c>
      <c r="R62" s="70" t="str">
        <f ca="1">IF($T62,OFFSET(DetailListPending!R$1,$W62,0),"")</f>
        <v/>
      </c>
      <c r="T62" s="61" t="b">
        <f t="shared" si="4"/>
        <v>0</v>
      </c>
      <c r="U62" s="62">
        <v>61</v>
      </c>
      <c r="V62" s="63" t="str">
        <f ca="1">IF($T62,OFFSET(DetailListPending!A$1,$W62,0),"")</f>
        <v/>
      </c>
      <c r="W62" s="230" t="e">
        <f>MATCH(U62,DetailListPending!BG:BG,0)-1</f>
        <v>#N/A</v>
      </c>
    </row>
    <row r="63" spans="2:23" x14ac:dyDescent="0.25">
      <c r="B63" s="10" t="str">
        <f ca="1">IF($T63,OFFSET(DetailListPending!C$1,$W63,0),"")</f>
        <v/>
      </c>
      <c r="C63" s="5" t="str">
        <f ca="1">IF($T63,OFFSET(DetailListPending!E$1,$W63,0),"")</f>
        <v/>
      </c>
      <c r="D63" s="52" t="str">
        <f ca="1">IF($T63,OFFSET(DetailListPending!F$1,$W63,0),"")</f>
        <v/>
      </c>
      <c r="E63" s="55" t="str">
        <f ca="1">IF($T63,OFFSET(DetailListPending!B$1,$W63,0),"")</f>
        <v/>
      </c>
      <c r="G63" s="76" t="str">
        <f t="shared" ca="1" si="1"/>
        <v/>
      </c>
      <c r="H63" s="77" t="str">
        <f t="shared" ca="1" si="2"/>
        <v/>
      </c>
      <c r="I63" s="78" t="str">
        <f t="shared" ca="1" si="3"/>
        <v/>
      </c>
      <c r="K63" s="12" t="str">
        <f ca="1">IF($T63,OFFSET(DetailListPending!J$1,$W63,0),"")</f>
        <v/>
      </c>
      <c r="L63" s="12" t="str">
        <f ca="1">IF($T63,OFFSET(DetailListPending!K$1,$W63,0),"")</f>
        <v/>
      </c>
      <c r="M63" s="158" t="str">
        <f ca="1">IF($T63,OFFSET(DetailListPending!AU$1,$W63,0),"")</f>
        <v/>
      </c>
      <c r="N63" s="12" t="str">
        <f ca="1">IF($T63,OFFSET(DetailListPending!AS$1,$W63,0),"")</f>
        <v/>
      </c>
      <c r="P63" s="8" t="str">
        <f ca="1">IF($T63,OFFSET(DetailListPending!P$1,$W63,0),"")</f>
        <v/>
      </c>
      <c r="Q63" s="8" t="str">
        <f ca="1">IF($T63,OFFSET(DetailListPending!Q$1,$W63,0),"")</f>
        <v/>
      </c>
      <c r="R63" s="70" t="str">
        <f ca="1">IF($T63,OFFSET(DetailListPending!R$1,$W63,0),"")</f>
        <v/>
      </c>
      <c r="T63" s="61" t="b">
        <f t="shared" si="4"/>
        <v>0</v>
      </c>
      <c r="U63" s="62">
        <v>62</v>
      </c>
      <c r="V63" s="63" t="str">
        <f ca="1">IF($T63,OFFSET(DetailListPending!A$1,$W63,0),"")</f>
        <v/>
      </c>
      <c r="W63" s="230" t="e">
        <f>MATCH(U63,DetailListPending!BG:BG,0)-1</f>
        <v>#N/A</v>
      </c>
    </row>
    <row r="64" spans="2:23" x14ac:dyDescent="0.25">
      <c r="B64" s="10" t="str">
        <f ca="1">IF($T64,OFFSET(DetailListPending!C$1,$W64,0),"")</f>
        <v/>
      </c>
      <c r="C64" s="5" t="str">
        <f ca="1">IF($T64,OFFSET(DetailListPending!E$1,$W64,0),"")</f>
        <v/>
      </c>
      <c r="D64" s="52" t="str">
        <f ca="1">IF($T64,OFFSET(DetailListPending!F$1,$W64,0),"")</f>
        <v/>
      </c>
      <c r="E64" s="55" t="str">
        <f ca="1">IF($T64,OFFSET(DetailListPending!B$1,$W64,0),"")</f>
        <v/>
      </c>
      <c r="G64" s="76" t="str">
        <f t="shared" ca="1" si="1"/>
        <v/>
      </c>
      <c r="H64" s="77" t="str">
        <f t="shared" ca="1" si="2"/>
        <v/>
      </c>
      <c r="I64" s="78" t="str">
        <f t="shared" ca="1" si="3"/>
        <v/>
      </c>
      <c r="K64" s="12" t="str">
        <f ca="1">IF($T64,OFFSET(DetailListPending!J$1,$W64,0),"")</f>
        <v/>
      </c>
      <c r="L64" s="12" t="str">
        <f ca="1">IF($T64,OFFSET(DetailListPending!K$1,$W64,0),"")</f>
        <v/>
      </c>
      <c r="M64" s="158" t="str">
        <f ca="1">IF($T64,OFFSET(DetailListPending!AU$1,$W64,0),"")</f>
        <v/>
      </c>
      <c r="N64" s="12" t="str">
        <f ca="1">IF($T64,OFFSET(DetailListPending!AS$1,$W64,0),"")</f>
        <v/>
      </c>
      <c r="P64" s="8" t="str">
        <f ca="1">IF($T64,OFFSET(DetailListPending!P$1,$W64,0),"")</f>
        <v/>
      </c>
      <c r="Q64" s="8" t="str">
        <f ca="1">IF($T64,OFFSET(DetailListPending!Q$1,$W64,0),"")</f>
        <v/>
      </c>
      <c r="R64" s="70" t="str">
        <f ca="1">IF($T64,OFFSET(DetailListPending!R$1,$W64,0),"")</f>
        <v/>
      </c>
      <c r="T64" s="61" t="b">
        <f t="shared" si="4"/>
        <v>0</v>
      </c>
      <c r="U64" s="62">
        <v>63</v>
      </c>
      <c r="V64" s="63" t="str">
        <f ca="1">IF($T64,OFFSET(DetailListPending!A$1,$W64,0),"")</f>
        <v/>
      </c>
      <c r="W64" s="230" t="e">
        <f>MATCH(U64,DetailListPending!BG:BG,0)-1</f>
        <v>#N/A</v>
      </c>
    </row>
    <row r="65" spans="2:23" x14ac:dyDescent="0.25">
      <c r="B65" s="10" t="str">
        <f ca="1">IF($T65,OFFSET(DetailListPending!C$1,$W65,0),"")</f>
        <v/>
      </c>
      <c r="C65" s="5" t="str">
        <f ca="1">IF($T65,OFFSET(DetailListPending!E$1,$W65,0),"")</f>
        <v/>
      </c>
      <c r="D65" s="52" t="str">
        <f ca="1">IF($T65,OFFSET(DetailListPending!F$1,$W65,0),"")</f>
        <v/>
      </c>
      <c r="E65" s="55" t="str">
        <f ca="1">IF($T65,OFFSET(DetailListPending!B$1,$W65,0),"")</f>
        <v/>
      </c>
      <c r="G65" s="76" t="str">
        <f t="shared" ca="1" si="1"/>
        <v/>
      </c>
      <c r="H65" s="77" t="str">
        <f t="shared" ca="1" si="2"/>
        <v/>
      </c>
      <c r="I65" s="78" t="str">
        <f t="shared" ca="1" si="3"/>
        <v/>
      </c>
      <c r="K65" s="12" t="str">
        <f ca="1">IF($T65,OFFSET(DetailListPending!J$1,$W65,0),"")</f>
        <v/>
      </c>
      <c r="L65" s="12" t="str">
        <f ca="1">IF($T65,OFFSET(DetailListPending!K$1,$W65,0),"")</f>
        <v/>
      </c>
      <c r="M65" s="158" t="str">
        <f ca="1">IF($T65,OFFSET(DetailListPending!AU$1,$W65,0),"")</f>
        <v/>
      </c>
      <c r="N65" s="12" t="str">
        <f ca="1">IF($T65,OFFSET(DetailListPending!AS$1,$W65,0),"")</f>
        <v/>
      </c>
      <c r="P65" s="8" t="str">
        <f ca="1">IF($T65,OFFSET(DetailListPending!P$1,$W65,0),"")</f>
        <v/>
      </c>
      <c r="Q65" s="8" t="str">
        <f ca="1">IF($T65,OFFSET(DetailListPending!Q$1,$W65,0),"")</f>
        <v/>
      </c>
      <c r="R65" s="70" t="str">
        <f ca="1">IF($T65,OFFSET(DetailListPending!R$1,$W65,0),"")</f>
        <v/>
      </c>
      <c r="T65" s="61" t="b">
        <f t="shared" si="4"/>
        <v>0</v>
      </c>
      <c r="U65" s="62">
        <v>64</v>
      </c>
      <c r="V65" s="63" t="str">
        <f ca="1">IF($T65,OFFSET(DetailListPending!A$1,$W65,0),"")</f>
        <v/>
      </c>
      <c r="W65" s="230" t="e">
        <f>MATCH(U65,DetailListPending!BG:BG,0)-1</f>
        <v>#N/A</v>
      </c>
    </row>
    <row r="66" spans="2:23" x14ac:dyDescent="0.25">
      <c r="B66" s="10" t="str">
        <f ca="1">IF($T66,OFFSET(DetailListPending!C$1,$W66,0),"")</f>
        <v/>
      </c>
      <c r="C66" s="5" t="str">
        <f ca="1">IF($T66,OFFSET(DetailListPending!E$1,$W66,0),"")</f>
        <v/>
      </c>
      <c r="D66" s="52" t="str">
        <f ca="1">IF($T66,OFFSET(DetailListPending!F$1,$W66,0),"")</f>
        <v/>
      </c>
      <c r="E66" s="55" t="str">
        <f ca="1">IF($T66,OFFSET(DetailListPending!B$1,$W66,0),"")</f>
        <v/>
      </c>
      <c r="G66" s="76" t="str">
        <f t="shared" ca="1" si="1"/>
        <v/>
      </c>
      <c r="H66" s="77" t="str">
        <f t="shared" ca="1" si="2"/>
        <v/>
      </c>
      <c r="I66" s="78" t="str">
        <f t="shared" ca="1" si="3"/>
        <v/>
      </c>
      <c r="K66" s="12" t="str">
        <f ca="1">IF($T66,OFFSET(DetailListPending!J$1,$W66,0),"")</f>
        <v/>
      </c>
      <c r="L66" s="12" t="str">
        <f ca="1">IF($T66,OFFSET(DetailListPending!K$1,$W66,0),"")</f>
        <v/>
      </c>
      <c r="M66" s="158" t="str">
        <f ca="1">IF($T66,OFFSET(DetailListPending!AU$1,$W66,0),"")</f>
        <v/>
      </c>
      <c r="N66" s="12" t="str">
        <f ca="1">IF($T66,OFFSET(DetailListPending!AS$1,$W66,0),"")</f>
        <v/>
      </c>
      <c r="P66" s="8" t="str">
        <f ca="1">IF($T66,OFFSET(DetailListPending!P$1,$W66,0),"")</f>
        <v/>
      </c>
      <c r="Q66" s="8" t="str">
        <f ca="1">IF($T66,OFFSET(DetailListPending!Q$1,$W66,0),"")</f>
        <v/>
      </c>
      <c r="R66" s="70" t="str">
        <f ca="1">IF($T66,OFFSET(DetailListPending!R$1,$W66,0),"")</f>
        <v/>
      </c>
      <c r="T66" s="61" t="b">
        <f t="shared" ref="T66:T97" si="5">U66&lt;=Y$1</f>
        <v>0</v>
      </c>
      <c r="U66" s="62">
        <v>65</v>
      </c>
      <c r="V66" s="63" t="str">
        <f ca="1">IF($T66,OFFSET(DetailListPending!A$1,$W66,0),"")</f>
        <v/>
      </c>
      <c r="W66" s="230" t="e">
        <f>MATCH(U66,DetailListPending!BG:BG,0)-1</f>
        <v>#N/A</v>
      </c>
    </row>
    <row r="67" spans="2:23" x14ac:dyDescent="0.25">
      <c r="B67" s="10" t="str">
        <f ca="1">IF($T67,OFFSET(DetailListPending!C$1,$W67,0),"")</f>
        <v/>
      </c>
      <c r="C67" s="5" t="str">
        <f ca="1">IF($T67,OFFSET(DetailListPending!E$1,$W67,0),"")</f>
        <v/>
      </c>
      <c r="D67" s="52" t="str">
        <f ca="1">IF($T67,OFFSET(DetailListPending!F$1,$W67,0),"")</f>
        <v/>
      </c>
      <c r="E67" s="55" t="str">
        <f ca="1">IF($T67,OFFSET(DetailListPending!B$1,$W67,0),"")</f>
        <v/>
      </c>
      <c r="G67" s="76" t="str">
        <f t="shared" ref="G67:G130" ca="1" si="6">IF(AND($T67,$V67="C"),HYPERLINK("#DetailListALBs!A"&amp;W67+1,"Details"),"")</f>
        <v/>
      </c>
      <c r="H67" s="77" t="str">
        <f t="shared" ref="H67:H130" ca="1" si="7">IF(AND($T67,$V67="C",NOT(P67=0)),HYPERLINK(P67,"Collection"),"")</f>
        <v/>
      </c>
      <c r="I67" s="78" t="str">
        <f t="shared" ref="I67:I130" ca="1" si="8">IF(AND($T67,$V67="C",NOT(Q67=0)),HYPERLINK(Q67,"Data"),"")</f>
        <v/>
      </c>
      <c r="K67" s="12" t="str">
        <f ca="1">IF($T67,OFFSET(DetailListPending!J$1,$W67,0),"")</f>
        <v/>
      </c>
      <c r="L67" s="12" t="str">
        <f ca="1">IF($T67,OFFSET(DetailListPending!K$1,$W67,0),"")</f>
        <v/>
      </c>
      <c r="M67" s="158" t="str">
        <f ca="1">IF($T67,OFFSET(DetailListPending!AU$1,$W67,0),"")</f>
        <v/>
      </c>
      <c r="N67" s="12" t="str">
        <f ca="1">IF($T67,OFFSET(DetailListPending!AS$1,$W67,0),"")</f>
        <v/>
      </c>
      <c r="P67" s="8" t="str">
        <f ca="1">IF($T67,OFFSET(DetailListPending!P$1,$W67,0),"")</f>
        <v/>
      </c>
      <c r="Q67" s="8" t="str">
        <f ca="1">IF($T67,OFFSET(DetailListPending!Q$1,$W67,0),"")</f>
        <v/>
      </c>
      <c r="R67" s="70" t="str">
        <f ca="1">IF($T67,OFFSET(DetailListPending!R$1,$W67,0),"")</f>
        <v/>
      </c>
      <c r="T67" s="61" t="b">
        <f t="shared" si="5"/>
        <v>0</v>
      </c>
      <c r="U67" s="62">
        <v>66</v>
      </c>
      <c r="V67" s="63" t="str">
        <f ca="1">IF($T67,OFFSET(DetailListPending!A$1,$W67,0),"")</f>
        <v/>
      </c>
      <c r="W67" s="230" t="e">
        <f>MATCH(U67,DetailListPending!BG:BG,0)-1</f>
        <v>#N/A</v>
      </c>
    </row>
    <row r="68" spans="2:23" x14ac:dyDescent="0.25">
      <c r="B68" s="10" t="str">
        <f ca="1">IF($T68,OFFSET(DetailListPending!C$1,$W68,0),"")</f>
        <v/>
      </c>
      <c r="C68" s="5" t="str">
        <f ca="1">IF($T68,OFFSET(DetailListPending!E$1,$W68,0),"")</f>
        <v/>
      </c>
      <c r="D68" s="52" t="str">
        <f ca="1">IF($T68,OFFSET(DetailListPending!F$1,$W68,0),"")</f>
        <v/>
      </c>
      <c r="E68" s="55" t="str">
        <f ca="1">IF($T68,OFFSET(DetailListPending!B$1,$W68,0),"")</f>
        <v/>
      </c>
      <c r="G68" s="76" t="str">
        <f t="shared" ca="1" si="6"/>
        <v/>
      </c>
      <c r="H68" s="77" t="str">
        <f t="shared" ca="1" si="7"/>
        <v/>
      </c>
      <c r="I68" s="78" t="str">
        <f t="shared" ca="1" si="8"/>
        <v/>
      </c>
      <c r="K68" s="12" t="str">
        <f ca="1">IF($T68,OFFSET(DetailListPending!J$1,$W68,0),"")</f>
        <v/>
      </c>
      <c r="L68" s="12" t="str">
        <f ca="1">IF($T68,OFFSET(DetailListPending!K$1,$W68,0),"")</f>
        <v/>
      </c>
      <c r="M68" s="158" t="str">
        <f ca="1">IF($T68,OFFSET(DetailListPending!AU$1,$W68,0),"")</f>
        <v/>
      </c>
      <c r="N68" s="12" t="str">
        <f ca="1">IF($T68,OFFSET(DetailListPending!AS$1,$W68,0),"")</f>
        <v/>
      </c>
      <c r="P68" s="8" t="str">
        <f ca="1">IF($T68,OFFSET(DetailListPending!P$1,$W68,0),"")</f>
        <v/>
      </c>
      <c r="Q68" s="8" t="str">
        <f ca="1">IF($T68,OFFSET(DetailListPending!Q$1,$W68,0),"")</f>
        <v/>
      </c>
      <c r="R68" s="70" t="str">
        <f ca="1">IF($T68,OFFSET(DetailListPending!R$1,$W68,0),"")</f>
        <v/>
      </c>
      <c r="T68" s="61" t="b">
        <f t="shared" si="5"/>
        <v>0</v>
      </c>
      <c r="U68" s="62">
        <v>67</v>
      </c>
      <c r="V68" s="63" t="str">
        <f ca="1">IF($T68,OFFSET(DetailListPending!A$1,$W68,0),"")</f>
        <v/>
      </c>
      <c r="W68" s="230" t="e">
        <f>MATCH(U68,DetailListPending!BG:BG,0)-1</f>
        <v>#N/A</v>
      </c>
    </row>
    <row r="69" spans="2:23" x14ac:dyDescent="0.25">
      <c r="B69" s="10" t="str">
        <f ca="1">IF($T69,OFFSET(DetailListPending!C$1,$W69,0),"")</f>
        <v/>
      </c>
      <c r="C69" s="5" t="str">
        <f ca="1">IF($T69,OFFSET(DetailListPending!E$1,$W69,0),"")</f>
        <v/>
      </c>
      <c r="D69" s="52" t="str">
        <f ca="1">IF($T69,OFFSET(DetailListPending!F$1,$W69,0),"")</f>
        <v/>
      </c>
      <c r="E69" s="55" t="str">
        <f ca="1">IF($T69,OFFSET(DetailListPending!B$1,$W69,0),"")</f>
        <v/>
      </c>
      <c r="G69" s="76" t="str">
        <f t="shared" ca="1" si="6"/>
        <v/>
      </c>
      <c r="H69" s="77" t="str">
        <f t="shared" ca="1" si="7"/>
        <v/>
      </c>
      <c r="I69" s="78" t="str">
        <f t="shared" ca="1" si="8"/>
        <v/>
      </c>
      <c r="K69" s="12" t="str">
        <f ca="1">IF($T69,OFFSET(DetailListPending!J$1,$W69,0),"")</f>
        <v/>
      </c>
      <c r="L69" s="12" t="str">
        <f ca="1">IF($T69,OFFSET(DetailListPending!K$1,$W69,0),"")</f>
        <v/>
      </c>
      <c r="M69" s="158" t="str">
        <f ca="1">IF($T69,OFFSET(DetailListPending!AU$1,$W69,0),"")</f>
        <v/>
      </c>
      <c r="N69" s="12" t="str">
        <f ca="1">IF($T69,OFFSET(DetailListPending!AS$1,$W69,0),"")</f>
        <v/>
      </c>
      <c r="P69" s="8" t="str">
        <f ca="1">IF($T69,OFFSET(DetailListPending!P$1,$W69,0),"")</f>
        <v/>
      </c>
      <c r="Q69" s="8" t="str">
        <f ca="1">IF($T69,OFFSET(DetailListPending!Q$1,$W69,0),"")</f>
        <v/>
      </c>
      <c r="R69" s="70" t="str">
        <f ca="1">IF($T69,OFFSET(DetailListPending!R$1,$W69,0),"")</f>
        <v/>
      </c>
      <c r="T69" s="61" t="b">
        <f t="shared" si="5"/>
        <v>0</v>
      </c>
      <c r="U69" s="62">
        <v>68</v>
      </c>
      <c r="V69" s="63" t="str">
        <f ca="1">IF($T69,OFFSET(DetailListPending!A$1,$W69,0),"")</f>
        <v/>
      </c>
      <c r="W69" s="230" t="e">
        <f>MATCH(U69,DetailListPending!BG:BG,0)-1</f>
        <v>#N/A</v>
      </c>
    </row>
    <row r="70" spans="2:23" x14ac:dyDescent="0.25">
      <c r="B70" s="10" t="str">
        <f ca="1">IF($T70,OFFSET(DetailListPending!C$1,$W70,0),"")</f>
        <v/>
      </c>
      <c r="C70" s="5" t="str">
        <f ca="1">IF($T70,OFFSET(DetailListPending!E$1,$W70,0),"")</f>
        <v/>
      </c>
      <c r="D70" s="52" t="str">
        <f ca="1">IF($T70,OFFSET(DetailListPending!F$1,$W70,0),"")</f>
        <v/>
      </c>
      <c r="E70" s="55" t="str">
        <f ca="1">IF($T70,OFFSET(DetailListPending!B$1,$W70,0),"")</f>
        <v/>
      </c>
      <c r="G70" s="76" t="str">
        <f t="shared" ca="1" si="6"/>
        <v/>
      </c>
      <c r="H70" s="23" t="str">
        <f t="shared" ca="1" si="7"/>
        <v/>
      </c>
      <c r="I70" s="20" t="str">
        <f t="shared" ca="1" si="8"/>
        <v/>
      </c>
      <c r="K70" s="12" t="str">
        <f ca="1">IF($T70,OFFSET(DetailListPending!J$1,$W70,0),"")</f>
        <v/>
      </c>
      <c r="L70" s="12" t="str">
        <f ca="1">IF($T70,OFFSET(DetailListPending!K$1,$W70,0),"")</f>
        <v/>
      </c>
      <c r="M70" s="158" t="str">
        <f ca="1">IF($T70,OFFSET(DetailListPending!AU$1,$W70,0),"")</f>
        <v/>
      </c>
      <c r="N70" s="12" t="str">
        <f ca="1">IF($T70,OFFSET(DetailListPending!AS$1,$W70,0),"")</f>
        <v/>
      </c>
      <c r="P70" s="8" t="str">
        <f ca="1">IF($T70,OFFSET(DetailListPending!P$1,$W70,0),"")</f>
        <v/>
      </c>
      <c r="Q70" s="8" t="str">
        <f ca="1">IF($T70,OFFSET(DetailListPending!Q$1,$W70,0),"")</f>
        <v/>
      </c>
      <c r="R70" s="70" t="str">
        <f ca="1">IF($T70,OFFSET(DetailListPending!R$1,$W70,0),"")</f>
        <v/>
      </c>
      <c r="T70" s="61" t="b">
        <f t="shared" si="5"/>
        <v>0</v>
      </c>
      <c r="U70" s="62">
        <v>69</v>
      </c>
      <c r="V70" s="63" t="str">
        <f ca="1">IF($T70,OFFSET(DetailListPending!A$1,$W70,0),"")</f>
        <v/>
      </c>
      <c r="W70" s="230" t="e">
        <f>MATCH(U70,DetailListPending!BG:BG,0)-1</f>
        <v>#N/A</v>
      </c>
    </row>
    <row r="71" spans="2:23" x14ac:dyDescent="0.25">
      <c r="B71" s="10" t="str">
        <f ca="1">IF($T71,OFFSET(DetailListPending!C$1,$W71,0),"")</f>
        <v/>
      </c>
      <c r="C71" s="5" t="str">
        <f ca="1">IF($T71,OFFSET(DetailListPending!E$1,$W71,0),"")</f>
        <v/>
      </c>
      <c r="D71" s="52" t="str">
        <f ca="1">IF($T71,OFFSET(DetailListPending!F$1,$W71,0),"")</f>
        <v/>
      </c>
      <c r="E71" s="55" t="str">
        <f ca="1">IF($T71,OFFSET(DetailListPending!B$1,$W71,0),"")</f>
        <v/>
      </c>
      <c r="G71" s="76" t="str">
        <f t="shared" ca="1" si="6"/>
        <v/>
      </c>
      <c r="H71" s="23" t="str">
        <f t="shared" ca="1" si="7"/>
        <v/>
      </c>
      <c r="I71" s="20" t="str">
        <f t="shared" ca="1" si="8"/>
        <v/>
      </c>
      <c r="K71" s="12" t="str">
        <f ca="1">IF($T71,OFFSET(DetailListPending!J$1,$W71,0),"")</f>
        <v/>
      </c>
      <c r="L71" s="12" t="str">
        <f ca="1">IF($T71,OFFSET(DetailListPending!K$1,$W71,0),"")</f>
        <v/>
      </c>
      <c r="M71" s="158" t="str">
        <f ca="1">IF($T71,OFFSET(DetailListPending!AU$1,$W71,0),"")</f>
        <v/>
      </c>
      <c r="N71" s="12" t="str">
        <f ca="1">IF($T71,OFFSET(DetailListPending!AS$1,$W71,0),"")</f>
        <v/>
      </c>
      <c r="P71" s="8" t="str">
        <f ca="1">IF($T71,OFFSET(DetailListPending!P$1,$W71,0),"")</f>
        <v/>
      </c>
      <c r="Q71" s="8" t="str">
        <f ca="1">IF($T71,OFFSET(DetailListPending!Q$1,$W71,0),"")</f>
        <v/>
      </c>
      <c r="R71" s="70" t="str">
        <f ca="1">IF($T71,OFFSET(DetailListPending!R$1,$W71,0),"")</f>
        <v/>
      </c>
      <c r="T71" s="61" t="b">
        <f t="shared" si="5"/>
        <v>0</v>
      </c>
      <c r="U71" s="62">
        <v>70</v>
      </c>
      <c r="V71" s="63" t="str">
        <f ca="1">IF($T71,OFFSET(DetailListPending!A$1,$W71,0),"")</f>
        <v/>
      </c>
      <c r="W71" s="230" t="e">
        <f>MATCH(U71,DetailListPending!BG:BG,0)-1</f>
        <v>#N/A</v>
      </c>
    </row>
    <row r="72" spans="2:23" x14ac:dyDescent="0.25">
      <c r="B72" s="10" t="str">
        <f ca="1">IF($T72,OFFSET(DetailListPending!C$1,$W72,0),"")</f>
        <v/>
      </c>
      <c r="C72" s="5" t="str">
        <f ca="1">IF($T72,OFFSET(DetailListPending!E$1,$W72,0),"")</f>
        <v/>
      </c>
      <c r="D72" s="52" t="str">
        <f ca="1">IF($T72,OFFSET(DetailListPending!F$1,$W72,0),"")</f>
        <v/>
      </c>
      <c r="E72" s="55" t="str">
        <f ca="1">IF($T72,OFFSET(DetailListPending!B$1,$W72,0),"")</f>
        <v/>
      </c>
      <c r="G72" s="76" t="str">
        <f t="shared" ca="1" si="6"/>
        <v/>
      </c>
      <c r="H72" s="77" t="str">
        <f t="shared" ca="1" si="7"/>
        <v/>
      </c>
      <c r="I72" s="78" t="str">
        <f t="shared" ca="1" si="8"/>
        <v/>
      </c>
      <c r="K72" s="12" t="str">
        <f ca="1">IF($T72,OFFSET(DetailListPending!J$1,$W72,0),"")</f>
        <v/>
      </c>
      <c r="L72" s="12" t="str">
        <f ca="1">IF($T72,OFFSET(DetailListPending!K$1,$W72,0),"")</f>
        <v/>
      </c>
      <c r="M72" s="158" t="str">
        <f ca="1">IF($T72,OFFSET(DetailListPending!AU$1,$W72,0),"")</f>
        <v/>
      </c>
      <c r="N72" s="12" t="str">
        <f ca="1">IF($T72,OFFSET(DetailListPending!AS$1,$W72,0),"")</f>
        <v/>
      </c>
      <c r="P72" s="8" t="str">
        <f ca="1">IF($T72,OFFSET(DetailListPending!P$1,$W72,0),"")</f>
        <v/>
      </c>
      <c r="Q72" s="8" t="str">
        <f ca="1">IF($T72,OFFSET(DetailListPending!Q$1,$W72,0),"")</f>
        <v/>
      </c>
      <c r="R72" s="70" t="str">
        <f ca="1">IF($T72,OFFSET(DetailListPending!R$1,$W72,0),"")</f>
        <v/>
      </c>
      <c r="T72" s="61" t="b">
        <f t="shared" si="5"/>
        <v>0</v>
      </c>
      <c r="U72" s="62">
        <v>71</v>
      </c>
      <c r="V72" s="63" t="str">
        <f ca="1">IF($T72,OFFSET(DetailListPending!A$1,$W72,0),"")</f>
        <v/>
      </c>
      <c r="W72" s="230" t="e">
        <f>MATCH(U72,DetailListPending!BG:BG,0)-1</f>
        <v>#N/A</v>
      </c>
    </row>
    <row r="73" spans="2:23" x14ac:dyDescent="0.25">
      <c r="B73" s="10" t="str">
        <f ca="1">IF($T73,OFFSET(DetailListPending!C$1,$W73,0),"")</f>
        <v/>
      </c>
      <c r="C73" s="5" t="str">
        <f ca="1">IF($T73,OFFSET(DetailListPending!E$1,$W73,0),"")</f>
        <v/>
      </c>
      <c r="D73" s="52" t="str">
        <f ca="1">IF($T73,OFFSET(DetailListPending!F$1,$W73,0),"")</f>
        <v/>
      </c>
      <c r="E73" s="55" t="str">
        <f ca="1">IF($T73,OFFSET(DetailListPending!B$1,$W73,0),"")</f>
        <v/>
      </c>
      <c r="G73" s="76" t="str">
        <f t="shared" ca="1" si="6"/>
        <v/>
      </c>
      <c r="H73" s="77" t="str">
        <f t="shared" ca="1" si="7"/>
        <v/>
      </c>
      <c r="I73" s="78" t="str">
        <f t="shared" ca="1" si="8"/>
        <v/>
      </c>
      <c r="K73" s="12" t="str">
        <f ca="1">IF($T73,OFFSET(DetailListPending!J$1,$W73,0),"")</f>
        <v/>
      </c>
      <c r="L73" s="12" t="str">
        <f ca="1">IF($T73,OFFSET(DetailListPending!K$1,$W73,0),"")</f>
        <v/>
      </c>
      <c r="M73" s="158" t="str">
        <f ca="1">IF($T73,OFFSET(DetailListPending!AU$1,$W73,0),"")</f>
        <v/>
      </c>
      <c r="N73" s="12" t="str">
        <f ca="1">IF($T73,OFFSET(DetailListPending!AS$1,$W73,0),"")</f>
        <v/>
      </c>
      <c r="P73" s="8" t="str">
        <f ca="1">IF($T73,OFFSET(DetailListPending!P$1,$W73,0),"")</f>
        <v/>
      </c>
      <c r="Q73" s="8" t="str">
        <f ca="1">IF($T73,OFFSET(DetailListPending!Q$1,$W73,0),"")</f>
        <v/>
      </c>
      <c r="R73" s="70" t="str">
        <f ca="1">IF($T73,OFFSET(DetailListPending!R$1,$W73,0),"")</f>
        <v/>
      </c>
      <c r="T73" s="61" t="b">
        <f t="shared" si="5"/>
        <v>0</v>
      </c>
      <c r="U73" s="62">
        <v>72</v>
      </c>
      <c r="V73" s="63" t="str">
        <f ca="1">IF($T73,OFFSET(DetailListPending!A$1,$W73,0),"")</f>
        <v/>
      </c>
      <c r="W73" s="230" t="e">
        <f>MATCH(U73,DetailListPending!BG:BG,0)-1</f>
        <v>#N/A</v>
      </c>
    </row>
    <row r="74" spans="2:23" x14ac:dyDescent="0.25">
      <c r="B74" s="10" t="str">
        <f ca="1">IF($T74,OFFSET(DetailListPending!C$1,$W74,0),"")</f>
        <v/>
      </c>
      <c r="C74" s="5" t="str">
        <f ca="1">IF($T74,OFFSET(DetailListPending!E$1,$W74,0),"")</f>
        <v/>
      </c>
      <c r="D74" s="52" t="str">
        <f ca="1">IF($T74,OFFSET(DetailListPending!F$1,$W74,0),"")</f>
        <v/>
      </c>
      <c r="E74" s="55" t="str">
        <f ca="1">IF($T74,OFFSET(DetailListPending!B$1,$W74,0),"")</f>
        <v/>
      </c>
      <c r="G74" s="76" t="str">
        <f t="shared" ca="1" si="6"/>
        <v/>
      </c>
      <c r="H74" s="77" t="str">
        <f t="shared" ca="1" si="7"/>
        <v/>
      </c>
      <c r="I74" s="78" t="str">
        <f t="shared" ca="1" si="8"/>
        <v/>
      </c>
      <c r="K74" s="12" t="str">
        <f ca="1">IF($T74,OFFSET(DetailListPending!J$1,$W74,0),"")</f>
        <v/>
      </c>
      <c r="L74" s="12" t="str">
        <f ca="1">IF($T74,OFFSET(DetailListPending!K$1,$W74,0),"")</f>
        <v/>
      </c>
      <c r="M74" s="158" t="str">
        <f ca="1">IF($T74,OFFSET(DetailListPending!AU$1,$W74,0),"")</f>
        <v/>
      </c>
      <c r="N74" s="12" t="str">
        <f ca="1">IF($T74,OFFSET(DetailListPending!AS$1,$W74,0),"")</f>
        <v/>
      </c>
      <c r="P74" s="8" t="str">
        <f ca="1">IF($T74,OFFSET(DetailListPending!P$1,$W74,0),"")</f>
        <v/>
      </c>
      <c r="Q74" s="8" t="str">
        <f ca="1">IF($T74,OFFSET(DetailListPending!Q$1,$W74,0),"")</f>
        <v/>
      </c>
      <c r="R74" s="70" t="str">
        <f ca="1">IF($T74,OFFSET(DetailListPending!R$1,$W74,0),"")</f>
        <v/>
      </c>
      <c r="T74" s="61" t="b">
        <f t="shared" si="5"/>
        <v>0</v>
      </c>
      <c r="U74" s="62">
        <v>73</v>
      </c>
      <c r="V74" s="63" t="str">
        <f ca="1">IF($T74,OFFSET(DetailListPending!A$1,$W74,0),"")</f>
        <v/>
      </c>
      <c r="W74" s="230" t="e">
        <f>MATCH(U74,DetailListPending!BG:BG,0)-1</f>
        <v>#N/A</v>
      </c>
    </row>
    <row r="75" spans="2:23" x14ac:dyDescent="0.25">
      <c r="B75" s="10" t="str">
        <f ca="1">IF($T75,OFFSET(DetailListPending!C$1,$W75,0),"")</f>
        <v/>
      </c>
      <c r="C75" s="5" t="str">
        <f ca="1">IF($T75,OFFSET(DetailListPending!E$1,$W75,0),"")</f>
        <v/>
      </c>
      <c r="D75" s="52" t="str">
        <f ca="1">IF($T75,OFFSET(DetailListPending!F$1,$W75,0),"")</f>
        <v/>
      </c>
      <c r="E75" s="55" t="str">
        <f ca="1">IF($T75,OFFSET(DetailListPending!B$1,$W75,0),"")</f>
        <v/>
      </c>
      <c r="G75" s="76" t="str">
        <f t="shared" ca="1" si="6"/>
        <v/>
      </c>
      <c r="H75" s="77" t="str">
        <f t="shared" ca="1" si="7"/>
        <v/>
      </c>
      <c r="I75" s="78" t="str">
        <f t="shared" ca="1" si="8"/>
        <v/>
      </c>
      <c r="K75" s="12" t="str">
        <f ca="1">IF($T75,OFFSET(DetailListPending!J$1,$W75,0),"")</f>
        <v/>
      </c>
      <c r="L75" s="12" t="str">
        <f ca="1">IF($T75,OFFSET(DetailListPending!K$1,$W75,0),"")</f>
        <v/>
      </c>
      <c r="M75" s="158" t="str">
        <f ca="1">IF($T75,OFFSET(DetailListPending!AU$1,$W75,0),"")</f>
        <v/>
      </c>
      <c r="N75" s="12" t="str">
        <f ca="1">IF($T75,OFFSET(DetailListPending!AS$1,$W75,0),"")</f>
        <v/>
      </c>
      <c r="P75" s="8" t="str">
        <f ca="1">IF($T75,OFFSET(DetailListPending!P$1,$W75,0),"")</f>
        <v/>
      </c>
      <c r="Q75" s="8" t="str">
        <f ca="1">IF($T75,OFFSET(DetailListPending!Q$1,$W75,0),"")</f>
        <v/>
      </c>
      <c r="R75" s="70" t="str">
        <f ca="1">IF($T75,OFFSET(DetailListPending!R$1,$W75,0),"")</f>
        <v/>
      </c>
      <c r="T75" s="61" t="b">
        <f t="shared" si="5"/>
        <v>0</v>
      </c>
      <c r="U75" s="62">
        <v>74</v>
      </c>
      <c r="V75" s="63" t="str">
        <f ca="1">IF($T75,OFFSET(DetailListPending!A$1,$W75,0),"")</f>
        <v/>
      </c>
      <c r="W75" s="230" t="e">
        <f>MATCH(U75,DetailListPending!BG:BG,0)-1</f>
        <v>#N/A</v>
      </c>
    </row>
    <row r="76" spans="2:23" x14ac:dyDescent="0.25">
      <c r="B76" s="10" t="str">
        <f ca="1">IF($T76,OFFSET(DetailListPending!C$1,$W76,0),"")</f>
        <v/>
      </c>
      <c r="C76" s="5" t="str">
        <f ca="1">IF($T76,OFFSET(DetailListPending!E$1,$W76,0),"")</f>
        <v/>
      </c>
      <c r="D76" s="52" t="str">
        <f ca="1">IF($T76,OFFSET(DetailListPending!F$1,$W76,0),"")</f>
        <v/>
      </c>
      <c r="E76" s="55" t="str">
        <f ca="1">IF($T76,OFFSET(DetailListPending!B$1,$W76,0),"")</f>
        <v/>
      </c>
      <c r="G76" s="76" t="str">
        <f t="shared" ca="1" si="6"/>
        <v/>
      </c>
      <c r="H76" s="77" t="str">
        <f t="shared" ca="1" si="7"/>
        <v/>
      </c>
      <c r="I76" s="78" t="str">
        <f t="shared" ca="1" si="8"/>
        <v/>
      </c>
      <c r="K76" s="12" t="str">
        <f ca="1">IF($T76,OFFSET(DetailListPending!J$1,$W76,0),"")</f>
        <v/>
      </c>
      <c r="L76" s="12" t="str">
        <f ca="1">IF($T76,OFFSET(DetailListPending!K$1,$W76,0),"")</f>
        <v/>
      </c>
      <c r="M76" s="158" t="str">
        <f ca="1">IF($T76,OFFSET(DetailListPending!AU$1,$W76,0),"")</f>
        <v/>
      </c>
      <c r="N76" s="12" t="str">
        <f ca="1">IF($T76,OFFSET(DetailListPending!AS$1,$W76,0),"")</f>
        <v/>
      </c>
      <c r="P76" s="8" t="str">
        <f ca="1">IF($T76,OFFSET(DetailListPending!P$1,$W76,0),"")</f>
        <v/>
      </c>
      <c r="Q76" s="8" t="str">
        <f ca="1">IF($T76,OFFSET(DetailListPending!Q$1,$W76,0),"")</f>
        <v/>
      </c>
      <c r="R76" s="70" t="str">
        <f ca="1">IF($T76,OFFSET(DetailListPending!R$1,$W76,0),"")</f>
        <v/>
      </c>
      <c r="T76" s="61" t="b">
        <f t="shared" si="5"/>
        <v>0</v>
      </c>
      <c r="U76" s="62">
        <v>75</v>
      </c>
      <c r="V76" s="63" t="str">
        <f ca="1">IF($T76,OFFSET(DetailListPending!A$1,$W76,0),"")</f>
        <v/>
      </c>
      <c r="W76" s="230" t="e">
        <f>MATCH(U76,DetailListPending!BG:BG,0)-1</f>
        <v>#N/A</v>
      </c>
    </row>
    <row r="77" spans="2:23" x14ac:dyDescent="0.25">
      <c r="B77" s="10" t="str">
        <f ca="1">IF($T77,OFFSET(DetailListPending!C$1,$W77,0),"")</f>
        <v/>
      </c>
      <c r="C77" s="5" t="str">
        <f ca="1">IF($T77,OFFSET(DetailListPending!E$1,$W77,0),"")</f>
        <v/>
      </c>
      <c r="D77" s="52" t="str">
        <f ca="1">IF($T77,OFFSET(DetailListPending!F$1,$W77,0),"")</f>
        <v/>
      </c>
      <c r="E77" s="55" t="str">
        <f ca="1">IF($T77,OFFSET(DetailListPending!B$1,$W77,0),"")</f>
        <v/>
      </c>
      <c r="G77" s="76" t="str">
        <f t="shared" ca="1" si="6"/>
        <v/>
      </c>
      <c r="H77" s="77" t="str">
        <f t="shared" ca="1" si="7"/>
        <v/>
      </c>
      <c r="I77" s="78" t="str">
        <f t="shared" ca="1" si="8"/>
        <v/>
      </c>
      <c r="K77" s="12" t="str">
        <f ca="1">IF($T77,OFFSET(DetailListPending!J$1,$W77,0),"")</f>
        <v/>
      </c>
      <c r="L77" s="12" t="str">
        <f ca="1">IF($T77,OFFSET(DetailListPending!K$1,$W77,0),"")</f>
        <v/>
      </c>
      <c r="M77" s="158" t="str">
        <f ca="1">IF($T77,OFFSET(DetailListPending!AU$1,$W77,0),"")</f>
        <v/>
      </c>
      <c r="N77" s="12" t="str">
        <f ca="1">IF($T77,OFFSET(DetailListPending!AS$1,$W77,0),"")</f>
        <v/>
      </c>
      <c r="P77" s="8" t="str">
        <f ca="1">IF($T77,OFFSET(DetailListPending!P$1,$W77,0),"")</f>
        <v/>
      </c>
      <c r="Q77" s="8" t="str">
        <f ca="1">IF($T77,OFFSET(DetailListPending!Q$1,$W77,0),"")</f>
        <v/>
      </c>
      <c r="R77" s="70" t="str">
        <f ca="1">IF($T77,OFFSET(DetailListPending!R$1,$W77,0),"")</f>
        <v/>
      </c>
      <c r="T77" s="61" t="b">
        <f t="shared" si="5"/>
        <v>0</v>
      </c>
      <c r="U77" s="62">
        <v>76</v>
      </c>
      <c r="V77" s="63" t="str">
        <f ca="1">IF($T77,OFFSET(DetailListPending!A$1,$W77,0),"")</f>
        <v/>
      </c>
      <c r="W77" s="230" t="e">
        <f>MATCH(U77,DetailListPending!BG:BG,0)-1</f>
        <v>#N/A</v>
      </c>
    </row>
    <row r="78" spans="2:23" x14ac:dyDescent="0.25">
      <c r="B78" s="10" t="str">
        <f ca="1">IF($T78,OFFSET(DetailListPending!C$1,$W78,0),"")</f>
        <v/>
      </c>
      <c r="C78" s="5" t="str">
        <f ca="1">IF($T78,OFFSET(DetailListPending!E$1,$W78,0),"")</f>
        <v/>
      </c>
      <c r="D78" s="52" t="str">
        <f ca="1">IF($T78,OFFSET(DetailListPending!F$1,$W78,0),"")</f>
        <v/>
      </c>
      <c r="E78" s="55" t="str">
        <f ca="1">IF($T78,OFFSET(DetailListPending!B$1,$W78,0),"")</f>
        <v/>
      </c>
      <c r="G78" s="76" t="str">
        <f t="shared" ca="1" si="6"/>
        <v/>
      </c>
      <c r="H78" s="77" t="str">
        <f t="shared" ca="1" si="7"/>
        <v/>
      </c>
      <c r="I78" s="78" t="str">
        <f t="shared" ca="1" si="8"/>
        <v/>
      </c>
      <c r="K78" s="12" t="str">
        <f ca="1">IF($T78,OFFSET(DetailListPending!J$1,$W78,0),"")</f>
        <v/>
      </c>
      <c r="L78" s="12" t="str">
        <f ca="1">IF($T78,OFFSET(DetailListPending!K$1,$W78,0),"")</f>
        <v/>
      </c>
      <c r="M78" s="158" t="str">
        <f ca="1">IF($T78,OFFSET(DetailListPending!AU$1,$W78,0),"")</f>
        <v/>
      </c>
      <c r="N78" s="12" t="str">
        <f ca="1">IF($T78,OFFSET(DetailListPending!AS$1,$W78,0),"")</f>
        <v/>
      </c>
      <c r="P78" s="8" t="str">
        <f ca="1">IF($T78,OFFSET(DetailListPending!P$1,$W78,0),"")</f>
        <v/>
      </c>
      <c r="Q78" s="8" t="str">
        <f ca="1">IF($T78,OFFSET(DetailListPending!Q$1,$W78,0),"")</f>
        <v/>
      </c>
      <c r="R78" s="70" t="str">
        <f ca="1">IF($T78,OFFSET(DetailListPending!R$1,$W78,0),"")</f>
        <v/>
      </c>
      <c r="T78" s="61" t="b">
        <f t="shared" si="5"/>
        <v>0</v>
      </c>
      <c r="U78" s="62">
        <v>77</v>
      </c>
      <c r="V78" s="63" t="str">
        <f ca="1">IF($T78,OFFSET(DetailListPending!A$1,$W78,0),"")</f>
        <v/>
      </c>
      <c r="W78" s="230" t="e">
        <f>MATCH(U78,DetailListPending!BG:BG,0)-1</f>
        <v>#N/A</v>
      </c>
    </row>
    <row r="79" spans="2:23" x14ac:dyDescent="0.25">
      <c r="B79" s="10" t="str">
        <f ca="1">IF($T79,OFFSET(DetailListPending!C$1,$W79,0),"")</f>
        <v/>
      </c>
      <c r="C79" s="5" t="str">
        <f ca="1">IF($T79,OFFSET(DetailListPending!E$1,$W79,0),"")</f>
        <v/>
      </c>
      <c r="D79" s="52" t="str">
        <f ca="1">IF($T79,OFFSET(DetailListPending!F$1,$W79,0),"")</f>
        <v/>
      </c>
      <c r="E79" s="55" t="str">
        <f ca="1">IF($T79,OFFSET(DetailListPending!B$1,$W79,0),"")</f>
        <v/>
      </c>
      <c r="G79" s="76" t="str">
        <f t="shared" ca="1" si="6"/>
        <v/>
      </c>
      <c r="H79" s="77" t="str">
        <f t="shared" ca="1" si="7"/>
        <v/>
      </c>
      <c r="I79" s="78" t="str">
        <f t="shared" ca="1" si="8"/>
        <v/>
      </c>
      <c r="K79" s="12" t="str">
        <f ca="1">IF($T79,OFFSET(DetailListPending!J$1,$W79,0),"")</f>
        <v/>
      </c>
      <c r="L79" s="12" t="str">
        <f ca="1">IF($T79,OFFSET(DetailListPending!K$1,$W79,0),"")</f>
        <v/>
      </c>
      <c r="M79" s="158" t="str">
        <f ca="1">IF($T79,OFFSET(DetailListPending!AU$1,$W79,0),"")</f>
        <v/>
      </c>
      <c r="N79" s="12" t="str">
        <f ca="1">IF($T79,OFFSET(DetailListPending!AS$1,$W79,0),"")</f>
        <v/>
      </c>
      <c r="P79" s="8" t="str">
        <f ca="1">IF($T79,OFFSET(DetailListPending!P$1,$W79,0),"")</f>
        <v/>
      </c>
      <c r="Q79" s="8" t="str">
        <f ca="1">IF($T79,OFFSET(DetailListPending!Q$1,$W79,0),"")</f>
        <v/>
      </c>
      <c r="R79" s="70" t="str">
        <f ca="1">IF($T79,OFFSET(DetailListPending!R$1,$W79,0),"")</f>
        <v/>
      </c>
      <c r="T79" s="61" t="b">
        <f t="shared" si="5"/>
        <v>0</v>
      </c>
      <c r="U79" s="62">
        <v>78</v>
      </c>
      <c r="V79" s="63" t="str">
        <f ca="1">IF($T79,OFFSET(DetailListPending!A$1,$W79,0),"")</f>
        <v/>
      </c>
      <c r="W79" s="230" t="e">
        <f>MATCH(U79,DetailListPending!BG:BG,0)-1</f>
        <v>#N/A</v>
      </c>
    </row>
    <row r="80" spans="2:23" x14ac:dyDescent="0.25">
      <c r="B80" s="10" t="str">
        <f ca="1">IF($T80,OFFSET(DetailListPending!C$1,$W80,0),"")</f>
        <v/>
      </c>
      <c r="C80" s="5" t="str">
        <f ca="1">IF($T80,OFFSET(DetailListPending!E$1,$W80,0),"")</f>
        <v/>
      </c>
      <c r="D80" s="52" t="str">
        <f ca="1">IF($T80,OFFSET(DetailListPending!F$1,$W80,0),"")</f>
        <v/>
      </c>
      <c r="E80" s="55" t="str">
        <f ca="1">IF($T80,OFFSET(DetailListPending!B$1,$W80,0),"")</f>
        <v/>
      </c>
      <c r="G80" s="76" t="str">
        <f t="shared" ca="1" si="6"/>
        <v/>
      </c>
      <c r="H80" s="77" t="str">
        <f t="shared" ca="1" si="7"/>
        <v/>
      </c>
      <c r="I80" s="78" t="str">
        <f t="shared" ca="1" si="8"/>
        <v/>
      </c>
      <c r="K80" s="12" t="str">
        <f ca="1">IF($T80,OFFSET(DetailListPending!J$1,$W80,0),"")</f>
        <v/>
      </c>
      <c r="L80" s="12" t="str">
        <f ca="1">IF($T80,OFFSET(DetailListPending!K$1,$W80,0),"")</f>
        <v/>
      </c>
      <c r="M80" s="158" t="str">
        <f ca="1">IF($T80,OFFSET(DetailListPending!AU$1,$W80,0),"")</f>
        <v/>
      </c>
      <c r="N80" s="12" t="str">
        <f ca="1">IF($T80,OFFSET(DetailListPending!AS$1,$W80,0),"")</f>
        <v/>
      </c>
      <c r="P80" s="8" t="str">
        <f ca="1">IF($T80,OFFSET(DetailListPending!P$1,$W80,0),"")</f>
        <v/>
      </c>
      <c r="Q80" s="8" t="str">
        <f ca="1">IF($T80,OFFSET(DetailListPending!Q$1,$W80,0),"")</f>
        <v/>
      </c>
      <c r="R80" s="70" t="str">
        <f ca="1">IF($T80,OFFSET(DetailListPending!R$1,$W80,0),"")</f>
        <v/>
      </c>
      <c r="T80" s="61" t="b">
        <f t="shared" si="5"/>
        <v>0</v>
      </c>
      <c r="U80" s="62">
        <v>79</v>
      </c>
      <c r="V80" s="63" t="str">
        <f ca="1">IF($T80,OFFSET(DetailListPending!A$1,$W80,0),"")</f>
        <v/>
      </c>
      <c r="W80" s="230" t="e">
        <f>MATCH(U80,DetailListPending!BG:BG,0)-1</f>
        <v>#N/A</v>
      </c>
    </row>
    <row r="81" spans="2:23" x14ac:dyDescent="0.25">
      <c r="B81" s="10" t="str">
        <f ca="1">IF($T81,OFFSET(DetailListPending!C$1,$W81,0),"")</f>
        <v/>
      </c>
      <c r="C81" s="5" t="str">
        <f ca="1">IF($T81,OFFSET(DetailListPending!E$1,$W81,0),"")</f>
        <v/>
      </c>
      <c r="D81" s="52" t="str">
        <f ca="1">IF($T81,OFFSET(DetailListPending!F$1,$W81,0),"")</f>
        <v/>
      </c>
      <c r="E81" s="55" t="str">
        <f ca="1">IF($T81,OFFSET(DetailListPending!B$1,$W81,0),"")</f>
        <v/>
      </c>
      <c r="G81" s="76" t="str">
        <f t="shared" ca="1" si="6"/>
        <v/>
      </c>
      <c r="H81" s="77" t="str">
        <f t="shared" ca="1" si="7"/>
        <v/>
      </c>
      <c r="I81" s="78" t="str">
        <f t="shared" ca="1" si="8"/>
        <v/>
      </c>
      <c r="K81" s="12" t="str">
        <f ca="1">IF($T81,OFFSET(DetailListPending!J$1,$W81,0),"")</f>
        <v/>
      </c>
      <c r="L81" s="12" t="str">
        <f ca="1">IF($T81,OFFSET(DetailListPending!K$1,$W81,0),"")</f>
        <v/>
      </c>
      <c r="M81" s="158" t="str">
        <f ca="1">IF($T81,OFFSET(DetailListPending!AU$1,$W81,0),"")</f>
        <v/>
      </c>
      <c r="N81" s="12" t="str">
        <f ca="1">IF($T81,OFFSET(DetailListPending!AS$1,$W81,0),"")</f>
        <v/>
      </c>
      <c r="P81" s="8" t="str">
        <f ca="1">IF($T81,OFFSET(DetailListPending!P$1,$W81,0),"")</f>
        <v/>
      </c>
      <c r="Q81" s="8" t="str">
        <f ca="1">IF($T81,OFFSET(DetailListPending!Q$1,$W81,0),"")</f>
        <v/>
      </c>
      <c r="R81" s="70" t="str">
        <f ca="1">IF($T81,OFFSET(DetailListPending!R$1,$W81,0),"")</f>
        <v/>
      </c>
      <c r="T81" s="61" t="b">
        <f t="shared" si="5"/>
        <v>0</v>
      </c>
      <c r="U81" s="62">
        <v>80</v>
      </c>
      <c r="V81" s="63" t="str">
        <f ca="1">IF($T81,OFFSET(DetailListPending!A$1,$W81,0),"")</f>
        <v/>
      </c>
      <c r="W81" s="230" t="e">
        <f>MATCH(U81,DetailListPending!BG:BG,0)-1</f>
        <v>#N/A</v>
      </c>
    </row>
    <row r="82" spans="2:23" x14ac:dyDescent="0.25">
      <c r="B82" s="10" t="str">
        <f ca="1">IF($T82,OFFSET(DetailListPending!C$1,$W82,0),"")</f>
        <v/>
      </c>
      <c r="C82" s="5" t="str">
        <f ca="1">IF($T82,OFFSET(DetailListPending!E$1,$W82,0),"")</f>
        <v/>
      </c>
      <c r="D82" s="52" t="str">
        <f ca="1">IF($T82,OFFSET(DetailListPending!F$1,$W82,0),"")</f>
        <v/>
      </c>
      <c r="E82" s="55" t="str">
        <f ca="1">IF($T82,OFFSET(DetailListPending!B$1,$W82,0),"")</f>
        <v/>
      </c>
      <c r="G82" s="76" t="str">
        <f t="shared" ca="1" si="6"/>
        <v/>
      </c>
      <c r="H82" s="77" t="str">
        <f t="shared" ca="1" si="7"/>
        <v/>
      </c>
      <c r="I82" s="78" t="str">
        <f t="shared" ca="1" si="8"/>
        <v/>
      </c>
      <c r="K82" s="12" t="str">
        <f ca="1">IF($T82,OFFSET(DetailListPending!J$1,$W82,0),"")</f>
        <v/>
      </c>
      <c r="L82" s="12" t="str">
        <f ca="1">IF($T82,OFFSET(DetailListPending!K$1,$W82,0),"")</f>
        <v/>
      </c>
      <c r="M82" s="158" t="str">
        <f ca="1">IF($T82,OFFSET(DetailListPending!AU$1,$W82,0),"")</f>
        <v/>
      </c>
      <c r="N82" s="12" t="str">
        <f ca="1">IF($T82,OFFSET(DetailListPending!AS$1,$W82,0),"")</f>
        <v/>
      </c>
      <c r="P82" s="8" t="str">
        <f ca="1">IF($T82,OFFSET(DetailListPending!P$1,$W82,0),"")</f>
        <v/>
      </c>
      <c r="Q82" s="8" t="str">
        <f ca="1">IF($T82,OFFSET(DetailListPending!Q$1,$W82,0),"")</f>
        <v/>
      </c>
      <c r="R82" s="70" t="str">
        <f ca="1">IF($T82,OFFSET(DetailListPending!R$1,$W82,0),"")</f>
        <v/>
      </c>
      <c r="T82" s="61" t="b">
        <f t="shared" si="5"/>
        <v>0</v>
      </c>
      <c r="U82" s="62">
        <v>81</v>
      </c>
      <c r="V82" s="63" t="str">
        <f ca="1">IF($T82,OFFSET(DetailListPending!A$1,$W82,0),"")</f>
        <v/>
      </c>
      <c r="W82" s="230" t="e">
        <f>MATCH(U82,DetailListPending!BG:BG,0)-1</f>
        <v>#N/A</v>
      </c>
    </row>
    <row r="83" spans="2:23" x14ac:dyDescent="0.25">
      <c r="B83" s="10" t="str">
        <f ca="1">IF($T83,OFFSET(DetailListPending!C$1,$W83,0),"")</f>
        <v/>
      </c>
      <c r="C83" s="5" t="str">
        <f ca="1">IF($T83,OFFSET(DetailListPending!E$1,$W83,0),"")</f>
        <v/>
      </c>
      <c r="D83" s="52" t="str">
        <f ca="1">IF($T83,OFFSET(DetailListPending!F$1,$W83,0),"")</f>
        <v/>
      </c>
      <c r="E83" s="55" t="str">
        <f ca="1">IF($T83,OFFSET(DetailListPending!B$1,$W83,0),"")</f>
        <v/>
      </c>
      <c r="G83" s="76" t="str">
        <f t="shared" ca="1" si="6"/>
        <v/>
      </c>
      <c r="H83" s="77" t="str">
        <f t="shared" ca="1" si="7"/>
        <v/>
      </c>
      <c r="I83" s="78" t="str">
        <f t="shared" ca="1" si="8"/>
        <v/>
      </c>
      <c r="K83" s="12" t="str">
        <f ca="1">IF($T83,OFFSET(DetailListPending!J$1,$W83,0),"")</f>
        <v/>
      </c>
      <c r="L83" s="12" t="str">
        <f ca="1">IF($T83,OFFSET(DetailListPending!K$1,$W83,0),"")</f>
        <v/>
      </c>
      <c r="M83" s="158" t="str">
        <f ca="1">IF($T83,OFFSET(DetailListPending!AU$1,$W83,0),"")</f>
        <v/>
      </c>
      <c r="N83" s="12" t="str">
        <f ca="1">IF($T83,OFFSET(DetailListPending!AS$1,$W83,0),"")</f>
        <v/>
      </c>
      <c r="P83" s="8" t="str">
        <f ca="1">IF($T83,OFFSET(DetailListPending!P$1,$W83,0),"")</f>
        <v/>
      </c>
      <c r="Q83" s="8" t="str">
        <f ca="1">IF($T83,OFFSET(DetailListPending!Q$1,$W83,0),"")</f>
        <v/>
      </c>
      <c r="R83" s="70" t="str">
        <f ca="1">IF($T83,OFFSET(DetailListPending!R$1,$W83,0),"")</f>
        <v/>
      </c>
      <c r="T83" s="61" t="b">
        <f t="shared" si="5"/>
        <v>0</v>
      </c>
      <c r="U83" s="62">
        <v>82</v>
      </c>
      <c r="V83" s="63" t="str">
        <f ca="1">IF($T83,OFFSET(DetailListPending!A$1,$W83,0),"")</f>
        <v/>
      </c>
      <c r="W83" s="230" t="e">
        <f>MATCH(U83,DetailListPending!BG:BG,0)-1</f>
        <v>#N/A</v>
      </c>
    </row>
    <row r="84" spans="2:23" x14ac:dyDescent="0.25">
      <c r="B84" s="10" t="str">
        <f ca="1">IF($T84,OFFSET(DetailListPending!C$1,$W84,0),"")</f>
        <v/>
      </c>
      <c r="C84" s="5" t="str">
        <f ca="1">IF($T84,OFFSET(DetailListPending!E$1,$W84,0),"")</f>
        <v/>
      </c>
      <c r="D84" s="52" t="str">
        <f ca="1">IF($T84,OFFSET(DetailListPending!F$1,$W84,0),"")</f>
        <v/>
      </c>
      <c r="E84" s="55" t="str">
        <f ca="1">IF($T84,OFFSET(DetailListPending!B$1,$W84,0),"")</f>
        <v/>
      </c>
      <c r="G84" s="76" t="str">
        <f t="shared" ca="1" si="6"/>
        <v/>
      </c>
      <c r="H84" s="77" t="str">
        <f t="shared" ca="1" si="7"/>
        <v/>
      </c>
      <c r="I84" s="78" t="str">
        <f t="shared" ca="1" si="8"/>
        <v/>
      </c>
      <c r="K84" s="12" t="str">
        <f ca="1">IF($T84,OFFSET(DetailListPending!J$1,$W84,0),"")</f>
        <v/>
      </c>
      <c r="L84" s="12" t="str">
        <f ca="1">IF($T84,OFFSET(DetailListPending!K$1,$W84,0),"")</f>
        <v/>
      </c>
      <c r="M84" s="158" t="str">
        <f ca="1">IF($T84,OFFSET(DetailListPending!AU$1,$W84,0),"")</f>
        <v/>
      </c>
      <c r="N84" s="12" t="str">
        <f ca="1">IF($T84,OFFSET(DetailListPending!AS$1,$W84,0),"")</f>
        <v/>
      </c>
      <c r="P84" s="8" t="str">
        <f ca="1">IF($T84,OFFSET(DetailListPending!P$1,$W84,0),"")</f>
        <v/>
      </c>
      <c r="Q84" s="8" t="str">
        <f ca="1">IF($T84,OFFSET(DetailListPending!Q$1,$W84,0),"")</f>
        <v/>
      </c>
      <c r="R84" s="70" t="str">
        <f ca="1">IF($T84,OFFSET(DetailListPending!R$1,$W84,0),"")</f>
        <v/>
      </c>
      <c r="T84" s="61" t="b">
        <f t="shared" si="5"/>
        <v>0</v>
      </c>
      <c r="U84" s="62">
        <v>83</v>
      </c>
      <c r="V84" s="63" t="str">
        <f ca="1">IF($T84,OFFSET(DetailListPending!A$1,$W84,0),"")</f>
        <v/>
      </c>
      <c r="W84" s="230" t="e">
        <f>MATCH(U84,DetailListPending!BG:BG,0)-1</f>
        <v>#N/A</v>
      </c>
    </row>
    <row r="85" spans="2:23" x14ac:dyDescent="0.25">
      <c r="B85" s="10" t="str">
        <f ca="1">IF($T85,OFFSET(DetailListPending!C$1,$W85,0),"")</f>
        <v/>
      </c>
      <c r="C85" s="5" t="str">
        <f ca="1">IF($T85,OFFSET(DetailListPending!E$1,$W85,0),"")</f>
        <v/>
      </c>
      <c r="D85" s="52" t="str">
        <f ca="1">IF($T85,OFFSET(DetailListPending!F$1,$W85,0),"")</f>
        <v/>
      </c>
      <c r="E85" s="55" t="str">
        <f ca="1">IF($T85,OFFSET(DetailListPending!B$1,$W85,0),"")</f>
        <v/>
      </c>
      <c r="G85" s="76" t="str">
        <f t="shared" ca="1" si="6"/>
        <v/>
      </c>
      <c r="H85" s="77" t="str">
        <f t="shared" ca="1" si="7"/>
        <v/>
      </c>
      <c r="I85" s="78" t="str">
        <f t="shared" ca="1" si="8"/>
        <v/>
      </c>
      <c r="K85" s="12" t="str">
        <f ca="1">IF($T85,OFFSET(DetailListPending!J$1,$W85,0),"")</f>
        <v/>
      </c>
      <c r="L85" s="12" t="str">
        <f ca="1">IF($T85,OFFSET(DetailListPending!K$1,$W85,0),"")</f>
        <v/>
      </c>
      <c r="M85" s="158" t="str">
        <f ca="1">IF($T85,OFFSET(DetailListPending!AU$1,$W85,0),"")</f>
        <v/>
      </c>
      <c r="N85" s="12" t="str">
        <f ca="1">IF($T85,OFFSET(DetailListPending!AS$1,$W85,0),"")</f>
        <v/>
      </c>
      <c r="P85" s="8" t="str">
        <f ca="1">IF($T85,OFFSET(DetailListPending!P$1,$W85,0),"")</f>
        <v/>
      </c>
      <c r="Q85" s="8" t="str">
        <f ca="1">IF($T85,OFFSET(DetailListPending!Q$1,$W85,0),"")</f>
        <v/>
      </c>
      <c r="R85" s="70" t="str">
        <f ca="1">IF($T85,OFFSET(DetailListPending!R$1,$W85,0),"")</f>
        <v/>
      </c>
      <c r="T85" s="61" t="b">
        <f t="shared" si="5"/>
        <v>0</v>
      </c>
      <c r="U85" s="62">
        <v>84</v>
      </c>
      <c r="V85" s="63" t="str">
        <f ca="1">IF($T85,OFFSET(DetailListPending!A$1,$W85,0),"")</f>
        <v/>
      </c>
      <c r="W85" s="230" t="e">
        <f>MATCH(U85,DetailListPending!BG:BG,0)-1</f>
        <v>#N/A</v>
      </c>
    </row>
    <row r="86" spans="2:23" x14ac:dyDescent="0.25">
      <c r="B86" s="10" t="str">
        <f ca="1">IF($T86,OFFSET(DetailListPending!C$1,$W86,0),"")</f>
        <v/>
      </c>
      <c r="C86" s="5" t="str">
        <f ca="1">IF($T86,OFFSET(DetailListPending!E$1,$W86,0),"")</f>
        <v/>
      </c>
      <c r="D86" s="52" t="str">
        <f ca="1">IF($T86,OFFSET(DetailListPending!F$1,$W86,0),"")</f>
        <v/>
      </c>
      <c r="E86" s="55" t="str">
        <f ca="1">IF($T86,OFFSET(DetailListPending!B$1,$W86,0),"")</f>
        <v/>
      </c>
      <c r="G86" s="76" t="str">
        <f t="shared" ca="1" si="6"/>
        <v/>
      </c>
      <c r="H86" s="77" t="str">
        <f t="shared" ca="1" si="7"/>
        <v/>
      </c>
      <c r="I86" s="78" t="str">
        <f t="shared" ca="1" si="8"/>
        <v/>
      </c>
      <c r="K86" s="12" t="str">
        <f ca="1">IF($T86,OFFSET(DetailListPending!J$1,$W86,0),"")</f>
        <v/>
      </c>
      <c r="L86" s="12" t="str">
        <f ca="1">IF($T86,OFFSET(DetailListPending!K$1,$W86,0),"")</f>
        <v/>
      </c>
      <c r="M86" s="158" t="str">
        <f ca="1">IF($T86,OFFSET(DetailListPending!AU$1,$W86,0),"")</f>
        <v/>
      </c>
      <c r="N86" s="12" t="str">
        <f ca="1">IF($T86,OFFSET(DetailListPending!AS$1,$W86,0),"")</f>
        <v/>
      </c>
      <c r="P86" s="8" t="str">
        <f ca="1">IF($T86,OFFSET(DetailListPending!P$1,$W86,0),"")</f>
        <v/>
      </c>
      <c r="Q86" s="8" t="str">
        <f ca="1">IF($T86,OFFSET(DetailListPending!Q$1,$W86,0),"")</f>
        <v/>
      </c>
      <c r="R86" s="70" t="str">
        <f ca="1">IF($T86,OFFSET(DetailListPending!R$1,$W86,0),"")</f>
        <v/>
      </c>
      <c r="T86" s="61" t="b">
        <f t="shared" si="5"/>
        <v>0</v>
      </c>
      <c r="U86" s="62">
        <v>85</v>
      </c>
      <c r="V86" s="63" t="str">
        <f ca="1">IF($T86,OFFSET(DetailListPending!A$1,$W86,0),"")</f>
        <v/>
      </c>
      <c r="W86" s="230" t="e">
        <f>MATCH(U86,DetailListPending!BG:BG,0)-1</f>
        <v>#N/A</v>
      </c>
    </row>
    <row r="87" spans="2:23" x14ac:dyDescent="0.25">
      <c r="B87" s="10" t="str">
        <f ca="1">IF($T87,OFFSET(DetailListPending!C$1,$W87,0),"")</f>
        <v/>
      </c>
      <c r="C87" s="5" t="str">
        <f ca="1">IF($T87,OFFSET(DetailListPending!E$1,$W87,0),"")</f>
        <v/>
      </c>
      <c r="D87" s="52" t="str">
        <f ca="1">IF($T87,OFFSET(DetailListPending!F$1,$W87,0),"")</f>
        <v/>
      </c>
      <c r="E87" s="55" t="str">
        <f ca="1">IF($T87,OFFSET(DetailListPending!B$1,$W87,0),"")</f>
        <v/>
      </c>
      <c r="G87" s="76" t="str">
        <f t="shared" ca="1" si="6"/>
        <v/>
      </c>
      <c r="H87" s="77" t="str">
        <f t="shared" ca="1" si="7"/>
        <v/>
      </c>
      <c r="I87" s="78" t="str">
        <f t="shared" ca="1" si="8"/>
        <v/>
      </c>
      <c r="K87" s="12" t="str">
        <f ca="1">IF($T87,OFFSET(DetailListPending!J$1,$W87,0),"")</f>
        <v/>
      </c>
      <c r="L87" s="12" t="str">
        <f ca="1">IF($T87,OFFSET(DetailListPending!K$1,$W87,0),"")</f>
        <v/>
      </c>
      <c r="M87" s="158" t="str">
        <f ca="1">IF($T87,OFFSET(DetailListPending!AU$1,$W87,0),"")</f>
        <v/>
      </c>
      <c r="N87" s="12" t="str">
        <f ca="1">IF($T87,OFFSET(DetailListPending!AS$1,$W87,0),"")</f>
        <v/>
      </c>
      <c r="P87" s="8" t="str">
        <f ca="1">IF($T87,OFFSET(DetailListPending!P$1,$W87,0),"")</f>
        <v/>
      </c>
      <c r="Q87" s="8" t="str">
        <f ca="1">IF($T87,OFFSET(DetailListPending!Q$1,$W87,0),"")</f>
        <v/>
      </c>
      <c r="R87" s="70" t="str">
        <f ca="1">IF($T87,OFFSET(DetailListPending!R$1,$W87,0),"")</f>
        <v/>
      </c>
      <c r="T87" s="61" t="b">
        <f t="shared" si="5"/>
        <v>0</v>
      </c>
      <c r="U87" s="62">
        <v>86</v>
      </c>
      <c r="V87" s="63" t="str">
        <f ca="1">IF($T87,OFFSET(DetailListPending!A$1,$W87,0),"")</f>
        <v/>
      </c>
      <c r="W87" s="230" t="e">
        <f>MATCH(U87,DetailListPending!BG:BG,0)-1</f>
        <v>#N/A</v>
      </c>
    </row>
    <row r="88" spans="2:23" x14ac:dyDescent="0.25">
      <c r="B88" s="10" t="str">
        <f ca="1">IF($T88,OFFSET(DetailListPending!C$1,$W88,0),"")</f>
        <v/>
      </c>
      <c r="C88" s="5" t="str">
        <f ca="1">IF($T88,OFFSET(DetailListPending!E$1,$W88,0),"")</f>
        <v/>
      </c>
      <c r="D88" s="52" t="str">
        <f ca="1">IF($T88,OFFSET(DetailListPending!F$1,$W88,0),"")</f>
        <v/>
      </c>
      <c r="E88" s="55" t="str">
        <f ca="1">IF($T88,OFFSET(DetailListPending!B$1,$W88,0),"")</f>
        <v/>
      </c>
      <c r="G88" s="76" t="str">
        <f t="shared" ca="1" si="6"/>
        <v/>
      </c>
      <c r="H88" s="77" t="str">
        <f t="shared" ca="1" si="7"/>
        <v/>
      </c>
      <c r="I88" s="78" t="str">
        <f t="shared" ca="1" si="8"/>
        <v/>
      </c>
      <c r="K88" s="12" t="str">
        <f ca="1">IF($T88,OFFSET(DetailListPending!J$1,$W88,0),"")</f>
        <v/>
      </c>
      <c r="L88" s="12" t="str">
        <f ca="1">IF($T88,OFFSET(DetailListPending!K$1,$W88,0),"")</f>
        <v/>
      </c>
      <c r="M88" s="158" t="str">
        <f ca="1">IF($T88,OFFSET(DetailListPending!AU$1,$W88,0),"")</f>
        <v/>
      </c>
      <c r="N88" s="12" t="str">
        <f ca="1">IF($T88,OFFSET(DetailListPending!AS$1,$W88,0),"")</f>
        <v/>
      </c>
      <c r="P88" s="8" t="str">
        <f ca="1">IF($T88,OFFSET(DetailListPending!P$1,$W88,0),"")</f>
        <v/>
      </c>
      <c r="Q88" s="8" t="str">
        <f ca="1">IF($T88,OFFSET(DetailListPending!Q$1,$W88,0),"")</f>
        <v/>
      </c>
      <c r="R88" s="70" t="str">
        <f ca="1">IF($T88,OFFSET(DetailListPending!R$1,$W88,0),"")</f>
        <v/>
      </c>
      <c r="T88" s="61" t="b">
        <f t="shared" si="5"/>
        <v>0</v>
      </c>
      <c r="U88" s="62">
        <v>87</v>
      </c>
      <c r="V88" s="63" t="str">
        <f ca="1">IF($T88,OFFSET(DetailListPending!A$1,$W88,0),"")</f>
        <v/>
      </c>
      <c r="W88" s="230" t="e">
        <f>MATCH(U88,DetailListPending!BG:BG,0)-1</f>
        <v>#N/A</v>
      </c>
    </row>
    <row r="89" spans="2:23" x14ac:dyDescent="0.25">
      <c r="B89" s="10" t="str">
        <f ca="1">IF($T89,OFFSET(DetailListPending!C$1,$W89,0),"")</f>
        <v/>
      </c>
      <c r="C89" s="5" t="str">
        <f ca="1">IF($T89,OFFSET(DetailListPending!E$1,$W89,0),"")</f>
        <v/>
      </c>
      <c r="D89" s="52" t="str">
        <f ca="1">IF($T89,OFFSET(DetailListPending!F$1,$W89,0),"")</f>
        <v/>
      </c>
      <c r="E89" s="55" t="str">
        <f ca="1">IF($T89,OFFSET(DetailListPending!B$1,$W89,0),"")</f>
        <v/>
      </c>
      <c r="G89" s="76" t="str">
        <f t="shared" ca="1" si="6"/>
        <v/>
      </c>
      <c r="H89" s="77" t="str">
        <f t="shared" ca="1" si="7"/>
        <v/>
      </c>
      <c r="I89" s="78" t="str">
        <f t="shared" ca="1" si="8"/>
        <v/>
      </c>
      <c r="K89" s="12" t="str">
        <f ca="1">IF($T89,OFFSET(DetailListPending!J$1,$W89,0),"")</f>
        <v/>
      </c>
      <c r="L89" s="12" t="str">
        <f ca="1">IF($T89,OFFSET(DetailListPending!K$1,$W89,0),"")</f>
        <v/>
      </c>
      <c r="M89" s="158" t="str">
        <f ca="1">IF($T89,OFFSET(DetailListPending!AU$1,$W89,0),"")</f>
        <v/>
      </c>
      <c r="N89" s="12" t="str">
        <f ca="1">IF($T89,OFFSET(DetailListPending!AS$1,$W89,0),"")</f>
        <v/>
      </c>
      <c r="P89" s="8" t="str">
        <f ca="1">IF($T89,OFFSET(DetailListPending!P$1,$W89,0),"")</f>
        <v/>
      </c>
      <c r="Q89" s="8" t="str">
        <f ca="1">IF($T89,OFFSET(DetailListPending!Q$1,$W89,0),"")</f>
        <v/>
      </c>
      <c r="R89" s="70" t="str">
        <f ca="1">IF($T89,OFFSET(DetailListPending!R$1,$W89,0),"")</f>
        <v/>
      </c>
      <c r="T89" s="61" t="b">
        <f t="shared" si="5"/>
        <v>0</v>
      </c>
      <c r="U89" s="62">
        <v>88</v>
      </c>
      <c r="V89" s="63" t="str">
        <f ca="1">IF($T89,OFFSET(DetailListPending!A$1,$W89,0),"")</f>
        <v/>
      </c>
      <c r="W89" s="230" t="e">
        <f>MATCH(U89,DetailListPending!BG:BG,0)-1</f>
        <v>#N/A</v>
      </c>
    </row>
    <row r="90" spans="2:23" x14ac:dyDescent="0.25">
      <c r="B90" s="10" t="str">
        <f ca="1">IF($T90,OFFSET(DetailListPending!C$1,$W90,0),"")</f>
        <v/>
      </c>
      <c r="C90" s="5" t="str">
        <f ca="1">IF($T90,OFFSET(DetailListPending!E$1,$W90,0),"")</f>
        <v/>
      </c>
      <c r="D90" s="52" t="str">
        <f ca="1">IF($T90,OFFSET(DetailListPending!F$1,$W90,0),"")</f>
        <v/>
      </c>
      <c r="E90" s="55" t="str">
        <f ca="1">IF($T90,OFFSET(DetailListPending!B$1,$W90,0),"")</f>
        <v/>
      </c>
      <c r="G90" s="76" t="str">
        <f t="shared" ca="1" si="6"/>
        <v/>
      </c>
      <c r="H90" s="77" t="str">
        <f t="shared" ca="1" si="7"/>
        <v/>
      </c>
      <c r="I90" s="78" t="str">
        <f t="shared" ca="1" si="8"/>
        <v/>
      </c>
      <c r="K90" s="12" t="str">
        <f ca="1">IF($T90,OFFSET(DetailListPending!J$1,$W90,0),"")</f>
        <v/>
      </c>
      <c r="L90" s="12" t="str">
        <f ca="1">IF($T90,OFFSET(DetailListPending!K$1,$W90,0),"")</f>
        <v/>
      </c>
      <c r="M90" s="158" t="str">
        <f ca="1">IF($T90,OFFSET(DetailListPending!AU$1,$W90,0),"")</f>
        <v/>
      </c>
      <c r="N90" s="12" t="str">
        <f ca="1">IF($T90,OFFSET(DetailListPending!AS$1,$W90,0),"")</f>
        <v/>
      </c>
      <c r="P90" s="8" t="str">
        <f ca="1">IF($T90,OFFSET(DetailListPending!P$1,$W90,0),"")</f>
        <v/>
      </c>
      <c r="Q90" s="8" t="str">
        <f ca="1">IF($T90,OFFSET(DetailListPending!Q$1,$W90,0),"")</f>
        <v/>
      </c>
      <c r="R90" s="70" t="str">
        <f ca="1">IF($T90,OFFSET(DetailListPending!R$1,$W90,0),"")</f>
        <v/>
      </c>
      <c r="T90" s="61" t="b">
        <f t="shared" si="5"/>
        <v>0</v>
      </c>
      <c r="U90" s="62">
        <v>89</v>
      </c>
      <c r="V90" s="63" t="str">
        <f ca="1">IF($T90,OFFSET(DetailListPending!A$1,$W90,0),"")</f>
        <v/>
      </c>
      <c r="W90" s="230" t="e">
        <f>MATCH(U90,DetailListPending!BG:BG,0)-1</f>
        <v>#N/A</v>
      </c>
    </row>
    <row r="91" spans="2:23" x14ac:dyDescent="0.25">
      <c r="B91" s="10" t="str">
        <f ca="1">IF($T91,OFFSET(DetailListPending!C$1,$W91,0),"")</f>
        <v/>
      </c>
      <c r="C91" s="5" t="str">
        <f ca="1">IF($T91,OFFSET(DetailListPending!E$1,$W91,0),"")</f>
        <v/>
      </c>
      <c r="D91" s="52" t="str">
        <f ca="1">IF($T91,OFFSET(DetailListPending!F$1,$W91,0),"")</f>
        <v/>
      </c>
      <c r="E91" s="55" t="str">
        <f ca="1">IF($T91,OFFSET(DetailListPending!B$1,$W91,0),"")</f>
        <v/>
      </c>
      <c r="G91" s="76" t="str">
        <f t="shared" ca="1" si="6"/>
        <v/>
      </c>
      <c r="H91" s="77" t="str">
        <f t="shared" ca="1" si="7"/>
        <v/>
      </c>
      <c r="I91" s="78" t="str">
        <f t="shared" ca="1" si="8"/>
        <v/>
      </c>
      <c r="K91" s="12" t="str">
        <f ca="1">IF($T91,OFFSET(DetailListPending!J$1,$W91,0),"")</f>
        <v/>
      </c>
      <c r="L91" s="12" t="str">
        <f ca="1">IF($T91,OFFSET(DetailListPending!K$1,$W91,0),"")</f>
        <v/>
      </c>
      <c r="M91" s="158" t="str">
        <f ca="1">IF($T91,OFFSET(DetailListPending!AU$1,$W91,0),"")</f>
        <v/>
      </c>
      <c r="N91" s="12" t="str">
        <f ca="1">IF($T91,OFFSET(DetailListPending!AS$1,$W91,0),"")</f>
        <v/>
      </c>
      <c r="P91" s="8" t="str">
        <f ca="1">IF($T91,OFFSET(DetailListPending!P$1,$W91,0),"")</f>
        <v/>
      </c>
      <c r="Q91" s="8" t="str">
        <f ca="1">IF($T91,OFFSET(DetailListPending!Q$1,$W91,0),"")</f>
        <v/>
      </c>
      <c r="R91" s="70" t="str">
        <f ca="1">IF($T91,OFFSET(DetailListPending!R$1,$W91,0),"")</f>
        <v/>
      </c>
      <c r="T91" s="61" t="b">
        <f t="shared" si="5"/>
        <v>0</v>
      </c>
      <c r="U91" s="62">
        <v>90</v>
      </c>
      <c r="V91" s="63" t="str">
        <f ca="1">IF($T91,OFFSET(DetailListPending!A$1,$W91,0),"")</f>
        <v/>
      </c>
      <c r="W91" s="230" t="e">
        <f>MATCH(U91,DetailListPending!BG:BG,0)-1</f>
        <v>#N/A</v>
      </c>
    </row>
    <row r="92" spans="2:23" x14ac:dyDescent="0.25">
      <c r="B92" s="10" t="str">
        <f ca="1">IF($T92,OFFSET(DetailListPending!C$1,$W92,0),"")</f>
        <v/>
      </c>
      <c r="C92" s="5" t="str">
        <f ca="1">IF($T92,OFFSET(DetailListPending!E$1,$W92,0),"")</f>
        <v/>
      </c>
      <c r="D92" s="52" t="str">
        <f ca="1">IF($T92,OFFSET(DetailListPending!F$1,$W92,0),"")</f>
        <v/>
      </c>
      <c r="E92" s="55" t="str">
        <f ca="1">IF($T92,OFFSET(DetailListPending!B$1,$W92,0),"")</f>
        <v/>
      </c>
      <c r="G92" s="76" t="str">
        <f t="shared" ca="1" si="6"/>
        <v/>
      </c>
      <c r="H92" s="77" t="str">
        <f t="shared" ca="1" si="7"/>
        <v/>
      </c>
      <c r="I92" s="78" t="str">
        <f t="shared" ca="1" si="8"/>
        <v/>
      </c>
      <c r="K92" s="12" t="str">
        <f ca="1">IF($T92,OFFSET(DetailListPending!J$1,$W92,0),"")</f>
        <v/>
      </c>
      <c r="L92" s="12" t="str">
        <f ca="1">IF($T92,OFFSET(DetailListPending!K$1,$W92,0),"")</f>
        <v/>
      </c>
      <c r="M92" s="158" t="str">
        <f ca="1">IF($T92,OFFSET(DetailListPending!AU$1,$W92,0),"")</f>
        <v/>
      </c>
      <c r="N92" s="12" t="str">
        <f ca="1">IF($T92,OFFSET(DetailListPending!AS$1,$W92,0),"")</f>
        <v/>
      </c>
      <c r="P92" s="8" t="str">
        <f ca="1">IF($T92,OFFSET(DetailListPending!P$1,$W92,0),"")</f>
        <v/>
      </c>
      <c r="Q92" s="8" t="str">
        <f ca="1">IF($T92,OFFSET(DetailListPending!Q$1,$W92,0),"")</f>
        <v/>
      </c>
      <c r="R92" s="70" t="str">
        <f ca="1">IF($T92,OFFSET(DetailListPending!R$1,$W92,0),"")</f>
        <v/>
      </c>
      <c r="T92" s="61" t="b">
        <f t="shared" si="5"/>
        <v>0</v>
      </c>
      <c r="U92" s="62">
        <v>91</v>
      </c>
      <c r="V92" s="63" t="str">
        <f ca="1">IF($T92,OFFSET(DetailListPending!A$1,$W92,0),"")</f>
        <v/>
      </c>
      <c r="W92" s="230" t="e">
        <f>MATCH(U92,DetailListPending!BG:BG,0)-1</f>
        <v>#N/A</v>
      </c>
    </row>
    <row r="93" spans="2:23" x14ac:dyDescent="0.25">
      <c r="B93" s="10" t="str">
        <f ca="1">IF($T93,OFFSET(DetailListPending!C$1,$W93,0),"")</f>
        <v/>
      </c>
      <c r="C93" s="5" t="str">
        <f ca="1">IF($T93,OFFSET(DetailListPending!E$1,$W93,0),"")</f>
        <v/>
      </c>
      <c r="D93" s="52" t="str">
        <f ca="1">IF($T93,OFFSET(DetailListPending!F$1,$W93,0),"")</f>
        <v/>
      </c>
      <c r="E93" s="55" t="str">
        <f ca="1">IF($T93,OFFSET(DetailListPending!B$1,$W93,0),"")</f>
        <v/>
      </c>
      <c r="G93" s="76" t="str">
        <f t="shared" ca="1" si="6"/>
        <v/>
      </c>
      <c r="H93" s="77" t="str">
        <f t="shared" ca="1" si="7"/>
        <v/>
      </c>
      <c r="I93" s="78" t="str">
        <f t="shared" ca="1" si="8"/>
        <v/>
      </c>
      <c r="K93" s="12" t="str">
        <f ca="1">IF($T93,OFFSET(DetailListPending!J$1,$W93,0),"")</f>
        <v/>
      </c>
      <c r="L93" s="12" t="str">
        <f ca="1">IF($T93,OFFSET(DetailListPending!K$1,$W93,0),"")</f>
        <v/>
      </c>
      <c r="M93" s="158" t="str">
        <f ca="1">IF($T93,OFFSET(DetailListPending!AU$1,$W93,0),"")</f>
        <v/>
      </c>
      <c r="N93" s="12" t="str">
        <f ca="1">IF($T93,OFFSET(DetailListPending!AS$1,$W93,0),"")</f>
        <v/>
      </c>
      <c r="P93" s="8" t="str">
        <f ca="1">IF($T93,OFFSET(DetailListPending!P$1,$W93,0),"")</f>
        <v/>
      </c>
      <c r="Q93" s="8" t="str">
        <f ca="1">IF($T93,OFFSET(DetailListPending!Q$1,$W93,0),"")</f>
        <v/>
      </c>
      <c r="R93" s="70" t="str">
        <f ca="1">IF($T93,OFFSET(DetailListPending!R$1,$W93,0),"")</f>
        <v/>
      </c>
      <c r="T93" s="61" t="b">
        <f t="shared" si="5"/>
        <v>0</v>
      </c>
      <c r="U93" s="62">
        <v>92</v>
      </c>
      <c r="V93" s="63" t="str">
        <f ca="1">IF($T93,OFFSET(DetailListPending!A$1,$W93,0),"")</f>
        <v/>
      </c>
      <c r="W93" s="230" t="e">
        <f>MATCH(U93,DetailListPending!BG:BG,0)-1</f>
        <v>#N/A</v>
      </c>
    </row>
    <row r="94" spans="2:23" x14ac:dyDescent="0.25">
      <c r="B94" s="10" t="str">
        <f ca="1">IF($T94,OFFSET(DetailListPending!C$1,$W94,0),"")</f>
        <v/>
      </c>
      <c r="C94" s="5" t="str">
        <f ca="1">IF($T94,OFFSET(DetailListPending!E$1,$W94,0),"")</f>
        <v/>
      </c>
      <c r="D94" s="52" t="str">
        <f ca="1">IF($T94,OFFSET(DetailListPending!F$1,$W94,0),"")</f>
        <v/>
      </c>
      <c r="E94" s="55" t="str">
        <f ca="1">IF($T94,OFFSET(DetailListPending!B$1,$W94,0),"")</f>
        <v/>
      </c>
      <c r="G94" s="76" t="str">
        <f t="shared" ca="1" si="6"/>
        <v/>
      </c>
      <c r="H94" s="23" t="str">
        <f t="shared" ca="1" si="7"/>
        <v/>
      </c>
      <c r="I94" s="20" t="str">
        <f t="shared" ca="1" si="8"/>
        <v/>
      </c>
      <c r="K94" s="12" t="str">
        <f ca="1">IF($T94,OFFSET(DetailListPending!J$1,$W94,0),"")</f>
        <v/>
      </c>
      <c r="L94" s="12" t="str">
        <f ca="1">IF($T94,OFFSET(DetailListPending!K$1,$W94,0),"")</f>
        <v/>
      </c>
      <c r="M94" s="158" t="str">
        <f ca="1">IF($T94,OFFSET(DetailListPending!AU$1,$W94,0),"")</f>
        <v/>
      </c>
      <c r="N94" s="12" t="str">
        <f ca="1">IF($T94,OFFSET(DetailListPending!AS$1,$W94,0),"")</f>
        <v/>
      </c>
      <c r="P94" s="8" t="str">
        <f ca="1">IF($T94,OFFSET(DetailListPending!P$1,$W94,0),"")</f>
        <v/>
      </c>
      <c r="Q94" s="8" t="str">
        <f ca="1">IF($T94,OFFSET(DetailListPending!Q$1,$W94,0),"")</f>
        <v/>
      </c>
      <c r="R94" s="70" t="str">
        <f ca="1">IF($T94,OFFSET(DetailListPending!R$1,$W94,0),"")</f>
        <v/>
      </c>
      <c r="T94" s="61" t="b">
        <f t="shared" si="5"/>
        <v>0</v>
      </c>
      <c r="U94" s="62">
        <v>93</v>
      </c>
      <c r="V94" s="63" t="str">
        <f ca="1">IF($T94,OFFSET(DetailListPending!A$1,$W94,0),"")</f>
        <v/>
      </c>
      <c r="W94" s="230" t="e">
        <f>MATCH(U94,DetailListPending!BG:BG,0)-1</f>
        <v>#N/A</v>
      </c>
    </row>
    <row r="95" spans="2:23" x14ac:dyDescent="0.25">
      <c r="B95" s="10" t="str">
        <f ca="1">IF($T95,OFFSET(DetailListPending!C$1,$W95,0),"")</f>
        <v/>
      </c>
      <c r="C95" s="5" t="str">
        <f ca="1">IF($T95,OFFSET(DetailListPending!E$1,$W95,0),"")</f>
        <v/>
      </c>
      <c r="D95" s="52" t="str">
        <f ca="1">IF($T95,OFFSET(DetailListPending!F$1,$W95,0),"")</f>
        <v/>
      </c>
      <c r="E95" s="55" t="str">
        <f ca="1">IF($T95,OFFSET(DetailListPending!B$1,$W95,0),"")</f>
        <v/>
      </c>
      <c r="G95" s="76" t="str">
        <f t="shared" ca="1" si="6"/>
        <v/>
      </c>
      <c r="H95" s="23" t="str">
        <f t="shared" ca="1" si="7"/>
        <v/>
      </c>
      <c r="I95" s="20" t="str">
        <f t="shared" ca="1" si="8"/>
        <v/>
      </c>
      <c r="K95" s="12" t="str">
        <f ca="1">IF($T95,OFFSET(DetailListPending!J$1,$W95,0),"")</f>
        <v/>
      </c>
      <c r="L95" s="12" t="str">
        <f ca="1">IF($T95,OFFSET(DetailListPending!K$1,$W95,0),"")</f>
        <v/>
      </c>
      <c r="M95" s="158" t="str">
        <f ca="1">IF($T95,OFFSET(DetailListPending!AU$1,$W95,0),"")</f>
        <v/>
      </c>
      <c r="N95" s="12" t="str">
        <f ca="1">IF($T95,OFFSET(DetailListPending!AS$1,$W95,0),"")</f>
        <v/>
      </c>
      <c r="P95" s="8" t="str">
        <f ca="1">IF($T95,OFFSET(DetailListPending!P$1,$W95,0),"")</f>
        <v/>
      </c>
      <c r="Q95" s="8" t="str">
        <f ca="1">IF($T95,OFFSET(DetailListPending!Q$1,$W95,0),"")</f>
        <v/>
      </c>
      <c r="R95" s="70" t="str">
        <f ca="1">IF($T95,OFFSET(DetailListPending!R$1,$W95,0),"")</f>
        <v/>
      </c>
      <c r="T95" s="61" t="b">
        <f t="shared" si="5"/>
        <v>0</v>
      </c>
      <c r="U95" s="62">
        <v>94</v>
      </c>
      <c r="V95" s="63" t="str">
        <f ca="1">IF($T95,OFFSET(DetailListPending!A$1,$W95,0),"")</f>
        <v/>
      </c>
      <c r="W95" s="230" t="e">
        <f>MATCH(U95,DetailListPending!BG:BG,0)-1</f>
        <v>#N/A</v>
      </c>
    </row>
    <row r="96" spans="2:23" x14ac:dyDescent="0.25">
      <c r="B96" s="10" t="str">
        <f ca="1">IF($T96,OFFSET(DetailListPending!C$1,$W96,0),"")</f>
        <v/>
      </c>
      <c r="C96" s="5" t="str">
        <f ca="1">IF($T96,OFFSET(DetailListPending!E$1,$W96,0),"")</f>
        <v/>
      </c>
      <c r="D96" s="52" t="str">
        <f ca="1">IF($T96,OFFSET(DetailListPending!F$1,$W96,0),"")</f>
        <v/>
      </c>
      <c r="E96" s="55" t="str">
        <f ca="1">IF($T96,OFFSET(DetailListPending!B$1,$W96,0),"")</f>
        <v/>
      </c>
      <c r="G96" s="76" t="str">
        <f t="shared" ca="1" si="6"/>
        <v/>
      </c>
      <c r="H96" s="77" t="str">
        <f t="shared" ca="1" si="7"/>
        <v/>
      </c>
      <c r="I96" s="78" t="str">
        <f t="shared" ca="1" si="8"/>
        <v/>
      </c>
      <c r="K96" s="12" t="str">
        <f ca="1">IF($T96,OFFSET(DetailListPending!J$1,$W96,0),"")</f>
        <v/>
      </c>
      <c r="L96" s="12" t="str">
        <f ca="1">IF($T96,OFFSET(DetailListPending!K$1,$W96,0),"")</f>
        <v/>
      </c>
      <c r="M96" s="158" t="str">
        <f ca="1">IF($T96,OFFSET(DetailListPending!AU$1,$W96,0),"")</f>
        <v/>
      </c>
      <c r="N96" s="12" t="str">
        <f ca="1">IF($T96,OFFSET(DetailListPending!AS$1,$W96,0),"")</f>
        <v/>
      </c>
      <c r="P96" s="8" t="str">
        <f ca="1">IF($T96,OFFSET(DetailListPending!P$1,$W96,0),"")</f>
        <v/>
      </c>
      <c r="Q96" s="8" t="str">
        <f ca="1">IF($T96,OFFSET(DetailListPending!Q$1,$W96,0),"")</f>
        <v/>
      </c>
      <c r="R96" s="70" t="str">
        <f ca="1">IF($T96,OFFSET(DetailListPending!R$1,$W96,0),"")</f>
        <v/>
      </c>
      <c r="T96" s="61" t="b">
        <f t="shared" si="5"/>
        <v>0</v>
      </c>
      <c r="U96" s="62">
        <v>95</v>
      </c>
      <c r="V96" s="63" t="str">
        <f ca="1">IF($T96,OFFSET(DetailListPending!A$1,$W96,0),"")</f>
        <v/>
      </c>
      <c r="W96" s="230" t="e">
        <f>MATCH(U96,DetailListPending!BG:BG,0)-1</f>
        <v>#N/A</v>
      </c>
    </row>
    <row r="97" spans="2:23" x14ac:dyDescent="0.25">
      <c r="B97" s="10" t="str">
        <f ca="1">IF($T97,OFFSET(DetailListPending!C$1,$W97,0),"")</f>
        <v/>
      </c>
      <c r="C97" s="5" t="str">
        <f ca="1">IF($T97,OFFSET(DetailListPending!E$1,$W97,0),"")</f>
        <v/>
      </c>
      <c r="D97" s="52" t="str">
        <f ca="1">IF($T97,OFFSET(DetailListPending!F$1,$W97,0),"")</f>
        <v/>
      </c>
      <c r="E97" s="55" t="str">
        <f ca="1">IF($T97,OFFSET(DetailListPending!B$1,$W97,0),"")</f>
        <v/>
      </c>
      <c r="G97" s="76" t="str">
        <f t="shared" ca="1" si="6"/>
        <v/>
      </c>
      <c r="H97" s="77" t="str">
        <f t="shared" ca="1" si="7"/>
        <v/>
      </c>
      <c r="I97" s="78" t="str">
        <f t="shared" ca="1" si="8"/>
        <v/>
      </c>
      <c r="K97" s="12" t="str">
        <f ca="1">IF($T97,OFFSET(DetailListPending!J$1,$W97,0),"")</f>
        <v/>
      </c>
      <c r="L97" s="12" t="str">
        <f ca="1">IF($T97,OFFSET(DetailListPending!K$1,$W97,0),"")</f>
        <v/>
      </c>
      <c r="M97" s="158" t="str">
        <f ca="1">IF($T97,OFFSET(DetailListPending!AU$1,$W97,0),"")</f>
        <v/>
      </c>
      <c r="N97" s="12" t="str">
        <f ca="1">IF($T97,OFFSET(DetailListPending!AS$1,$W97,0),"")</f>
        <v/>
      </c>
      <c r="P97" s="8" t="str">
        <f ca="1">IF($T97,OFFSET(DetailListPending!P$1,$W97,0),"")</f>
        <v/>
      </c>
      <c r="Q97" s="8" t="str">
        <f ca="1">IF($T97,OFFSET(DetailListPending!Q$1,$W97,0),"")</f>
        <v/>
      </c>
      <c r="R97" s="70" t="str">
        <f ca="1">IF($T97,OFFSET(DetailListPending!R$1,$W97,0),"")</f>
        <v/>
      </c>
      <c r="T97" s="61" t="b">
        <f t="shared" si="5"/>
        <v>0</v>
      </c>
      <c r="U97" s="62">
        <v>96</v>
      </c>
      <c r="V97" s="63" t="str">
        <f ca="1">IF($T97,OFFSET(DetailListPending!A$1,$W97,0),"")</f>
        <v/>
      </c>
      <c r="W97" s="230" t="e">
        <f>MATCH(U97,DetailListPending!BG:BG,0)-1</f>
        <v>#N/A</v>
      </c>
    </row>
    <row r="98" spans="2:23" x14ac:dyDescent="0.25">
      <c r="B98" s="10" t="str">
        <f ca="1">IF($T98,OFFSET(DetailListPending!C$1,$W98,0),"")</f>
        <v/>
      </c>
      <c r="C98" s="5" t="str">
        <f ca="1">IF($T98,OFFSET(DetailListPending!E$1,$W98,0),"")</f>
        <v/>
      </c>
      <c r="D98" s="52" t="str">
        <f ca="1">IF($T98,OFFSET(DetailListPending!F$1,$W98,0),"")</f>
        <v/>
      </c>
      <c r="E98" s="55" t="str">
        <f ca="1">IF($T98,OFFSET(DetailListPending!B$1,$W98,0),"")</f>
        <v/>
      </c>
      <c r="G98" s="76" t="str">
        <f t="shared" ca="1" si="6"/>
        <v/>
      </c>
      <c r="H98" s="77" t="str">
        <f t="shared" ca="1" si="7"/>
        <v/>
      </c>
      <c r="I98" s="78" t="str">
        <f t="shared" ca="1" si="8"/>
        <v/>
      </c>
      <c r="K98" s="12" t="str">
        <f ca="1">IF($T98,OFFSET(DetailListPending!J$1,$W98,0),"")</f>
        <v/>
      </c>
      <c r="L98" s="12" t="str">
        <f ca="1">IF($T98,OFFSET(DetailListPending!K$1,$W98,0),"")</f>
        <v/>
      </c>
      <c r="M98" s="158" t="str">
        <f ca="1">IF($T98,OFFSET(DetailListPending!AU$1,$W98,0),"")</f>
        <v/>
      </c>
      <c r="N98" s="12" t="str">
        <f ca="1">IF($T98,OFFSET(DetailListPending!AS$1,$W98,0),"")</f>
        <v/>
      </c>
      <c r="P98" s="8" t="str">
        <f ca="1">IF($T98,OFFSET(DetailListPending!P$1,$W98,0),"")</f>
        <v/>
      </c>
      <c r="Q98" s="8" t="str">
        <f ca="1">IF($T98,OFFSET(DetailListPending!Q$1,$W98,0),"")</f>
        <v/>
      </c>
      <c r="R98" s="70" t="str">
        <f ca="1">IF($T98,OFFSET(DetailListPending!R$1,$W98,0),"")</f>
        <v/>
      </c>
      <c r="T98" s="61" t="b">
        <f t="shared" ref="T98:T129" si="9">U98&lt;=Y$1</f>
        <v>0</v>
      </c>
      <c r="U98" s="62">
        <v>97</v>
      </c>
      <c r="V98" s="63" t="str">
        <f ca="1">IF($T98,OFFSET(DetailListPending!A$1,$W98,0),"")</f>
        <v/>
      </c>
      <c r="W98" s="230" t="e">
        <f>MATCH(U98,DetailListPending!BG:BG,0)-1</f>
        <v>#N/A</v>
      </c>
    </row>
    <row r="99" spans="2:23" x14ac:dyDescent="0.25">
      <c r="B99" s="10" t="str">
        <f ca="1">IF($T99,OFFSET(DetailListPending!C$1,$W99,0),"")</f>
        <v/>
      </c>
      <c r="C99" s="5" t="str">
        <f ca="1">IF($T99,OFFSET(DetailListPending!E$1,$W99,0),"")</f>
        <v/>
      </c>
      <c r="D99" s="52" t="str">
        <f ca="1">IF($T99,OFFSET(DetailListPending!F$1,$W99,0),"")</f>
        <v/>
      </c>
      <c r="E99" s="55" t="str">
        <f ca="1">IF($T99,OFFSET(DetailListPending!B$1,$W99,0),"")</f>
        <v/>
      </c>
      <c r="G99" s="76" t="str">
        <f t="shared" ca="1" si="6"/>
        <v/>
      </c>
      <c r="H99" s="77" t="str">
        <f t="shared" ca="1" si="7"/>
        <v/>
      </c>
      <c r="I99" s="78" t="str">
        <f t="shared" ca="1" si="8"/>
        <v/>
      </c>
      <c r="K99" s="12" t="str">
        <f ca="1">IF($T99,OFFSET(DetailListPending!J$1,$W99,0),"")</f>
        <v/>
      </c>
      <c r="L99" s="12" t="str">
        <f ca="1">IF($T99,OFFSET(DetailListPending!K$1,$W99,0),"")</f>
        <v/>
      </c>
      <c r="M99" s="158" t="str">
        <f ca="1">IF($T99,OFFSET(DetailListPending!AU$1,$W99,0),"")</f>
        <v/>
      </c>
      <c r="N99" s="12" t="str">
        <f ca="1">IF($T99,OFFSET(DetailListPending!AS$1,$W99,0),"")</f>
        <v/>
      </c>
      <c r="P99" s="8" t="str">
        <f ca="1">IF($T99,OFFSET(DetailListPending!P$1,$W99,0),"")</f>
        <v/>
      </c>
      <c r="Q99" s="8" t="str">
        <f ca="1">IF($T99,OFFSET(DetailListPending!Q$1,$W99,0),"")</f>
        <v/>
      </c>
      <c r="R99" s="70" t="str">
        <f ca="1">IF($T99,OFFSET(DetailListPending!R$1,$W99,0),"")</f>
        <v/>
      </c>
      <c r="T99" s="61" t="b">
        <f t="shared" si="9"/>
        <v>0</v>
      </c>
      <c r="U99" s="62">
        <v>98</v>
      </c>
      <c r="V99" s="63" t="str">
        <f ca="1">IF($T99,OFFSET(DetailListPending!A$1,$W99,0),"")</f>
        <v/>
      </c>
      <c r="W99" s="230" t="e">
        <f>MATCH(U99,DetailListPending!BG:BG,0)-1</f>
        <v>#N/A</v>
      </c>
    </row>
    <row r="100" spans="2:23" x14ac:dyDescent="0.25">
      <c r="B100" s="10" t="str">
        <f ca="1">IF($T100,OFFSET(DetailListPending!C$1,$W100,0),"")</f>
        <v/>
      </c>
      <c r="C100" s="5" t="str">
        <f ca="1">IF($T100,OFFSET(DetailListPending!E$1,$W100,0),"")</f>
        <v/>
      </c>
      <c r="D100" s="52" t="str">
        <f ca="1">IF($T100,OFFSET(DetailListPending!F$1,$W100,0),"")</f>
        <v/>
      </c>
      <c r="E100" s="55" t="str">
        <f ca="1">IF($T100,OFFSET(DetailListPending!B$1,$W100,0),"")</f>
        <v/>
      </c>
      <c r="G100" s="76" t="str">
        <f t="shared" ca="1" si="6"/>
        <v/>
      </c>
      <c r="H100" s="77" t="str">
        <f t="shared" ca="1" si="7"/>
        <v/>
      </c>
      <c r="I100" s="78" t="str">
        <f t="shared" ca="1" si="8"/>
        <v/>
      </c>
      <c r="K100" s="12" t="str">
        <f ca="1">IF($T100,OFFSET(DetailListPending!J$1,$W100,0),"")</f>
        <v/>
      </c>
      <c r="L100" s="12" t="str">
        <f ca="1">IF($T100,OFFSET(DetailListPending!K$1,$W100,0),"")</f>
        <v/>
      </c>
      <c r="M100" s="158" t="str">
        <f ca="1">IF($T100,OFFSET(DetailListPending!AU$1,$W100,0),"")</f>
        <v/>
      </c>
      <c r="N100" s="12" t="str">
        <f ca="1">IF($T100,OFFSET(DetailListPending!AS$1,$W100,0),"")</f>
        <v/>
      </c>
      <c r="P100" s="8" t="str">
        <f ca="1">IF($T100,OFFSET(DetailListPending!P$1,$W100,0),"")</f>
        <v/>
      </c>
      <c r="Q100" s="8" t="str">
        <f ca="1">IF($T100,OFFSET(DetailListPending!Q$1,$W100,0),"")</f>
        <v/>
      </c>
      <c r="R100" s="70" t="str">
        <f ca="1">IF($T100,OFFSET(DetailListPending!R$1,$W100,0),"")</f>
        <v/>
      </c>
      <c r="T100" s="61" t="b">
        <f t="shared" si="9"/>
        <v>0</v>
      </c>
      <c r="U100" s="62">
        <v>99</v>
      </c>
      <c r="V100" s="63" t="str">
        <f ca="1">IF($T100,OFFSET(DetailListPending!A$1,$W100,0),"")</f>
        <v/>
      </c>
      <c r="W100" s="230" t="e">
        <f>MATCH(U100,DetailListPending!BG:BG,0)-1</f>
        <v>#N/A</v>
      </c>
    </row>
    <row r="101" spans="2:23" x14ac:dyDescent="0.25">
      <c r="B101" s="10" t="str">
        <f ca="1">IF($T101,OFFSET(DetailListPending!C$1,$W101,0),"")</f>
        <v/>
      </c>
      <c r="C101" s="5" t="str">
        <f ca="1">IF($T101,OFFSET(DetailListPending!E$1,$W101,0),"")</f>
        <v/>
      </c>
      <c r="D101" s="52" t="str">
        <f ca="1">IF($T101,OFFSET(DetailListPending!F$1,$W101,0),"")</f>
        <v/>
      </c>
      <c r="E101" s="55" t="str">
        <f ca="1">IF($T101,OFFSET(DetailListPending!B$1,$W101,0),"")</f>
        <v/>
      </c>
      <c r="G101" s="76" t="str">
        <f t="shared" ca="1" si="6"/>
        <v/>
      </c>
      <c r="H101" s="77" t="str">
        <f t="shared" ca="1" si="7"/>
        <v/>
      </c>
      <c r="I101" s="78" t="str">
        <f t="shared" ca="1" si="8"/>
        <v/>
      </c>
      <c r="K101" s="12" t="str">
        <f ca="1">IF($T101,OFFSET(DetailListPending!J$1,$W101,0),"")</f>
        <v/>
      </c>
      <c r="L101" s="12" t="str">
        <f ca="1">IF($T101,OFFSET(DetailListPending!K$1,$W101,0),"")</f>
        <v/>
      </c>
      <c r="M101" s="158" t="str">
        <f ca="1">IF($T101,OFFSET(DetailListPending!AU$1,$W101,0),"")</f>
        <v/>
      </c>
      <c r="N101" s="12" t="str">
        <f ca="1">IF($T101,OFFSET(DetailListPending!AS$1,$W101,0),"")</f>
        <v/>
      </c>
      <c r="P101" s="8" t="str">
        <f ca="1">IF($T101,OFFSET(DetailListPending!P$1,$W101,0),"")</f>
        <v/>
      </c>
      <c r="Q101" s="8" t="str">
        <f ca="1">IF($T101,OFFSET(DetailListPending!Q$1,$W101,0),"")</f>
        <v/>
      </c>
      <c r="R101" s="70" t="str">
        <f ca="1">IF($T101,OFFSET(DetailListPending!R$1,$W101,0),"")</f>
        <v/>
      </c>
      <c r="T101" s="61" t="b">
        <f t="shared" si="9"/>
        <v>0</v>
      </c>
      <c r="U101" s="62">
        <v>100</v>
      </c>
      <c r="V101" s="63" t="str">
        <f ca="1">IF($T101,OFFSET(DetailListPending!A$1,$W101,0),"")</f>
        <v/>
      </c>
      <c r="W101" s="230" t="e">
        <f>MATCH(U101,DetailListPending!BG:BG,0)-1</f>
        <v>#N/A</v>
      </c>
    </row>
    <row r="102" spans="2:23" x14ac:dyDescent="0.25">
      <c r="B102" s="10" t="str">
        <f ca="1">IF($T102,OFFSET(DetailListPending!C$1,$W102,0),"")</f>
        <v/>
      </c>
      <c r="C102" s="5" t="str">
        <f ca="1">IF($T102,OFFSET(DetailListPending!E$1,$W102,0),"")</f>
        <v/>
      </c>
      <c r="D102" s="52" t="str">
        <f ca="1">IF($T102,OFFSET(DetailListPending!F$1,$W102,0),"")</f>
        <v/>
      </c>
      <c r="E102" s="55" t="str">
        <f ca="1">IF($T102,OFFSET(DetailListPending!B$1,$W102,0),"")</f>
        <v/>
      </c>
      <c r="G102" s="76" t="str">
        <f t="shared" ca="1" si="6"/>
        <v/>
      </c>
      <c r="H102" s="77" t="str">
        <f t="shared" ca="1" si="7"/>
        <v/>
      </c>
      <c r="I102" s="78" t="str">
        <f t="shared" ca="1" si="8"/>
        <v/>
      </c>
      <c r="K102" s="12" t="str">
        <f ca="1">IF($T102,OFFSET(DetailListPending!J$1,$W102,0),"")</f>
        <v/>
      </c>
      <c r="L102" s="12" t="str">
        <f ca="1">IF($T102,OFFSET(DetailListPending!K$1,$W102,0),"")</f>
        <v/>
      </c>
      <c r="M102" s="158" t="str">
        <f ca="1">IF($T102,OFFSET(DetailListPending!AU$1,$W102,0),"")</f>
        <v/>
      </c>
      <c r="N102" s="12" t="str">
        <f ca="1">IF($T102,OFFSET(DetailListPending!AS$1,$W102,0),"")</f>
        <v/>
      </c>
      <c r="P102" s="8" t="str">
        <f ca="1">IF($T102,OFFSET(DetailListPending!P$1,$W102,0),"")</f>
        <v/>
      </c>
      <c r="Q102" s="8" t="str">
        <f ca="1">IF($T102,OFFSET(DetailListPending!Q$1,$W102,0),"")</f>
        <v/>
      </c>
      <c r="R102" s="70" t="str">
        <f ca="1">IF($T102,OFFSET(DetailListPending!R$1,$W102,0),"")</f>
        <v/>
      </c>
      <c r="T102" s="61" t="b">
        <f t="shared" si="9"/>
        <v>0</v>
      </c>
      <c r="U102" s="62">
        <v>101</v>
      </c>
      <c r="V102" s="63" t="str">
        <f ca="1">IF($T102,OFFSET(DetailListPending!A$1,$W102,0),"")</f>
        <v/>
      </c>
      <c r="W102" s="230" t="e">
        <f>MATCH(U102,DetailListPending!BG:BG,0)-1</f>
        <v>#N/A</v>
      </c>
    </row>
    <row r="103" spans="2:23" x14ac:dyDescent="0.25">
      <c r="B103" s="10" t="str">
        <f ca="1">IF($T103,OFFSET(DetailListPending!C$1,$W103,0),"")</f>
        <v/>
      </c>
      <c r="C103" s="5" t="str">
        <f ca="1">IF($T103,OFFSET(DetailListPending!E$1,$W103,0),"")</f>
        <v/>
      </c>
      <c r="D103" s="52" t="str">
        <f ca="1">IF($T103,OFFSET(DetailListPending!F$1,$W103,0),"")</f>
        <v/>
      </c>
      <c r="E103" s="55" t="str">
        <f ca="1">IF($T103,OFFSET(DetailListPending!B$1,$W103,0),"")</f>
        <v/>
      </c>
      <c r="G103" s="76" t="str">
        <f t="shared" ca="1" si="6"/>
        <v/>
      </c>
      <c r="H103" s="77" t="str">
        <f t="shared" ca="1" si="7"/>
        <v/>
      </c>
      <c r="I103" s="78" t="str">
        <f t="shared" ca="1" si="8"/>
        <v/>
      </c>
      <c r="K103" s="12" t="str">
        <f ca="1">IF($T103,OFFSET(DetailListPending!J$1,$W103,0),"")</f>
        <v/>
      </c>
      <c r="L103" s="12" t="str">
        <f ca="1">IF($T103,OFFSET(DetailListPending!K$1,$W103,0),"")</f>
        <v/>
      </c>
      <c r="M103" s="158" t="str">
        <f ca="1">IF($T103,OFFSET(DetailListPending!AU$1,$W103,0),"")</f>
        <v/>
      </c>
      <c r="N103" s="12" t="str">
        <f ca="1">IF($T103,OFFSET(DetailListPending!AS$1,$W103,0),"")</f>
        <v/>
      </c>
      <c r="P103" s="8" t="str">
        <f ca="1">IF($T103,OFFSET(DetailListPending!P$1,$W103,0),"")</f>
        <v/>
      </c>
      <c r="Q103" s="8" t="str">
        <f ca="1">IF($T103,OFFSET(DetailListPending!Q$1,$W103,0),"")</f>
        <v/>
      </c>
      <c r="R103" s="70" t="str">
        <f ca="1">IF($T103,OFFSET(DetailListPending!R$1,$W103,0),"")</f>
        <v/>
      </c>
      <c r="T103" s="61" t="b">
        <f t="shared" si="9"/>
        <v>0</v>
      </c>
      <c r="U103" s="62">
        <v>102</v>
      </c>
      <c r="V103" s="63" t="str">
        <f ca="1">IF($T103,OFFSET(DetailListPending!A$1,$W103,0),"")</f>
        <v/>
      </c>
      <c r="W103" s="230" t="e">
        <f>MATCH(U103,DetailListPending!BG:BG,0)-1</f>
        <v>#N/A</v>
      </c>
    </row>
    <row r="104" spans="2:23" x14ac:dyDescent="0.25">
      <c r="B104" s="10" t="str">
        <f ca="1">IF($T104,OFFSET(DetailListPending!C$1,$W104,0),"")</f>
        <v/>
      </c>
      <c r="C104" s="5" t="str">
        <f ca="1">IF($T104,OFFSET(DetailListPending!E$1,$W104,0),"")</f>
        <v/>
      </c>
      <c r="D104" s="52" t="str">
        <f ca="1">IF($T104,OFFSET(DetailListPending!F$1,$W104,0),"")</f>
        <v/>
      </c>
      <c r="E104" s="55" t="str">
        <f ca="1">IF($T104,OFFSET(DetailListPending!B$1,$W104,0),"")</f>
        <v/>
      </c>
      <c r="G104" s="76" t="str">
        <f t="shared" ca="1" si="6"/>
        <v/>
      </c>
      <c r="H104" s="77" t="str">
        <f t="shared" ca="1" si="7"/>
        <v/>
      </c>
      <c r="I104" s="78" t="str">
        <f t="shared" ca="1" si="8"/>
        <v/>
      </c>
      <c r="K104" s="12" t="str">
        <f ca="1">IF($T104,OFFSET(DetailListPending!J$1,$W104,0),"")</f>
        <v/>
      </c>
      <c r="L104" s="12" t="str">
        <f ca="1">IF($T104,OFFSET(DetailListPending!K$1,$W104,0),"")</f>
        <v/>
      </c>
      <c r="M104" s="158" t="str">
        <f ca="1">IF($T104,OFFSET(DetailListPending!AU$1,$W104,0),"")</f>
        <v/>
      </c>
      <c r="N104" s="12" t="str">
        <f ca="1">IF($T104,OFFSET(DetailListPending!AS$1,$W104,0),"")</f>
        <v/>
      </c>
      <c r="P104" s="8" t="str">
        <f ca="1">IF($T104,OFFSET(DetailListPending!P$1,$W104,0),"")</f>
        <v/>
      </c>
      <c r="Q104" s="8" t="str">
        <f ca="1">IF($T104,OFFSET(DetailListPending!Q$1,$W104,0),"")</f>
        <v/>
      </c>
      <c r="R104" s="70" t="str">
        <f ca="1">IF($T104,OFFSET(DetailListPending!R$1,$W104,0),"")</f>
        <v/>
      </c>
      <c r="T104" s="61" t="b">
        <f t="shared" si="9"/>
        <v>0</v>
      </c>
      <c r="U104" s="62">
        <v>103</v>
      </c>
      <c r="V104" s="63" t="str">
        <f ca="1">IF($T104,OFFSET(DetailListPending!A$1,$W104,0),"")</f>
        <v/>
      </c>
      <c r="W104" s="230" t="e">
        <f>MATCH(U104,DetailListPending!BG:BG,0)-1</f>
        <v>#N/A</v>
      </c>
    </row>
    <row r="105" spans="2:23" x14ac:dyDescent="0.25">
      <c r="B105" s="10" t="str">
        <f ca="1">IF($T105,OFFSET(DetailListPending!C$1,$W105,0),"")</f>
        <v/>
      </c>
      <c r="C105" s="5" t="str">
        <f ca="1">IF($T105,OFFSET(DetailListPending!E$1,$W105,0),"")</f>
        <v/>
      </c>
      <c r="D105" s="52" t="str">
        <f ca="1">IF($T105,OFFSET(DetailListPending!F$1,$W105,0),"")</f>
        <v/>
      </c>
      <c r="E105" s="55" t="str">
        <f ca="1">IF($T105,OFFSET(DetailListPending!B$1,$W105,0),"")</f>
        <v/>
      </c>
      <c r="G105" s="76" t="str">
        <f t="shared" ca="1" si="6"/>
        <v/>
      </c>
      <c r="H105" s="77" t="str">
        <f t="shared" ca="1" si="7"/>
        <v/>
      </c>
      <c r="I105" s="78" t="str">
        <f t="shared" ca="1" si="8"/>
        <v/>
      </c>
      <c r="K105" s="12" t="str">
        <f ca="1">IF($T105,OFFSET(DetailListPending!J$1,$W105,0),"")</f>
        <v/>
      </c>
      <c r="L105" s="12" t="str">
        <f ca="1">IF($T105,OFFSET(DetailListPending!K$1,$W105,0),"")</f>
        <v/>
      </c>
      <c r="M105" s="158" t="str">
        <f ca="1">IF($T105,OFFSET(DetailListPending!AU$1,$W105,0),"")</f>
        <v/>
      </c>
      <c r="N105" s="12" t="str">
        <f ca="1">IF($T105,OFFSET(DetailListPending!AS$1,$W105,0),"")</f>
        <v/>
      </c>
      <c r="P105" s="8" t="str">
        <f ca="1">IF($T105,OFFSET(DetailListPending!P$1,$W105,0),"")</f>
        <v/>
      </c>
      <c r="Q105" s="8" t="str">
        <f ca="1">IF($T105,OFFSET(DetailListPending!Q$1,$W105,0),"")</f>
        <v/>
      </c>
      <c r="R105" s="70" t="str">
        <f ca="1">IF($T105,OFFSET(DetailListPending!R$1,$W105,0),"")</f>
        <v/>
      </c>
      <c r="T105" s="61" t="b">
        <f t="shared" si="9"/>
        <v>0</v>
      </c>
      <c r="U105" s="62">
        <v>104</v>
      </c>
      <c r="V105" s="63" t="str">
        <f ca="1">IF($T105,OFFSET(DetailListPending!A$1,$W105,0),"")</f>
        <v/>
      </c>
      <c r="W105" s="230" t="e">
        <f>MATCH(U105,DetailListPending!BG:BG,0)-1</f>
        <v>#N/A</v>
      </c>
    </row>
    <row r="106" spans="2:23" x14ac:dyDescent="0.25">
      <c r="B106" s="10" t="str">
        <f ca="1">IF($T106,OFFSET(DetailListPending!C$1,$W106,0),"")</f>
        <v/>
      </c>
      <c r="C106" s="5" t="str">
        <f ca="1">IF($T106,OFFSET(DetailListPending!E$1,$W106,0),"")</f>
        <v/>
      </c>
      <c r="D106" s="52" t="str">
        <f ca="1">IF($T106,OFFSET(DetailListPending!F$1,$W106,0),"")</f>
        <v/>
      </c>
      <c r="E106" s="55" t="str">
        <f ca="1">IF($T106,OFFSET(DetailListPending!B$1,$W106,0),"")</f>
        <v/>
      </c>
      <c r="G106" s="76" t="str">
        <f t="shared" ca="1" si="6"/>
        <v/>
      </c>
      <c r="H106" s="77" t="str">
        <f t="shared" ca="1" si="7"/>
        <v/>
      </c>
      <c r="I106" s="78" t="str">
        <f t="shared" ca="1" si="8"/>
        <v/>
      </c>
      <c r="K106" s="12" t="str">
        <f ca="1">IF($T106,OFFSET(DetailListPending!J$1,$W106,0),"")</f>
        <v/>
      </c>
      <c r="L106" s="12" t="str">
        <f ca="1">IF($T106,OFFSET(DetailListPending!K$1,$W106,0),"")</f>
        <v/>
      </c>
      <c r="M106" s="158" t="str">
        <f ca="1">IF($T106,OFFSET(DetailListPending!AU$1,$W106,0),"")</f>
        <v/>
      </c>
      <c r="N106" s="12" t="str">
        <f ca="1">IF($T106,OFFSET(DetailListPending!AS$1,$W106,0),"")</f>
        <v/>
      </c>
      <c r="P106" s="8" t="str">
        <f ca="1">IF($T106,OFFSET(DetailListPending!P$1,$W106,0),"")</f>
        <v/>
      </c>
      <c r="Q106" s="8" t="str">
        <f ca="1">IF($T106,OFFSET(DetailListPending!Q$1,$W106,0),"")</f>
        <v/>
      </c>
      <c r="R106" s="70" t="str">
        <f ca="1">IF($T106,OFFSET(DetailListPending!R$1,$W106,0),"")</f>
        <v/>
      </c>
      <c r="T106" s="61" t="b">
        <f t="shared" si="9"/>
        <v>0</v>
      </c>
      <c r="U106" s="62">
        <v>105</v>
      </c>
      <c r="V106" s="63" t="str">
        <f ca="1">IF($T106,OFFSET(DetailListPending!A$1,$W106,0),"")</f>
        <v/>
      </c>
      <c r="W106" s="230" t="e">
        <f>MATCH(U106,DetailListPending!BG:BG,0)-1</f>
        <v>#N/A</v>
      </c>
    </row>
    <row r="107" spans="2:23" x14ac:dyDescent="0.25">
      <c r="B107" s="10" t="str">
        <f ca="1">IF($T107,OFFSET(DetailListPending!C$1,$W107,0),"")</f>
        <v/>
      </c>
      <c r="C107" s="5" t="str">
        <f ca="1">IF($T107,OFFSET(DetailListPending!E$1,$W107,0),"")</f>
        <v/>
      </c>
      <c r="D107" s="52" t="str">
        <f ca="1">IF($T107,OFFSET(DetailListPending!F$1,$W107,0),"")</f>
        <v/>
      </c>
      <c r="E107" s="55" t="str">
        <f ca="1">IF($T107,OFFSET(DetailListPending!B$1,$W107,0),"")</f>
        <v/>
      </c>
      <c r="G107" s="76" t="str">
        <f t="shared" ca="1" si="6"/>
        <v/>
      </c>
      <c r="H107" s="77" t="str">
        <f t="shared" ca="1" si="7"/>
        <v/>
      </c>
      <c r="I107" s="78" t="str">
        <f t="shared" ca="1" si="8"/>
        <v/>
      </c>
      <c r="K107" s="12" t="str">
        <f ca="1">IF($T107,OFFSET(DetailListPending!J$1,$W107,0),"")</f>
        <v/>
      </c>
      <c r="L107" s="12" t="str">
        <f ca="1">IF($T107,OFFSET(DetailListPending!K$1,$W107,0),"")</f>
        <v/>
      </c>
      <c r="M107" s="158" t="str">
        <f ca="1">IF($T107,OFFSET(DetailListPending!AU$1,$W107,0),"")</f>
        <v/>
      </c>
      <c r="N107" s="12" t="str">
        <f ca="1">IF($T107,OFFSET(DetailListPending!AS$1,$W107,0),"")</f>
        <v/>
      </c>
      <c r="P107" s="8" t="str">
        <f ca="1">IF($T107,OFFSET(DetailListPending!P$1,$W107,0),"")</f>
        <v/>
      </c>
      <c r="Q107" s="8" t="str">
        <f ca="1">IF($T107,OFFSET(DetailListPending!Q$1,$W107,0),"")</f>
        <v/>
      </c>
      <c r="R107" s="70" t="str">
        <f ca="1">IF($T107,OFFSET(DetailListPending!R$1,$W107,0),"")</f>
        <v/>
      </c>
      <c r="T107" s="61" t="b">
        <f t="shared" si="9"/>
        <v>0</v>
      </c>
      <c r="U107" s="62">
        <v>106</v>
      </c>
      <c r="V107" s="63" t="str">
        <f ca="1">IF($T107,OFFSET(DetailListPending!A$1,$W107,0),"")</f>
        <v/>
      </c>
      <c r="W107" s="230" t="e">
        <f>MATCH(U107,DetailListPending!BG:BG,0)-1</f>
        <v>#N/A</v>
      </c>
    </row>
    <row r="108" spans="2:23" x14ac:dyDescent="0.25">
      <c r="B108" s="10" t="str">
        <f ca="1">IF($T108,OFFSET(DetailListPending!C$1,$W108,0),"")</f>
        <v/>
      </c>
      <c r="C108" s="5" t="str">
        <f ca="1">IF($T108,OFFSET(DetailListPending!E$1,$W108,0),"")</f>
        <v/>
      </c>
      <c r="D108" s="52" t="str">
        <f ca="1">IF($T108,OFFSET(DetailListPending!F$1,$W108,0),"")</f>
        <v/>
      </c>
      <c r="E108" s="55" t="str">
        <f ca="1">IF($T108,OFFSET(DetailListPending!B$1,$W108,0),"")</f>
        <v/>
      </c>
      <c r="G108" s="76" t="str">
        <f t="shared" ca="1" si="6"/>
        <v/>
      </c>
      <c r="H108" s="77" t="str">
        <f t="shared" ca="1" si="7"/>
        <v/>
      </c>
      <c r="I108" s="78" t="str">
        <f t="shared" ca="1" si="8"/>
        <v/>
      </c>
      <c r="K108" s="12" t="str">
        <f ca="1">IF($T108,OFFSET(DetailListPending!J$1,$W108,0),"")</f>
        <v/>
      </c>
      <c r="L108" s="12" t="str">
        <f ca="1">IF($T108,OFFSET(DetailListPending!K$1,$W108,0),"")</f>
        <v/>
      </c>
      <c r="M108" s="158" t="str">
        <f ca="1">IF($T108,OFFSET(DetailListPending!AU$1,$W108,0),"")</f>
        <v/>
      </c>
      <c r="N108" s="12" t="str">
        <f ca="1">IF($T108,OFFSET(DetailListPending!AS$1,$W108,0),"")</f>
        <v/>
      </c>
      <c r="P108" s="8" t="str">
        <f ca="1">IF($T108,OFFSET(DetailListPending!P$1,$W108,0),"")</f>
        <v/>
      </c>
      <c r="Q108" s="8" t="str">
        <f ca="1">IF($T108,OFFSET(DetailListPending!Q$1,$W108,0),"")</f>
        <v/>
      </c>
      <c r="R108" s="70" t="str">
        <f ca="1">IF($T108,OFFSET(DetailListPending!R$1,$W108,0),"")</f>
        <v/>
      </c>
      <c r="T108" s="61" t="b">
        <f t="shared" si="9"/>
        <v>0</v>
      </c>
      <c r="U108" s="62">
        <v>107</v>
      </c>
      <c r="V108" s="63" t="str">
        <f ca="1">IF($T108,OFFSET(DetailListPending!A$1,$W108,0),"")</f>
        <v/>
      </c>
      <c r="W108" s="230" t="e">
        <f>MATCH(U108,DetailListPending!BG:BG,0)-1</f>
        <v>#N/A</v>
      </c>
    </row>
    <row r="109" spans="2:23" x14ac:dyDescent="0.25">
      <c r="B109" s="10" t="str">
        <f ca="1">IF($T109,OFFSET(DetailListPending!C$1,$W109,0),"")</f>
        <v/>
      </c>
      <c r="C109" s="5" t="str">
        <f ca="1">IF($T109,OFFSET(DetailListPending!E$1,$W109,0),"")</f>
        <v/>
      </c>
      <c r="D109" s="52" t="str">
        <f ca="1">IF($T109,OFFSET(DetailListPending!F$1,$W109,0),"")</f>
        <v/>
      </c>
      <c r="E109" s="55" t="str">
        <f ca="1">IF($T109,OFFSET(DetailListPending!B$1,$W109,0),"")</f>
        <v/>
      </c>
      <c r="G109" s="76" t="str">
        <f t="shared" ca="1" si="6"/>
        <v/>
      </c>
      <c r="H109" s="77" t="str">
        <f t="shared" ca="1" si="7"/>
        <v/>
      </c>
      <c r="I109" s="78" t="str">
        <f t="shared" ca="1" si="8"/>
        <v/>
      </c>
      <c r="K109" s="12" t="str">
        <f ca="1">IF($T109,OFFSET(DetailListPending!J$1,$W109,0),"")</f>
        <v/>
      </c>
      <c r="L109" s="12" t="str">
        <f ca="1">IF($T109,OFFSET(DetailListPending!K$1,$W109,0),"")</f>
        <v/>
      </c>
      <c r="M109" s="158" t="str">
        <f ca="1">IF($T109,OFFSET(DetailListPending!AU$1,$W109,0),"")</f>
        <v/>
      </c>
      <c r="N109" s="12" t="str">
        <f ca="1">IF($T109,OFFSET(DetailListPending!AS$1,$W109,0),"")</f>
        <v/>
      </c>
      <c r="P109" s="8" t="str">
        <f ca="1">IF($T109,OFFSET(DetailListPending!P$1,$W109,0),"")</f>
        <v/>
      </c>
      <c r="Q109" s="8" t="str">
        <f ca="1">IF($T109,OFFSET(DetailListPending!Q$1,$W109,0),"")</f>
        <v/>
      </c>
      <c r="R109" s="70" t="str">
        <f ca="1">IF($T109,OFFSET(DetailListPending!R$1,$W109,0),"")</f>
        <v/>
      </c>
      <c r="T109" s="61" t="b">
        <f t="shared" si="9"/>
        <v>0</v>
      </c>
      <c r="U109" s="62">
        <v>108</v>
      </c>
      <c r="V109" s="63" t="str">
        <f ca="1">IF($T109,OFFSET(DetailListPending!A$1,$W109,0),"")</f>
        <v/>
      </c>
      <c r="W109" s="230" t="e">
        <f>MATCH(U109,DetailListPending!BG:BG,0)-1</f>
        <v>#N/A</v>
      </c>
    </row>
    <row r="110" spans="2:23" x14ac:dyDescent="0.25">
      <c r="B110" s="10" t="str">
        <f ca="1">IF($T110,OFFSET(DetailListPending!C$1,$W110,0),"")</f>
        <v/>
      </c>
      <c r="C110" s="5" t="str">
        <f ca="1">IF($T110,OFFSET(DetailListPending!E$1,$W110,0),"")</f>
        <v/>
      </c>
      <c r="D110" s="52" t="str">
        <f ca="1">IF($T110,OFFSET(DetailListPending!F$1,$W110,0),"")</f>
        <v/>
      </c>
      <c r="E110" s="55" t="str">
        <f ca="1">IF($T110,OFFSET(DetailListPending!B$1,$W110,0),"")</f>
        <v/>
      </c>
      <c r="G110" s="76" t="str">
        <f t="shared" ca="1" si="6"/>
        <v/>
      </c>
      <c r="H110" s="77" t="str">
        <f t="shared" ca="1" si="7"/>
        <v/>
      </c>
      <c r="I110" s="78" t="str">
        <f t="shared" ca="1" si="8"/>
        <v/>
      </c>
      <c r="K110" s="12" t="str">
        <f ca="1">IF($T110,OFFSET(DetailListPending!J$1,$W110,0),"")</f>
        <v/>
      </c>
      <c r="L110" s="12" t="str">
        <f ca="1">IF($T110,OFFSET(DetailListPending!K$1,$W110,0),"")</f>
        <v/>
      </c>
      <c r="M110" s="158" t="str">
        <f ca="1">IF($T110,OFFSET(DetailListPending!AU$1,$W110,0),"")</f>
        <v/>
      </c>
      <c r="N110" s="12" t="str">
        <f ca="1">IF($T110,OFFSET(DetailListPending!AS$1,$W110,0),"")</f>
        <v/>
      </c>
      <c r="P110" s="8" t="str">
        <f ca="1">IF($T110,OFFSET(DetailListPending!P$1,$W110,0),"")</f>
        <v/>
      </c>
      <c r="Q110" s="8" t="str">
        <f ca="1">IF($T110,OFFSET(DetailListPending!Q$1,$W110,0),"")</f>
        <v/>
      </c>
      <c r="R110" s="70" t="str">
        <f ca="1">IF($T110,OFFSET(DetailListPending!R$1,$W110,0),"")</f>
        <v/>
      </c>
      <c r="T110" s="61" t="b">
        <f t="shared" si="9"/>
        <v>0</v>
      </c>
      <c r="U110" s="62">
        <v>109</v>
      </c>
      <c r="V110" s="63" t="str">
        <f ca="1">IF($T110,OFFSET(DetailListPending!A$1,$W110,0),"")</f>
        <v/>
      </c>
      <c r="W110" s="230" t="e">
        <f>MATCH(U110,DetailListPending!BG:BG,0)-1</f>
        <v>#N/A</v>
      </c>
    </row>
    <row r="111" spans="2:23" x14ac:dyDescent="0.25">
      <c r="B111" s="10" t="str">
        <f ca="1">IF($T111,OFFSET(DetailListPending!C$1,$W111,0),"")</f>
        <v/>
      </c>
      <c r="C111" s="5" t="str">
        <f ca="1">IF($T111,OFFSET(DetailListPending!E$1,$W111,0),"")</f>
        <v/>
      </c>
      <c r="D111" s="52" t="str">
        <f ca="1">IF($T111,OFFSET(DetailListPending!F$1,$W111,0),"")</f>
        <v/>
      </c>
      <c r="E111" s="55" t="str">
        <f ca="1">IF($T111,OFFSET(DetailListPending!B$1,$W111,0),"")</f>
        <v/>
      </c>
      <c r="G111" s="76" t="str">
        <f t="shared" ca="1" si="6"/>
        <v/>
      </c>
      <c r="H111" s="77" t="str">
        <f t="shared" ca="1" si="7"/>
        <v/>
      </c>
      <c r="I111" s="78" t="str">
        <f t="shared" ca="1" si="8"/>
        <v/>
      </c>
      <c r="K111" s="12" t="str">
        <f ca="1">IF($T111,OFFSET(DetailListPending!J$1,$W111,0),"")</f>
        <v/>
      </c>
      <c r="L111" s="12" t="str">
        <f ca="1">IF($T111,OFFSET(DetailListPending!K$1,$W111,0),"")</f>
        <v/>
      </c>
      <c r="M111" s="158" t="str">
        <f ca="1">IF($T111,OFFSET(DetailListPending!AU$1,$W111,0),"")</f>
        <v/>
      </c>
      <c r="N111" s="12" t="str">
        <f ca="1">IF($T111,OFFSET(DetailListPending!AS$1,$W111,0),"")</f>
        <v/>
      </c>
      <c r="P111" s="8" t="str">
        <f ca="1">IF($T111,OFFSET(DetailListPending!P$1,$W111,0),"")</f>
        <v/>
      </c>
      <c r="Q111" s="8" t="str">
        <f ca="1">IF($T111,OFFSET(DetailListPending!Q$1,$W111,0),"")</f>
        <v/>
      </c>
      <c r="R111" s="70" t="str">
        <f ca="1">IF($T111,OFFSET(DetailListPending!R$1,$W111,0),"")</f>
        <v/>
      </c>
      <c r="T111" s="61" t="b">
        <f t="shared" si="9"/>
        <v>0</v>
      </c>
      <c r="U111" s="62">
        <v>110</v>
      </c>
      <c r="V111" s="63" t="str">
        <f ca="1">IF($T111,OFFSET(DetailListPending!A$1,$W111,0),"")</f>
        <v/>
      </c>
      <c r="W111" s="230" t="e">
        <f>MATCH(U111,DetailListPending!BG:BG,0)-1</f>
        <v>#N/A</v>
      </c>
    </row>
    <row r="112" spans="2:23" x14ac:dyDescent="0.25">
      <c r="B112" s="10" t="str">
        <f ca="1">IF($T112,OFFSET(DetailListPending!C$1,$W112,0),"")</f>
        <v/>
      </c>
      <c r="C112" s="5" t="str">
        <f ca="1">IF($T112,OFFSET(DetailListPending!E$1,$W112,0),"")</f>
        <v/>
      </c>
      <c r="D112" s="52" t="str">
        <f ca="1">IF($T112,OFFSET(DetailListPending!F$1,$W112,0),"")</f>
        <v/>
      </c>
      <c r="E112" s="55" t="str">
        <f ca="1">IF($T112,OFFSET(DetailListPending!B$1,$W112,0),"")</f>
        <v/>
      </c>
      <c r="G112" s="76" t="str">
        <f t="shared" ca="1" si="6"/>
        <v/>
      </c>
      <c r="H112" s="77" t="str">
        <f t="shared" ca="1" si="7"/>
        <v/>
      </c>
      <c r="I112" s="78" t="str">
        <f t="shared" ca="1" si="8"/>
        <v/>
      </c>
      <c r="K112" s="12" t="str">
        <f ca="1">IF($T112,OFFSET(DetailListPending!J$1,$W112,0),"")</f>
        <v/>
      </c>
      <c r="L112" s="12" t="str">
        <f ca="1">IF($T112,OFFSET(DetailListPending!K$1,$W112,0),"")</f>
        <v/>
      </c>
      <c r="M112" s="158" t="str">
        <f ca="1">IF($T112,OFFSET(DetailListPending!AU$1,$W112,0),"")</f>
        <v/>
      </c>
      <c r="N112" s="12" t="str">
        <f ca="1">IF($T112,OFFSET(DetailListPending!AS$1,$W112,0),"")</f>
        <v/>
      </c>
      <c r="P112" s="8" t="str">
        <f ca="1">IF($T112,OFFSET(DetailListPending!P$1,$W112,0),"")</f>
        <v/>
      </c>
      <c r="Q112" s="8" t="str">
        <f ca="1">IF($T112,OFFSET(DetailListPending!Q$1,$W112,0),"")</f>
        <v/>
      </c>
      <c r="R112" s="70" t="str">
        <f ca="1">IF($T112,OFFSET(DetailListPending!R$1,$W112,0),"")</f>
        <v/>
      </c>
      <c r="T112" s="61" t="b">
        <f t="shared" si="9"/>
        <v>0</v>
      </c>
      <c r="U112" s="62">
        <v>111</v>
      </c>
      <c r="V112" s="63" t="str">
        <f ca="1">IF($T112,OFFSET(DetailListPending!A$1,$W112,0),"")</f>
        <v/>
      </c>
      <c r="W112" s="230" t="e">
        <f>MATCH(U112,DetailListPending!BG:BG,0)-1</f>
        <v>#N/A</v>
      </c>
    </row>
    <row r="113" spans="2:23" x14ac:dyDescent="0.25">
      <c r="B113" s="10" t="str">
        <f ca="1">IF($T113,OFFSET(DetailListPending!C$1,$W113,0),"")</f>
        <v/>
      </c>
      <c r="C113" s="5" t="str">
        <f ca="1">IF($T113,OFFSET(DetailListPending!E$1,$W113,0),"")</f>
        <v/>
      </c>
      <c r="D113" s="52" t="str">
        <f ca="1">IF($T113,OFFSET(DetailListPending!F$1,$W113,0),"")</f>
        <v/>
      </c>
      <c r="E113" s="55" t="str">
        <f ca="1">IF($T113,OFFSET(DetailListPending!B$1,$W113,0),"")</f>
        <v/>
      </c>
      <c r="G113" s="76" t="str">
        <f t="shared" ca="1" si="6"/>
        <v/>
      </c>
      <c r="H113" s="77" t="str">
        <f t="shared" ca="1" si="7"/>
        <v/>
      </c>
      <c r="I113" s="78" t="str">
        <f t="shared" ca="1" si="8"/>
        <v/>
      </c>
      <c r="K113" s="12" t="str">
        <f ca="1">IF($T113,OFFSET(DetailListPending!J$1,$W113,0),"")</f>
        <v/>
      </c>
      <c r="L113" s="12" t="str">
        <f ca="1">IF($T113,OFFSET(DetailListPending!K$1,$W113,0),"")</f>
        <v/>
      </c>
      <c r="M113" s="158" t="str">
        <f ca="1">IF($T113,OFFSET(DetailListPending!AU$1,$W113,0),"")</f>
        <v/>
      </c>
      <c r="N113" s="12" t="str">
        <f ca="1">IF($T113,OFFSET(DetailListPending!AS$1,$W113,0),"")</f>
        <v/>
      </c>
      <c r="P113" s="8" t="str">
        <f ca="1">IF($T113,OFFSET(DetailListPending!P$1,$W113,0),"")</f>
        <v/>
      </c>
      <c r="Q113" s="8" t="str">
        <f ca="1">IF($T113,OFFSET(DetailListPending!Q$1,$W113,0),"")</f>
        <v/>
      </c>
      <c r="R113" s="70" t="str">
        <f ca="1">IF($T113,OFFSET(DetailListPending!R$1,$W113,0),"")</f>
        <v/>
      </c>
      <c r="T113" s="61" t="b">
        <f t="shared" si="9"/>
        <v>0</v>
      </c>
      <c r="U113" s="62">
        <v>112</v>
      </c>
      <c r="V113" s="63" t="str">
        <f ca="1">IF($T113,OFFSET(DetailListPending!A$1,$W113,0),"")</f>
        <v/>
      </c>
      <c r="W113" s="230" t="e">
        <f>MATCH(U113,DetailListPending!BG:BG,0)-1</f>
        <v>#N/A</v>
      </c>
    </row>
    <row r="114" spans="2:23" x14ac:dyDescent="0.25">
      <c r="B114" s="10" t="str">
        <f ca="1">IF($T114,OFFSET(DetailListPending!C$1,$W114,0),"")</f>
        <v/>
      </c>
      <c r="C114" s="5" t="str">
        <f ca="1">IF($T114,OFFSET(DetailListPending!E$1,$W114,0),"")</f>
        <v/>
      </c>
      <c r="D114" s="52" t="str">
        <f ca="1">IF($T114,OFFSET(DetailListPending!F$1,$W114,0),"")</f>
        <v/>
      </c>
      <c r="E114" s="55" t="str">
        <f ca="1">IF($T114,OFFSET(DetailListPending!B$1,$W114,0),"")</f>
        <v/>
      </c>
      <c r="G114" s="76" t="str">
        <f t="shared" ca="1" si="6"/>
        <v/>
      </c>
      <c r="H114" s="77" t="str">
        <f t="shared" ca="1" si="7"/>
        <v/>
      </c>
      <c r="I114" s="78" t="str">
        <f t="shared" ca="1" si="8"/>
        <v/>
      </c>
      <c r="K114" s="12" t="str">
        <f ca="1">IF($T114,OFFSET(DetailListPending!J$1,$W114,0),"")</f>
        <v/>
      </c>
      <c r="L114" s="12" t="str">
        <f ca="1">IF($T114,OFFSET(DetailListPending!K$1,$W114,0),"")</f>
        <v/>
      </c>
      <c r="M114" s="158" t="str">
        <f ca="1">IF($T114,OFFSET(DetailListPending!AU$1,$W114,0),"")</f>
        <v/>
      </c>
      <c r="N114" s="12" t="str">
        <f ca="1">IF($T114,OFFSET(DetailListPending!AS$1,$W114,0),"")</f>
        <v/>
      </c>
      <c r="P114" s="8" t="str">
        <f ca="1">IF($T114,OFFSET(DetailListPending!P$1,$W114,0),"")</f>
        <v/>
      </c>
      <c r="Q114" s="8" t="str">
        <f ca="1">IF($T114,OFFSET(DetailListPending!Q$1,$W114,0),"")</f>
        <v/>
      </c>
      <c r="R114" s="70" t="str">
        <f ca="1">IF($T114,OFFSET(DetailListPending!R$1,$W114,0),"")</f>
        <v/>
      </c>
      <c r="T114" s="61" t="b">
        <f t="shared" si="9"/>
        <v>0</v>
      </c>
      <c r="U114" s="62">
        <v>113</v>
      </c>
      <c r="V114" s="63" t="str">
        <f ca="1">IF($T114,OFFSET(DetailListPending!A$1,$W114,0),"")</f>
        <v/>
      </c>
      <c r="W114" s="230" t="e">
        <f>MATCH(U114,DetailListPending!BG:BG,0)-1</f>
        <v>#N/A</v>
      </c>
    </row>
    <row r="115" spans="2:23" x14ac:dyDescent="0.25">
      <c r="B115" s="10" t="str">
        <f ca="1">IF($T115,OFFSET(DetailListPending!C$1,$W115,0),"")</f>
        <v/>
      </c>
      <c r="C115" s="5" t="str">
        <f ca="1">IF($T115,OFFSET(DetailListPending!E$1,$W115,0),"")</f>
        <v/>
      </c>
      <c r="D115" s="52" t="str">
        <f ca="1">IF($T115,OFFSET(DetailListPending!F$1,$W115,0),"")</f>
        <v/>
      </c>
      <c r="E115" s="55" t="str">
        <f ca="1">IF($T115,OFFSET(DetailListPending!B$1,$W115,0),"")</f>
        <v/>
      </c>
      <c r="G115" s="76" t="str">
        <f t="shared" ca="1" si="6"/>
        <v/>
      </c>
      <c r="H115" s="77" t="str">
        <f t="shared" ca="1" si="7"/>
        <v/>
      </c>
      <c r="I115" s="78" t="str">
        <f t="shared" ca="1" si="8"/>
        <v/>
      </c>
      <c r="K115" s="12" t="str">
        <f ca="1">IF($T115,OFFSET(DetailListPending!J$1,$W115,0),"")</f>
        <v/>
      </c>
      <c r="L115" s="12" t="str">
        <f ca="1">IF($T115,OFFSET(DetailListPending!K$1,$W115,0),"")</f>
        <v/>
      </c>
      <c r="M115" s="158" t="str">
        <f ca="1">IF($T115,OFFSET(DetailListPending!AU$1,$W115,0),"")</f>
        <v/>
      </c>
      <c r="N115" s="12" t="str">
        <f ca="1">IF($T115,OFFSET(DetailListPending!AS$1,$W115,0),"")</f>
        <v/>
      </c>
      <c r="P115" s="8" t="str">
        <f ca="1">IF($T115,OFFSET(DetailListPending!P$1,$W115,0),"")</f>
        <v/>
      </c>
      <c r="Q115" s="8" t="str">
        <f ca="1">IF($T115,OFFSET(DetailListPending!Q$1,$W115,0),"")</f>
        <v/>
      </c>
      <c r="R115" s="70" t="str">
        <f ca="1">IF($T115,OFFSET(DetailListPending!R$1,$W115,0),"")</f>
        <v/>
      </c>
      <c r="T115" s="61" t="b">
        <f t="shared" si="9"/>
        <v>0</v>
      </c>
      <c r="U115" s="62">
        <v>114</v>
      </c>
      <c r="V115" s="63" t="str">
        <f ca="1">IF($T115,OFFSET(DetailListPending!A$1,$W115,0),"")</f>
        <v/>
      </c>
      <c r="W115" s="230" t="e">
        <f>MATCH(U115,DetailListPending!BG:BG,0)-1</f>
        <v>#N/A</v>
      </c>
    </row>
    <row r="116" spans="2:23" x14ac:dyDescent="0.25">
      <c r="B116" s="10" t="str">
        <f ca="1">IF($T116,OFFSET(DetailListPending!C$1,$W116,0),"")</f>
        <v/>
      </c>
      <c r="C116" s="5" t="str">
        <f ca="1">IF($T116,OFFSET(DetailListPending!E$1,$W116,0),"")</f>
        <v/>
      </c>
      <c r="D116" s="52" t="str">
        <f ca="1">IF($T116,OFFSET(DetailListPending!F$1,$W116,0),"")</f>
        <v/>
      </c>
      <c r="E116" s="55" t="str">
        <f ca="1">IF($T116,OFFSET(DetailListPending!B$1,$W116,0),"")</f>
        <v/>
      </c>
      <c r="G116" s="76" t="str">
        <f t="shared" ca="1" si="6"/>
        <v/>
      </c>
      <c r="H116" s="77" t="str">
        <f t="shared" ca="1" si="7"/>
        <v/>
      </c>
      <c r="I116" s="78" t="str">
        <f t="shared" ca="1" si="8"/>
        <v/>
      </c>
      <c r="K116" s="12" t="str">
        <f ca="1">IF($T116,OFFSET(DetailListPending!J$1,$W116,0),"")</f>
        <v/>
      </c>
      <c r="L116" s="12" t="str">
        <f ca="1">IF($T116,OFFSET(DetailListPending!K$1,$W116,0),"")</f>
        <v/>
      </c>
      <c r="M116" s="158" t="str">
        <f ca="1">IF($T116,OFFSET(DetailListPending!AU$1,$W116,0),"")</f>
        <v/>
      </c>
      <c r="N116" s="12" t="str">
        <f ca="1">IF($T116,OFFSET(DetailListPending!AS$1,$W116,0),"")</f>
        <v/>
      </c>
      <c r="P116" s="8" t="str">
        <f ca="1">IF($T116,OFFSET(DetailListPending!P$1,$W116,0),"")</f>
        <v/>
      </c>
      <c r="Q116" s="8" t="str">
        <f ca="1">IF($T116,OFFSET(DetailListPending!Q$1,$W116,0),"")</f>
        <v/>
      </c>
      <c r="R116" s="70" t="str">
        <f ca="1">IF($T116,OFFSET(DetailListPending!R$1,$W116,0),"")</f>
        <v/>
      </c>
      <c r="T116" s="61" t="b">
        <f t="shared" si="9"/>
        <v>0</v>
      </c>
      <c r="U116" s="62">
        <v>115</v>
      </c>
      <c r="V116" s="63" t="str">
        <f ca="1">IF($T116,OFFSET(DetailListPending!A$1,$W116,0),"")</f>
        <v/>
      </c>
      <c r="W116" s="230" t="e">
        <f>MATCH(U116,DetailListPending!BG:BG,0)-1</f>
        <v>#N/A</v>
      </c>
    </row>
    <row r="117" spans="2:23" x14ac:dyDescent="0.25">
      <c r="B117" s="10" t="str">
        <f ca="1">IF($T117,OFFSET(DetailListPending!C$1,$W117,0),"")</f>
        <v/>
      </c>
      <c r="C117" s="5" t="str">
        <f ca="1">IF($T117,OFFSET(DetailListPending!E$1,$W117,0),"")</f>
        <v/>
      </c>
      <c r="D117" s="52" t="str">
        <f ca="1">IF($T117,OFFSET(DetailListPending!F$1,$W117,0),"")</f>
        <v/>
      </c>
      <c r="E117" s="55" t="str">
        <f ca="1">IF($T117,OFFSET(DetailListPending!B$1,$W117,0),"")</f>
        <v/>
      </c>
      <c r="G117" s="76" t="str">
        <f t="shared" ca="1" si="6"/>
        <v/>
      </c>
      <c r="H117" s="77" t="str">
        <f t="shared" ca="1" si="7"/>
        <v/>
      </c>
      <c r="I117" s="78" t="str">
        <f t="shared" ca="1" si="8"/>
        <v/>
      </c>
      <c r="K117" s="12" t="str">
        <f ca="1">IF($T117,OFFSET(DetailListPending!J$1,$W117,0),"")</f>
        <v/>
      </c>
      <c r="L117" s="12" t="str">
        <f ca="1">IF($T117,OFFSET(DetailListPending!K$1,$W117,0),"")</f>
        <v/>
      </c>
      <c r="M117" s="158" t="str">
        <f ca="1">IF($T117,OFFSET(DetailListPending!AU$1,$W117,0),"")</f>
        <v/>
      </c>
      <c r="N117" s="12" t="str">
        <f ca="1">IF($T117,OFFSET(DetailListPending!AS$1,$W117,0),"")</f>
        <v/>
      </c>
      <c r="P117" s="8" t="str">
        <f ca="1">IF($T117,OFFSET(DetailListPending!P$1,$W117,0),"")</f>
        <v/>
      </c>
      <c r="Q117" s="8" t="str">
        <f ca="1">IF($T117,OFFSET(DetailListPending!Q$1,$W117,0),"")</f>
        <v/>
      </c>
      <c r="R117" s="70" t="str">
        <f ca="1">IF($T117,OFFSET(DetailListPending!R$1,$W117,0),"")</f>
        <v/>
      </c>
      <c r="T117" s="61" t="b">
        <f t="shared" si="9"/>
        <v>0</v>
      </c>
      <c r="U117" s="62">
        <v>116</v>
      </c>
      <c r="V117" s="63" t="str">
        <f ca="1">IF($T117,OFFSET(DetailListPending!A$1,$W117,0),"")</f>
        <v/>
      </c>
      <c r="W117" s="230" t="e">
        <f>MATCH(U117,DetailListPending!BG:BG,0)-1</f>
        <v>#N/A</v>
      </c>
    </row>
    <row r="118" spans="2:23" x14ac:dyDescent="0.25">
      <c r="B118" s="10" t="str">
        <f ca="1">IF($T118,OFFSET(DetailListPending!C$1,$W118,0),"")</f>
        <v/>
      </c>
      <c r="C118" s="5" t="str">
        <f ca="1">IF($T118,OFFSET(DetailListPending!E$1,$W118,0),"")</f>
        <v/>
      </c>
      <c r="D118" s="52" t="str">
        <f ca="1">IF($T118,OFFSET(DetailListPending!F$1,$W118,0),"")</f>
        <v/>
      </c>
      <c r="E118" s="55" t="str">
        <f ca="1">IF($T118,OFFSET(DetailListPending!B$1,$W118,0),"")</f>
        <v/>
      </c>
      <c r="G118" s="76" t="str">
        <f t="shared" ca="1" si="6"/>
        <v/>
      </c>
      <c r="H118" s="77" t="str">
        <f t="shared" ca="1" si="7"/>
        <v/>
      </c>
      <c r="I118" s="78" t="str">
        <f t="shared" ca="1" si="8"/>
        <v/>
      </c>
      <c r="K118" s="12" t="str">
        <f ca="1">IF($T118,OFFSET(DetailListPending!J$1,$W118,0),"")</f>
        <v/>
      </c>
      <c r="L118" s="12" t="str">
        <f ca="1">IF($T118,OFFSET(DetailListPending!K$1,$W118,0),"")</f>
        <v/>
      </c>
      <c r="M118" s="158" t="str">
        <f ca="1">IF($T118,OFFSET(DetailListPending!AU$1,$W118,0),"")</f>
        <v/>
      </c>
      <c r="N118" s="12" t="str">
        <f ca="1">IF($T118,OFFSET(DetailListPending!AS$1,$W118,0),"")</f>
        <v/>
      </c>
      <c r="P118" s="8" t="str">
        <f ca="1">IF($T118,OFFSET(DetailListPending!P$1,$W118,0),"")</f>
        <v/>
      </c>
      <c r="Q118" s="8" t="str">
        <f ca="1">IF($T118,OFFSET(DetailListPending!Q$1,$W118,0),"")</f>
        <v/>
      </c>
      <c r="R118" s="70" t="str">
        <f ca="1">IF($T118,OFFSET(DetailListPending!R$1,$W118,0),"")</f>
        <v/>
      </c>
      <c r="T118" s="61" t="b">
        <f t="shared" si="9"/>
        <v>0</v>
      </c>
      <c r="U118" s="62">
        <v>117</v>
      </c>
      <c r="V118" s="63" t="str">
        <f ca="1">IF($T118,OFFSET(DetailListPending!A$1,$W118,0),"")</f>
        <v/>
      </c>
      <c r="W118" s="230" t="e">
        <f>MATCH(U118,DetailListPending!BG:BG,0)-1</f>
        <v>#N/A</v>
      </c>
    </row>
    <row r="119" spans="2:23" x14ac:dyDescent="0.25">
      <c r="B119" s="10" t="str">
        <f ca="1">IF($T119,OFFSET(DetailListPending!C$1,$W119,0),"")</f>
        <v/>
      </c>
      <c r="C119" s="5" t="str">
        <f ca="1">IF($T119,OFFSET(DetailListPending!E$1,$W119,0),"")</f>
        <v/>
      </c>
      <c r="D119" s="52" t="str">
        <f ca="1">IF($T119,OFFSET(DetailListPending!F$1,$W119,0),"")</f>
        <v/>
      </c>
      <c r="E119" s="55" t="str">
        <f ca="1">IF($T119,OFFSET(DetailListPending!B$1,$W119,0),"")</f>
        <v/>
      </c>
      <c r="G119" s="76" t="str">
        <f t="shared" ca="1" si="6"/>
        <v/>
      </c>
      <c r="H119" s="77" t="str">
        <f t="shared" ca="1" si="7"/>
        <v/>
      </c>
      <c r="I119" s="78" t="str">
        <f t="shared" ca="1" si="8"/>
        <v/>
      </c>
      <c r="K119" s="12" t="str">
        <f ca="1">IF($T119,OFFSET(DetailListPending!J$1,$W119,0),"")</f>
        <v/>
      </c>
      <c r="L119" s="12" t="str">
        <f ca="1">IF($T119,OFFSET(DetailListPending!K$1,$W119,0),"")</f>
        <v/>
      </c>
      <c r="M119" s="158" t="str">
        <f ca="1">IF($T119,OFFSET(DetailListPending!AU$1,$W119,0),"")</f>
        <v/>
      </c>
      <c r="N119" s="12" t="str">
        <f ca="1">IF($T119,OFFSET(DetailListPending!AS$1,$W119,0),"")</f>
        <v/>
      </c>
      <c r="P119" s="8" t="str">
        <f ca="1">IF($T119,OFFSET(DetailListPending!P$1,$W119,0),"")</f>
        <v/>
      </c>
      <c r="Q119" s="8" t="str">
        <f ca="1">IF($T119,OFFSET(DetailListPending!Q$1,$W119,0),"")</f>
        <v/>
      </c>
      <c r="R119" s="70" t="str">
        <f ca="1">IF($T119,OFFSET(DetailListPending!R$1,$W119,0),"")</f>
        <v/>
      </c>
      <c r="T119" s="61" t="b">
        <f t="shared" si="9"/>
        <v>0</v>
      </c>
      <c r="U119" s="62">
        <v>118</v>
      </c>
      <c r="V119" s="63" t="str">
        <f ca="1">IF($T119,OFFSET(DetailListPending!A$1,$W119,0),"")</f>
        <v/>
      </c>
      <c r="W119" s="230" t="e">
        <f>MATCH(U119,DetailListPending!BG:BG,0)-1</f>
        <v>#N/A</v>
      </c>
    </row>
    <row r="120" spans="2:23" x14ac:dyDescent="0.25">
      <c r="B120" s="10" t="str">
        <f ca="1">IF($T120,OFFSET(DetailListPending!C$1,$W120,0),"")</f>
        <v/>
      </c>
      <c r="C120" s="5" t="str">
        <f ca="1">IF($T120,OFFSET(DetailListPending!E$1,$W120,0),"")</f>
        <v/>
      </c>
      <c r="D120" s="52" t="str">
        <f ca="1">IF($T120,OFFSET(DetailListPending!F$1,$W120,0),"")</f>
        <v/>
      </c>
      <c r="E120" s="55" t="str">
        <f ca="1">IF($T120,OFFSET(DetailListPending!B$1,$W120,0),"")</f>
        <v/>
      </c>
      <c r="G120" s="76" t="str">
        <f t="shared" ca="1" si="6"/>
        <v/>
      </c>
      <c r="H120" s="77" t="str">
        <f t="shared" ca="1" si="7"/>
        <v/>
      </c>
      <c r="I120" s="78" t="str">
        <f t="shared" ca="1" si="8"/>
        <v/>
      </c>
      <c r="K120" s="12" t="str">
        <f ca="1">IF($T120,OFFSET(DetailListPending!J$1,$W120,0),"")</f>
        <v/>
      </c>
      <c r="L120" s="12" t="str">
        <f ca="1">IF($T120,OFFSET(DetailListPending!K$1,$W120,0),"")</f>
        <v/>
      </c>
      <c r="M120" s="158" t="str">
        <f ca="1">IF($T120,OFFSET(DetailListPending!AU$1,$W120,0),"")</f>
        <v/>
      </c>
      <c r="N120" s="12" t="str">
        <f ca="1">IF($T120,OFFSET(DetailListPending!AS$1,$W120,0),"")</f>
        <v/>
      </c>
      <c r="P120" s="8" t="str">
        <f ca="1">IF($T120,OFFSET(DetailListPending!P$1,$W120,0),"")</f>
        <v/>
      </c>
      <c r="Q120" s="8" t="str">
        <f ca="1">IF($T120,OFFSET(DetailListPending!Q$1,$W120,0),"")</f>
        <v/>
      </c>
      <c r="R120" s="70" t="str">
        <f ca="1">IF($T120,OFFSET(DetailListPending!R$1,$W120,0),"")</f>
        <v/>
      </c>
      <c r="T120" s="61" t="b">
        <f t="shared" si="9"/>
        <v>0</v>
      </c>
      <c r="U120" s="62">
        <v>119</v>
      </c>
      <c r="V120" s="63" t="str">
        <f ca="1">IF($T120,OFFSET(DetailListPending!A$1,$W120,0),"")</f>
        <v/>
      </c>
      <c r="W120" s="230" t="e">
        <f>MATCH(U120,DetailListPending!BG:BG,0)-1</f>
        <v>#N/A</v>
      </c>
    </row>
    <row r="121" spans="2:23" x14ac:dyDescent="0.25">
      <c r="B121" s="10" t="str">
        <f ca="1">IF($T121,OFFSET(DetailListPending!C$1,$W121,0),"")</f>
        <v/>
      </c>
      <c r="C121" s="5" t="str">
        <f ca="1">IF($T121,OFFSET(DetailListPending!E$1,$W121,0),"")</f>
        <v/>
      </c>
      <c r="D121" s="52" t="str">
        <f ca="1">IF($T121,OFFSET(DetailListPending!F$1,$W121,0),"")</f>
        <v/>
      </c>
      <c r="E121" s="55" t="str">
        <f ca="1">IF($T121,OFFSET(DetailListPending!B$1,$W121,0),"")</f>
        <v/>
      </c>
      <c r="G121" s="76" t="str">
        <f t="shared" ca="1" si="6"/>
        <v/>
      </c>
      <c r="H121" s="77" t="str">
        <f t="shared" ca="1" si="7"/>
        <v/>
      </c>
      <c r="I121" s="78" t="str">
        <f t="shared" ca="1" si="8"/>
        <v/>
      </c>
      <c r="K121" s="12" t="str">
        <f ca="1">IF($T121,OFFSET(DetailListPending!J$1,$W121,0),"")</f>
        <v/>
      </c>
      <c r="L121" s="12" t="str">
        <f ca="1">IF($T121,OFFSET(DetailListPending!K$1,$W121,0),"")</f>
        <v/>
      </c>
      <c r="M121" s="158" t="str">
        <f ca="1">IF($T121,OFFSET(DetailListPending!AU$1,$W121,0),"")</f>
        <v/>
      </c>
      <c r="N121" s="12" t="str">
        <f ca="1">IF($T121,OFFSET(DetailListPending!AS$1,$W121,0),"")</f>
        <v/>
      </c>
      <c r="P121" s="8" t="str">
        <f ca="1">IF($T121,OFFSET(DetailListPending!P$1,$W121,0),"")</f>
        <v/>
      </c>
      <c r="Q121" s="8" t="str">
        <f ca="1">IF($T121,OFFSET(DetailListPending!Q$1,$W121,0),"")</f>
        <v/>
      </c>
      <c r="R121" s="70" t="str">
        <f ca="1">IF($T121,OFFSET(DetailListPending!R$1,$W121,0),"")</f>
        <v/>
      </c>
      <c r="T121" s="61" t="b">
        <f t="shared" si="9"/>
        <v>0</v>
      </c>
      <c r="U121" s="62">
        <v>120</v>
      </c>
      <c r="V121" s="63" t="str">
        <f ca="1">IF($T121,OFFSET(DetailListPending!A$1,$W121,0),"")</f>
        <v/>
      </c>
      <c r="W121" s="230" t="e">
        <f>MATCH(U121,DetailListPending!BG:BG,0)-1</f>
        <v>#N/A</v>
      </c>
    </row>
    <row r="122" spans="2:23" x14ac:dyDescent="0.25">
      <c r="B122" s="10" t="str">
        <f ca="1">IF($T122,OFFSET(DetailListPending!C$1,$W122,0),"")</f>
        <v/>
      </c>
      <c r="C122" s="5" t="str">
        <f ca="1">IF($T122,OFFSET(DetailListPending!E$1,$W122,0),"")</f>
        <v/>
      </c>
      <c r="D122" s="52" t="str">
        <f ca="1">IF($T122,OFFSET(DetailListPending!F$1,$W122,0),"")</f>
        <v/>
      </c>
      <c r="E122" s="55" t="str">
        <f ca="1">IF($T122,OFFSET(DetailListPending!B$1,$W122,0),"")</f>
        <v/>
      </c>
      <c r="G122" s="76" t="str">
        <f t="shared" ca="1" si="6"/>
        <v/>
      </c>
      <c r="H122" s="77" t="str">
        <f t="shared" ca="1" si="7"/>
        <v/>
      </c>
      <c r="I122" s="78" t="str">
        <f t="shared" ca="1" si="8"/>
        <v/>
      </c>
      <c r="K122" s="12" t="str">
        <f ca="1">IF($T122,OFFSET(DetailListPending!J$1,$W122,0),"")</f>
        <v/>
      </c>
      <c r="L122" s="12" t="str">
        <f ca="1">IF($T122,OFFSET(DetailListPending!K$1,$W122,0),"")</f>
        <v/>
      </c>
      <c r="M122" s="158" t="str">
        <f ca="1">IF($T122,OFFSET(DetailListPending!AU$1,$W122,0),"")</f>
        <v/>
      </c>
      <c r="N122" s="12" t="str">
        <f ca="1">IF($T122,OFFSET(DetailListPending!AS$1,$W122,0),"")</f>
        <v/>
      </c>
      <c r="P122" s="8" t="str">
        <f ca="1">IF($T122,OFFSET(DetailListPending!P$1,$W122,0),"")</f>
        <v/>
      </c>
      <c r="Q122" s="8" t="str">
        <f ca="1">IF($T122,OFFSET(DetailListPending!Q$1,$W122,0),"")</f>
        <v/>
      </c>
      <c r="R122" s="70" t="str">
        <f ca="1">IF($T122,OFFSET(DetailListPending!R$1,$W122,0),"")</f>
        <v/>
      </c>
      <c r="T122" s="61" t="b">
        <f t="shared" si="9"/>
        <v>0</v>
      </c>
      <c r="U122" s="62">
        <v>121</v>
      </c>
      <c r="V122" s="63" t="str">
        <f ca="1">IF($T122,OFFSET(DetailListPending!A$1,$W122,0),"")</f>
        <v/>
      </c>
      <c r="W122" s="230" t="e">
        <f>MATCH(U122,DetailListPending!BG:BG,0)-1</f>
        <v>#N/A</v>
      </c>
    </row>
    <row r="123" spans="2:23" x14ac:dyDescent="0.25">
      <c r="B123" s="10" t="str">
        <f ca="1">IF($T123,OFFSET(DetailListPending!C$1,$W123,0),"")</f>
        <v/>
      </c>
      <c r="C123" s="5" t="str">
        <f ca="1">IF($T123,OFFSET(DetailListPending!E$1,$W123,0),"")</f>
        <v/>
      </c>
      <c r="D123" s="52" t="str">
        <f ca="1">IF($T123,OFFSET(DetailListPending!F$1,$W123,0),"")</f>
        <v/>
      </c>
      <c r="E123" s="55" t="str">
        <f ca="1">IF($T123,OFFSET(DetailListPending!B$1,$W123,0),"")</f>
        <v/>
      </c>
      <c r="G123" s="76" t="str">
        <f t="shared" ca="1" si="6"/>
        <v/>
      </c>
      <c r="H123" s="77" t="str">
        <f t="shared" ca="1" si="7"/>
        <v/>
      </c>
      <c r="I123" s="78" t="str">
        <f t="shared" ca="1" si="8"/>
        <v/>
      </c>
      <c r="K123" s="12" t="str">
        <f ca="1">IF($T123,OFFSET(DetailListPending!J$1,$W123,0),"")</f>
        <v/>
      </c>
      <c r="L123" s="12" t="str">
        <f ca="1">IF($T123,OFFSET(DetailListPending!K$1,$W123,0),"")</f>
        <v/>
      </c>
      <c r="M123" s="158" t="str">
        <f ca="1">IF($T123,OFFSET(DetailListPending!AU$1,$W123,0),"")</f>
        <v/>
      </c>
      <c r="N123" s="12" t="str">
        <f ca="1">IF($T123,OFFSET(DetailListPending!AS$1,$W123,0),"")</f>
        <v/>
      </c>
      <c r="P123" s="8" t="str">
        <f ca="1">IF($T123,OFFSET(DetailListPending!P$1,$W123,0),"")</f>
        <v/>
      </c>
      <c r="Q123" s="8" t="str">
        <f ca="1">IF($T123,OFFSET(DetailListPending!Q$1,$W123,0),"")</f>
        <v/>
      </c>
      <c r="R123" s="70" t="str">
        <f ca="1">IF($T123,OFFSET(DetailListPending!R$1,$W123,0),"")</f>
        <v/>
      </c>
      <c r="T123" s="61" t="b">
        <f t="shared" si="9"/>
        <v>0</v>
      </c>
      <c r="U123" s="62">
        <v>122</v>
      </c>
      <c r="V123" s="63" t="str">
        <f ca="1">IF($T123,OFFSET(DetailListPending!A$1,$W123,0),"")</f>
        <v/>
      </c>
      <c r="W123" s="230" t="e">
        <f>MATCH(U123,DetailListPending!BG:BG,0)-1</f>
        <v>#N/A</v>
      </c>
    </row>
    <row r="124" spans="2:23" x14ac:dyDescent="0.25">
      <c r="B124" s="10" t="str">
        <f ca="1">IF($T124,OFFSET(DetailListPending!C$1,$W124,0),"")</f>
        <v/>
      </c>
      <c r="C124" s="5" t="str">
        <f ca="1">IF($T124,OFFSET(DetailListPending!E$1,$W124,0),"")</f>
        <v/>
      </c>
      <c r="D124" s="52" t="str">
        <f ca="1">IF($T124,OFFSET(DetailListPending!F$1,$W124,0),"")</f>
        <v/>
      </c>
      <c r="E124" s="55" t="str">
        <f ca="1">IF($T124,OFFSET(DetailListPending!B$1,$W124,0),"")</f>
        <v/>
      </c>
      <c r="G124" s="76" t="str">
        <f t="shared" ca="1" si="6"/>
        <v/>
      </c>
      <c r="H124" s="77" t="str">
        <f t="shared" ca="1" si="7"/>
        <v/>
      </c>
      <c r="I124" s="78" t="str">
        <f t="shared" ca="1" si="8"/>
        <v/>
      </c>
      <c r="K124" s="12" t="str">
        <f ca="1">IF($T124,OFFSET(DetailListPending!J$1,$W124,0),"")</f>
        <v/>
      </c>
      <c r="L124" s="12" t="str">
        <f ca="1">IF($T124,OFFSET(DetailListPending!K$1,$W124,0),"")</f>
        <v/>
      </c>
      <c r="M124" s="158" t="str">
        <f ca="1">IF($T124,OFFSET(DetailListPending!AU$1,$W124,0),"")</f>
        <v/>
      </c>
      <c r="N124" s="12" t="str">
        <f ca="1">IF($T124,OFFSET(DetailListPending!AS$1,$W124,0),"")</f>
        <v/>
      </c>
      <c r="P124" s="8" t="str">
        <f ca="1">IF($T124,OFFSET(DetailListPending!P$1,$W124,0),"")</f>
        <v/>
      </c>
      <c r="Q124" s="8" t="str">
        <f ca="1">IF($T124,OFFSET(DetailListPending!Q$1,$W124,0),"")</f>
        <v/>
      </c>
      <c r="R124" s="70" t="str">
        <f ca="1">IF($T124,OFFSET(DetailListPending!R$1,$W124,0),"")</f>
        <v/>
      </c>
      <c r="T124" s="61" t="b">
        <f t="shared" si="9"/>
        <v>0</v>
      </c>
      <c r="U124" s="62">
        <v>123</v>
      </c>
      <c r="V124" s="63" t="str">
        <f ca="1">IF($T124,OFFSET(DetailListPending!A$1,$W124,0),"")</f>
        <v/>
      </c>
      <c r="W124" s="230" t="e">
        <f>MATCH(U124,DetailListPending!BG:BG,0)-1</f>
        <v>#N/A</v>
      </c>
    </row>
    <row r="125" spans="2:23" x14ac:dyDescent="0.25">
      <c r="B125" s="10" t="str">
        <f ca="1">IF($T125,OFFSET(DetailListPending!C$1,$W125,0),"")</f>
        <v/>
      </c>
      <c r="C125" s="5" t="str">
        <f ca="1">IF($T125,OFFSET(DetailListPending!E$1,$W125,0),"")</f>
        <v/>
      </c>
      <c r="D125" s="52" t="str">
        <f ca="1">IF($T125,OFFSET(DetailListPending!F$1,$W125,0),"")</f>
        <v/>
      </c>
      <c r="E125" s="55" t="str">
        <f ca="1">IF($T125,OFFSET(DetailListPending!B$1,$W125,0),"")</f>
        <v/>
      </c>
      <c r="G125" s="76" t="str">
        <f t="shared" ca="1" si="6"/>
        <v/>
      </c>
      <c r="H125" s="77" t="str">
        <f t="shared" ca="1" si="7"/>
        <v/>
      </c>
      <c r="I125" s="78" t="str">
        <f t="shared" ca="1" si="8"/>
        <v/>
      </c>
      <c r="K125" s="12" t="str">
        <f ca="1">IF($T125,OFFSET(DetailListPending!J$1,$W125,0),"")</f>
        <v/>
      </c>
      <c r="L125" s="12" t="str">
        <f ca="1">IF($T125,OFFSET(DetailListPending!K$1,$W125,0),"")</f>
        <v/>
      </c>
      <c r="M125" s="158" t="str">
        <f ca="1">IF($T125,OFFSET(DetailListPending!AU$1,$W125,0),"")</f>
        <v/>
      </c>
      <c r="N125" s="12" t="str">
        <f ca="1">IF($T125,OFFSET(DetailListPending!AS$1,$W125,0),"")</f>
        <v/>
      </c>
      <c r="P125" s="8" t="str">
        <f ca="1">IF($T125,OFFSET(DetailListPending!P$1,$W125,0),"")</f>
        <v/>
      </c>
      <c r="Q125" s="8" t="str">
        <f ca="1">IF($T125,OFFSET(DetailListPending!Q$1,$W125,0),"")</f>
        <v/>
      </c>
      <c r="R125" s="70" t="str">
        <f ca="1">IF($T125,OFFSET(DetailListPending!R$1,$W125,0),"")</f>
        <v/>
      </c>
      <c r="T125" s="61" t="b">
        <f t="shared" si="9"/>
        <v>0</v>
      </c>
      <c r="U125" s="62">
        <v>124</v>
      </c>
      <c r="V125" s="63" t="str">
        <f ca="1">IF($T125,OFFSET(DetailListPending!A$1,$W125,0),"")</f>
        <v/>
      </c>
      <c r="W125" s="230" t="e">
        <f>MATCH(U125,DetailListPending!BG:BG,0)-1</f>
        <v>#N/A</v>
      </c>
    </row>
    <row r="126" spans="2:23" x14ac:dyDescent="0.25">
      <c r="B126" s="10" t="str">
        <f ca="1">IF($T126,OFFSET(DetailListPending!C$1,$W126,0),"")</f>
        <v/>
      </c>
      <c r="C126" s="5" t="str">
        <f ca="1">IF($T126,OFFSET(DetailListPending!E$1,$W126,0),"")</f>
        <v/>
      </c>
      <c r="D126" s="52" t="str">
        <f ca="1">IF($T126,OFFSET(DetailListPending!F$1,$W126,0),"")</f>
        <v/>
      </c>
      <c r="E126" s="55" t="str">
        <f ca="1">IF($T126,OFFSET(DetailListPending!B$1,$W126,0),"")</f>
        <v/>
      </c>
      <c r="G126" s="76" t="str">
        <f t="shared" ca="1" si="6"/>
        <v/>
      </c>
      <c r="H126" s="77" t="str">
        <f t="shared" ca="1" si="7"/>
        <v/>
      </c>
      <c r="I126" s="78" t="str">
        <f t="shared" ca="1" si="8"/>
        <v/>
      </c>
      <c r="K126" s="12" t="str">
        <f ca="1">IF($T126,OFFSET(DetailListPending!J$1,$W126,0),"")</f>
        <v/>
      </c>
      <c r="L126" s="12" t="str">
        <f ca="1">IF($T126,OFFSET(DetailListPending!K$1,$W126,0),"")</f>
        <v/>
      </c>
      <c r="M126" s="158" t="str">
        <f ca="1">IF($T126,OFFSET(DetailListPending!AU$1,$W126,0),"")</f>
        <v/>
      </c>
      <c r="N126" s="12" t="str">
        <f ca="1">IF($T126,OFFSET(DetailListPending!AS$1,$W126,0),"")</f>
        <v/>
      </c>
      <c r="P126" s="8" t="str">
        <f ca="1">IF($T126,OFFSET(DetailListPending!P$1,$W126,0),"")</f>
        <v/>
      </c>
      <c r="Q126" s="8" t="str">
        <f ca="1">IF($T126,OFFSET(DetailListPending!Q$1,$W126,0),"")</f>
        <v/>
      </c>
      <c r="R126" s="70" t="str">
        <f ca="1">IF($T126,OFFSET(DetailListPending!R$1,$W126,0),"")</f>
        <v/>
      </c>
      <c r="T126" s="61" t="b">
        <f t="shared" si="9"/>
        <v>0</v>
      </c>
      <c r="U126" s="62">
        <v>125</v>
      </c>
      <c r="V126" s="63" t="str">
        <f ca="1">IF($T126,OFFSET(DetailListPending!A$1,$W126,0),"")</f>
        <v/>
      </c>
      <c r="W126" s="230" t="e">
        <f>MATCH(U126,DetailListPending!BG:BG,0)-1</f>
        <v>#N/A</v>
      </c>
    </row>
    <row r="127" spans="2:23" x14ac:dyDescent="0.25">
      <c r="B127" s="10" t="str">
        <f ca="1">IF($T127,OFFSET(DetailListPending!C$1,$W127,0),"")</f>
        <v/>
      </c>
      <c r="C127" s="5" t="str">
        <f ca="1">IF($T127,OFFSET(DetailListPending!E$1,$W127,0),"")</f>
        <v/>
      </c>
      <c r="D127" s="52" t="str">
        <f ca="1">IF($T127,OFFSET(DetailListPending!F$1,$W127,0),"")</f>
        <v/>
      </c>
      <c r="E127" s="55" t="str">
        <f ca="1">IF($T127,OFFSET(DetailListPending!B$1,$W127,0),"")</f>
        <v/>
      </c>
      <c r="G127" s="76" t="str">
        <f t="shared" ca="1" si="6"/>
        <v/>
      </c>
      <c r="H127" s="77" t="str">
        <f t="shared" ca="1" si="7"/>
        <v/>
      </c>
      <c r="I127" s="78" t="str">
        <f t="shared" ca="1" si="8"/>
        <v/>
      </c>
      <c r="K127" s="12" t="str">
        <f ca="1">IF($T127,OFFSET(DetailListPending!J$1,$W127,0),"")</f>
        <v/>
      </c>
      <c r="L127" s="12" t="str">
        <f ca="1">IF($T127,OFFSET(DetailListPending!K$1,$W127,0),"")</f>
        <v/>
      </c>
      <c r="M127" s="158" t="str">
        <f ca="1">IF($T127,OFFSET(DetailListPending!AU$1,$W127,0),"")</f>
        <v/>
      </c>
      <c r="N127" s="12" t="str">
        <f ca="1">IF($T127,OFFSET(DetailListPending!AS$1,$W127,0),"")</f>
        <v/>
      </c>
      <c r="P127" s="8" t="str">
        <f ca="1">IF($T127,OFFSET(DetailListPending!P$1,$W127,0),"")</f>
        <v/>
      </c>
      <c r="Q127" s="8" t="str">
        <f ca="1">IF($T127,OFFSET(DetailListPending!Q$1,$W127,0),"")</f>
        <v/>
      </c>
      <c r="R127" s="70" t="str">
        <f ca="1">IF($T127,OFFSET(DetailListPending!R$1,$W127,0),"")</f>
        <v/>
      </c>
      <c r="T127" s="61" t="b">
        <f t="shared" si="9"/>
        <v>0</v>
      </c>
      <c r="U127" s="62">
        <v>126</v>
      </c>
      <c r="V127" s="63" t="str">
        <f ca="1">IF($T127,OFFSET(DetailListPending!A$1,$W127,0),"")</f>
        <v/>
      </c>
      <c r="W127" s="230" t="e">
        <f>MATCH(U127,DetailListPending!BG:BG,0)-1</f>
        <v>#N/A</v>
      </c>
    </row>
    <row r="128" spans="2:23" x14ac:dyDescent="0.25">
      <c r="B128" s="10" t="str">
        <f ca="1">IF($T128,OFFSET(DetailListPending!C$1,$W128,0),"")</f>
        <v/>
      </c>
      <c r="C128" s="5" t="str">
        <f ca="1">IF($T128,OFFSET(DetailListPending!E$1,$W128,0),"")</f>
        <v/>
      </c>
      <c r="D128" s="52" t="str">
        <f ca="1">IF($T128,OFFSET(DetailListPending!F$1,$W128,0),"")</f>
        <v/>
      </c>
      <c r="E128" s="55" t="str">
        <f ca="1">IF($T128,OFFSET(DetailListPending!B$1,$W128,0),"")</f>
        <v/>
      </c>
      <c r="G128" s="76" t="str">
        <f t="shared" ca="1" si="6"/>
        <v/>
      </c>
      <c r="H128" s="77" t="str">
        <f t="shared" ca="1" si="7"/>
        <v/>
      </c>
      <c r="I128" s="78" t="str">
        <f t="shared" ca="1" si="8"/>
        <v/>
      </c>
      <c r="K128" s="12" t="str">
        <f ca="1">IF($T128,OFFSET(DetailListPending!J$1,$W128,0),"")</f>
        <v/>
      </c>
      <c r="L128" s="12" t="str">
        <f ca="1">IF($T128,OFFSET(DetailListPending!K$1,$W128,0),"")</f>
        <v/>
      </c>
      <c r="M128" s="158" t="str">
        <f ca="1">IF($T128,OFFSET(DetailListPending!AU$1,$W128,0),"")</f>
        <v/>
      </c>
      <c r="N128" s="12" t="str">
        <f ca="1">IF($T128,OFFSET(DetailListPending!AS$1,$W128,0),"")</f>
        <v/>
      </c>
      <c r="P128" s="8" t="str">
        <f ca="1">IF($T128,OFFSET(DetailListPending!P$1,$W128,0),"")</f>
        <v/>
      </c>
      <c r="Q128" s="8" t="str">
        <f ca="1">IF($T128,OFFSET(DetailListPending!Q$1,$W128,0),"")</f>
        <v/>
      </c>
      <c r="R128" s="70" t="str">
        <f ca="1">IF($T128,OFFSET(DetailListPending!R$1,$W128,0),"")</f>
        <v/>
      </c>
      <c r="T128" s="61" t="b">
        <f t="shared" si="9"/>
        <v>0</v>
      </c>
      <c r="U128" s="62">
        <v>127</v>
      </c>
      <c r="V128" s="63" t="str">
        <f ca="1">IF($T128,OFFSET(DetailListPending!A$1,$W128,0),"")</f>
        <v/>
      </c>
      <c r="W128" s="230" t="e">
        <f>MATCH(U128,DetailListPending!BG:BG,0)-1</f>
        <v>#N/A</v>
      </c>
    </row>
    <row r="129" spans="2:23" x14ac:dyDescent="0.25">
      <c r="B129" s="10" t="str">
        <f ca="1">IF($T129,OFFSET(DetailListPending!C$1,$W129,0),"")</f>
        <v/>
      </c>
      <c r="C129" s="5" t="str">
        <f ca="1">IF($T129,OFFSET(DetailListPending!E$1,$W129,0),"")</f>
        <v/>
      </c>
      <c r="D129" s="52" t="str">
        <f ca="1">IF($T129,OFFSET(DetailListPending!F$1,$W129,0),"")</f>
        <v/>
      </c>
      <c r="E129" s="55" t="str">
        <f ca="1">IF($T129,OFFSET(DetailListPending!B$1,$W129,0),"")</f>
        <v/>
      </c>
      <c r="G129" s="76" t="str">
        <f t="shared" ca="1" si="6"/>
        <v/>
      </c>
      <c r="H129" s="77" t="str">
        <f t="shared" ca="1" si="7"/>
        <v/>
      </c>
      <c r="I129" s="78" t="str">
        <f t="shared" ca="1" si="8"/>
        <v/>
      </c>
      <c r="K129" s="12" t="str">
        <f ca="1">IF($T129,OFFSET(DetailListPending!J$1,$W129,0),"")</f>
        <v/>
      </c>
      <c r="L129" s="12" t="str">
        <f ca="1">IF($T129,OFFSET(DetailListPending!K$1,$W129,0),"")</f>
        <v/>
      </c>
      <c r="M129" s="158" t="str">
        <f ca="1">IF($T129,OFFSET(DetailListPending!AU$1,$W129,0),"")</f>
        <v/>
      </c>
      <c r="N129" s="12" t="str">
        <f ca="1">IF($T129,OFFSET(DetailListPending!AS$1,$W129,0),"")</f>
        <v/>
      </c>
      <c r="P129" s="8" t="str">
        <f ca="1">IF($T129,OFFSET(DetailListPending!P$1,$W129,0),"")</f>
        <v/>
      </c>
      <c r="Q129" s="8" t="str">
        <f ca="1">IF($T129,OFFSET(DetailListPending!Q$1,$W129,0),"")</f>
        <v/>
      </c>
      <c r="R129" s="70" t="str">
        <f ca="1">IF($T129,OFFSET(DetailListPending!R$1,$W129,0),"")</f>
        <v/>
      </c>
      <c r="T129" s="61" t="b">
        <f t="shared" si="9"/>
        <v>0</v>
      </c>
      <c r="U129" s="62">
        <v>128</v>
      </c>
      <c r="V129" s="63" t="str">
        <f ca="1">IF($T129,OFFSET(DetailListPending!A$1,$W129,0),"")</f>
        <v/>
      </c>
      <c r="W129" s="230" t="e">
        <f>MATCH(U129,DetailListPending!BG:BG,0)-1</f>
        <v>#N/A</v>
      </c>
    </row>
    <row r="130" spans="2:23" x14ac:dyDescent="0.25">
      <c r="B130" s="10" t="str">
        <f ca="1">IF($T130,OFFSET(DetailListPending!C$1,$W130,0),"")</f>
        <v/>
      </c>
      <c r="C130" s="5" t="str">
        <f ca="1">IF($T130,OFFSET(DetailListPending!E$1,$W130,0),"")</f>
        <v/>
      </c>
      <c r="D130" s="52" t="str">
        <f ca="1">IF($T130,OFFSET(DetailListPending!F$1,$W130,0),"")</f>
        <v/>
      </c>
      <c r="E130" s="55" t="str">
        <f ca="1">IF($T130,OFFSET(DetailListPending!B$1,$W130,0),"")</f>
        <v/>
      </c>
      <c r="G130" s="76" t="str">
        <f t="shared" ca="1" si="6"/>
        <v/>
      </c>
      <c r="H130" s="77" t="str">
        <f t="shared" ca="1" si="7"/>
        <v/>
      </c>
      <c r="I130" s="78" t="str">
        <f t="shared" ca="1" si="8"/>
        <v/>
      </c>
      <c r="K130" s="12" t="str">
        <f ca="1">IF($T130,OFFSET(DetailListPending!J$1,$W130,0),"")</f>
        <v/>
      </c>
      <c r="L130" s="12" t="str">
        <f ca="1">IF($T130,OFFSET(DetailListPending!K$1,$W130,0),"")</f>
        <v/>
      </c>
      <c r="M130" s="158" t="str">
        <f ca="1">IF($T130,OFFSET(DetailListPending!AU$1,$W130,0),"")</f>
        <v/>
      </c>
      <c r="N130" s="12" t="str">
        <f ca="1">IF($T130,OFFSET(DetailListPending!AS$1,$W130,0),"")</f>
        <v/>
      </c>
      <c r="P130" s="8" t="str">
        <f ca="1">IF($T130,OFFSET(DetailListPending!P$1,$W130,0),"")</f>
        <v/>
      </c>
      <c r="Q130" s="8" t="str">
        <f ca="1">IF($T130,OFFSET(DetailListPending!Q$1,$W130,0),"")</f>
        <v/>
      </c>
      <c r="R130" s="70" t="str">
        <f ca="1">IF($T130,OFFSET(DetailListPending!R$1,$W130,0),"")</f>
        <v/>
      </c>
      <c r="T130" s="61" t="b">
        <f t="shared" ref="T130:T161" si="10">U130&lt;=Y$1</f>
        <v>0</v>
      </c>
      <c r="U130" s="62">
        <v>129</v>
      </c>
      <c r="V130" s="63" t="str">
        <f ca="1">IF($T130,OFFSET(DetailListPending!A$1,$W130,0),"")</f>
        <v/>
      </c>
      <c r="W130" s="230" t="e">
        <f>MATCH(U130,DetailListPending!BG:BG,0)-1</f>
        <v>#N/A</v>
      </c>
    </row>
    <row r="131" spans="2:23" x14ac:dyDescent="0.25">
      <c r="B131" s="10" t="str">
        <f ca="1">IF($T131,OFFSET(DetailListPending!C$1,$W131,0),"")</f>
        <v/>
      </c>
      <c r="C131" s="5" t="str">
        <f ca="1">IF($T131,OFFSET(DetailListPending!E$1,$W131,0),"")</f>
        <v/>
      </c>
      <c r="D131" s="52" t="str">
        <f ca="1">IF($T131,OFFSET(DetailListPending!F$1,$W131,0),"")</f>
        <v/>
      </c>
      <c r="E131" s="55" t="str">
        <f ca="1">IF($T131,OFFSET(DetailListPending!B$1,$W131,0),"")</f>
        <v/>
      </c>
      <c r="G131" s="76" t="str">
        <f t="shared" ref="G131:G194" ca="1" si="11">IF(AND($T131,$V131="C"),HYPERLINK("#DetailListALBs!A"&amp;W131+1,"Details"),"")</f>
        <v/>
      </c>
      <c r="H131" s="77" t="str">
        <f t="shared" ref="H131:H194" ca="1" si="12">IF(AND($T131,$V131="C",NOT(P131=0)),HYPERLINK(P131,"Collection"),"")</f>
        <v/>
      </c>
      <c r="I131" s="78" t="str">
        <f t="shared" ref="I131:I194" ca="1" si="13">IF(AND($T131,$V131="C",NOT(Q131=0)),HYPERLINK(Q131,"Data"),"")</f>
        <v/>
      </c>
      <c r="K131" s="12" t="str">
        <f ca="1">IF($T131,OFFSET(DetailListPending!J$1,$W131,0),"")</f>
        <v/>
      </c>
      <c r="L131" s="12" t="str">
        <f ca="1">IF($T131,OFFSET(DetailListPending!K$1,$W131,0),"")</f>
        <v/>
      </c>
      <c r="M131" s="158" t="str">
        <f ca="1">IF($T131,OFFSET(DetailListPending!AU$1,$W131,0),"")</f>
        <v/>
      </c>
      <c r="N131" s="12" t="str">
        <f ca="1">IF($T131,OFFSET(DetailListPending!AS$1,$W131,0),"")</f>
        <v/>
      </c>
      <c r="P131" s="8" t="str">
        <f ca="1">IF($T131,OFFSET(DetailListPending!P$1,$W131,0),"")</f>
        <v/>
      </c>
      <c r="Q131" s="8" t="str">
        <f ca="1">IF($T131,OFFSET(DetailListPending!Q$1,$W131,0),"")</f>
        <v/>
      </c>
      <c r="R131" s="70" t="str">
        <f ca="1">IF($T131,OFFSET(DetailListPending!R$1,$W131,0),"")</f>
        <v/>
      </c>
      <c r="T131" s="61" t="b">
        <f t="shared" si="10"/>
        <v>0</v>
      </c>
      <c r="U131" s="62">
        <v>130</v>
      </c>
      <c r="V131" s="63" t="str">
        <f ca="1">IF($T131,OFFSET(DetailListPending!A$1,$W131,0),"")</f>
        <v/>
      </c>
      <c r="W131" s="230" t="e">
        <f>MATCH(U131,DetailListPending!BG:BG,0)-1</f>
        <v>#N/A</v>
      </c>
    </row>
    <row r="132" spans="2:23" x14ac:dyDescent="0.25">
      <c r="B132" s="10" t="str">
        <f ca="1">IF($T132,OFFSET(DetailListPending!C$1,$W132,0),"")</f>
        <v/>
      </c>
      <c r="C132" s="5" t="str">
        <f ca="1">IF($T132,OFFSET(DetailListPending!E$1,$W132,0),"")</f>
        <v/>
      </c>
      <c r="D132" s="52" t="str">
        <f ca="1">IF($T132,OFFSET(DetailListPending!F$1,$W132,0),"")</f>
        <v/>
      </c>
      <c r="E132" s="55" t="str">
        <f ca="1">IF($T132,OFFSET(DetailListPending!B$1,$W132,0),"")</f>
        <v/>
      </c>
      <c r="G132" s="76" t="str">
        <f t="shared" ca="1" si="11"/>
        <v/>
      </c>
      <c r="H132" s="77" t="str">
        <f t="shared" ca="1" si="12"/>
        <v/>
      </c>
      <c r="I132" s="78" t="str">
        <f t="shared" ca="1" si="13"/>
        <v/>
      </c>
      <c r="K132" s="12" t="str">
        <f ca="1">IF($T132,OFFSET(DetailListPending!J$1,$W132,0),"")</f>
        <v/>
      </c>
      <c r="L132" s="12" t="str">
        <f ca="1">IF($T132,OFFSET(DetailListPending!K$1,$W132,0),"")</f>
        <v/>
      </c>
      <c r="M132" s="158" t="str">
        <f ca="1">IF($T132,OFFSET(DetailListPending!AU$1,$W132,0),"")</f>
        <v/>
      </c>
      <c r="N132" s="12" t="str">
        <f ca="1">IF($T132,OFFSET(DetailListPending!AS$1,$W132,0),"")</f>
        <v/>
      </c>
      <c r="P132" s="8" t="str">
        <f ca="1">IF($T132,OFFSET(DetailListPending!P$1,$W132,0),"")</f>
        <v/>
      </c>
      <c r="Q132" s="8" t="str">
        <f ca="1">IF($T132,OFFSET(DetailListPending!Q$1,$W132,0),"")</f>
        <v/>
      </c>
      <c r="R132" s="70" t="str">
        <f ca="1">IF($T132,OFFSET(DetailListPending!R$1,$W132,0),"")</f>
        <v/>
      </c>
      <c r="T132" s="61" t="b">
        <f t="shared" si="10"/>
        <v>0</v>
      </c>
      <c r="U132" s="62">
        <v>131</v>
      </c>
      <c r="V132" s="63" t="str">
        <f ca="1">IF($T132,OFFSET(DetailListPending!A$1,$W132,0),"")</f>
        <v/>
      </c>
      <c r="W132" s="230" t="e">
        <f>MATCH(U132,DetailListPending!BG:BG,0)-1</f>
        <v>#N/A</v>
      </c>
    </row>
    <row r="133" spans="2:23" x14ac:dyDescent="0.25">
      <c r="B133" s="10" t="str">
        <f ca="1">IF($T133,OFFSET(DetailListPending!C$1,$W133,0),"")</f>
        <v/>
      </c>
      <c r="C133" s="5" t="str">
        <f ca="1">IF($T133,OFFSET(DetailListPending!E$1,$W133,0),"")</f>
        <v/>
      </c>
      <c r="D133" s="52" t="str">
        <f ca="1">IF($T133,OFFSET(DetailListPending!F$1,$W133,0),"")</f>
        <v/>
      </c>
      <c r="E133" s="55" t="str">
        <f ca="1">IF($T133,OFFSET(DetailListPending!B$1,$W133,0),"")</f>
        <v/>
      </c>
      <c r="G133" s="76" t="str">
        <f t="shared" ca="1" si="11"/>
        <v/>
      </c>
      <c r="H133" s="77" t="str">
        <f t="shared" ca="1" si="12"/>
        <v/>
      </c>
      <c r="I133" s="78" t="str">
        <f t="shared" ca="1" si="13"/>
        <v/>
      </c>
      <c r="K133" s="12" t="str">
        <f ca="1">IF($T133,OFFSET(DetailListPending!J$1,$W133,0),"")</f>
        <v/>
      </c>
      <c r="L133" s="12" t="str">
        <f ca="1">IF($T133,OFFSET(DetailListPending!K$1,$W133,0),"")</f>
        <v/>
      </c>
      <c r="M133" s="158" t="str">
        <f ca="1">IF($T133,OFFSET(DetailListPending!AU$1,$W133,0),"")</f>
        <v/>
      </c>
      <c r="N133" s="12" t="str">
        <f ca="1">IF($T133,OFFSET(DetailListPending!AS$1,$W133,0),"")</f>
        <v/>
      </c>
      <c r="P133" s="8" t="str">
        <f ca="1">IF($T133,OFFSET(DetailListPending!P$1,$W133,0),"")</f>
        <v/>
      </c>
      <c r="Q133" s="8" t="str">
        <f ca="1">IF($T133,OFFSET(DetailListPending!Q$1,$W133,0),"")</f>
        <v/>
      </c>
      <c r="R133" s="70" t="str">
        <f ca="1">IF($T133,OFFSET(DetailListPending!R$1,$W133,0),"")</f>
        <v/>
      </c>
      <c r="T133" s="61" t="b">
        <f t="shared" si="10"/>
        <v>0</v>
      </c>
      <c r="U133" s="62">
        <v>132</v>
      </c>
      <c r="V133" s="63" t="str">
        <f ca="1">IF($T133,OFFSET(DetailListPending!A$1,$W133,0),"")</f>
        <v/>
      </c>
      <c r="W133" s="230" t="e">
        <f>MATCH(U133,DetailListPending!BG:BG,0)-1</f>
        <v>#N/A</v>
      </c>
    </row>
    <row r="134" spans="2:23" x14ac:dyDescent="0.25">
      <c r="B134" s="10" t="str">
        <f ca="1">IF($T134,OFFSET(DetailListPending!C$1,$W134,0),"")</f>
        <v/>
      </c>
      <c r="C134" s="5" t="str">
        <f ca="1">IF($T134,OFFSET(DetailListPending!E$1,$W134,0),"")</f>
        <v/>
      </c>
      <c r="D134" s="52" t="str">
        <f ca="1">IF($T134,OFFSET(DetailListPending!F$1,$W134,0),"")</f>
        <v/>
      </c>
      <c r="E134" s="55" t="str">
        <f ca="1">IF($T134,OFFSET(DetailListPending!B$1,$W134,0),"")</f>
        <v/>
      </c>
      <c r="G134" s="76" t="str">
        <f t="shared" ca="1" si="11"/>
        <v/>
      </c>
      <c r="H134" s="77" t="str">
        <f t="shared" ca="1" si="12"/>
        <v/>
      </c>
      <c r="I134" s="78" t="str">
        <f t="shared" ca="1" si="13"/>
        <v/>
      </c>
      <c r="K134" s="12" t="str">
        <f ca="1">IF($T134,OFFSET(DetailListPending!J$1,$W134,0),"")</f>
        <v/>
      </c>
      <c r="L134" s="12" t="str">
        <f ca="1">IF($T134,OFFSET(DetailListPending!K$1,$W134,0),"")</f>
        <v/>
      </c>
      <c r="M134" s="158" t="str">
        <f ca="1">IF($T134,OFFSET(DetailListPending!AU$1,$W134,0),"")</f>
        <v/>
      </c>
      <c r="N134" s="12" t="str">
        <f ca="1">IF($T134,OFFSET(DetailListPending!AS$1,$W134,0),"")</f>
        <v/>
      </c>
      <c r="P134" s="8" t="str">
        <f ca="1">IF($T134,OFFSET(DetailListPending!P$1,$W134,0),"")</f>
        <v/>
      </c>
      <c r="Q134" s="8" t="str">
        <f ca="1">IF($T134,OFFSET(DetailListPending!Q$1,$W134,0),"")</f>
        <v/>
      </c>
      <c r="R134" s="70" t="str">
        <f ca="1">IF($T134,OFFSET(DetailListPending!R$1,$W134,0),"")</f>
        <v/>
      </c>
      <c r="T134" s="61" t="b">
        <f t="shared" si="10"/>
        <v>0</v>
      </c>
      <c r="U134" s="62">
        <v>133</v>
      </c>
      <c r="V134" s="63" t="str">
        <f ca="1">IF($T134,OFFSET(DetailListPending!A$1,$W134,0),"")</f>
        <v/>
      </c>
      <c r="W134" s="230" t="e">
        <f>MATCH(U134,DetailListPending!BG:BG,0)-1</f>
        <v>#N/A</v>
      </c>
    </row>
    <row r="135" spans="2:23" x14ac:dyDescent="0.25">
      <c r="B135" s="10" t="str">
        <f ca="1">IF($T135,OFFSET(DetailListPending!C$1,$W135,0),"")</f>
        <v/>
      </c>
      <c r="C135" s="5" t="str">
        <f ca="1">IF($T135,OFFSET(DetailListPending!E$1,$W135,0),"")</f>
        <v/>
      </c>
      <c r="D135" s="52" t="str">
        <f ca="1">IF($T135,OFFSET(DetailListPending!F$1,$W135,0),"")</f>
        <v/>
      </c>
      <c r="E135" s="55" t="str">
        <f ca="1">IF($T135,OFFSET(DetailListPending!B$1,$W135,0),"")</f>
        <v/>
      </c>
      <c r="G135" s="76" t="str">
        <f t="shared" ca="1" si="11"/>
        <v/>
      </c>
      <c r="H135" s="77" t="str">
        <f t="shared" ca="1" si="12"/>
        <v/>
      </c>
      <c r="I135" s="78" t="str">
        <f t="shared" ca="1" si="13"/>
        <v/>
      </c>
      <c r="K135" s="12" t="str">
        <f ca="1">IF($T135,OFFSET(DetailListPending!J$1,$W135,0),"")</f>
        <v/>
      </c>
      <c r="L135" s="12" t="str">
        <f ca="1">IF($T135,OFFSET(DetailListPending!K$1,$W135,0),"")</f>
        <v/>
      </c>
      <c r="M135" s="158" t="str">
        <f ca="1">IF($T135,OFFSET(DetailListPending!AU$1,$W135,0),"")</f>
        <v/>
      </c>
      <c r="N135" s="12" t="str">
        <f ca="1">IF($T135,OFFSET(DetailListPending!AS$1,$W135,0),"")</f>
        <v/>
      </c>
      <c r="P135" s="8" t="str">
        <f ca="1">IF($T135,OFFSET(DetailListPending!P$1,$W135,0),"")</f>
        <v/>
      </c>
      <c r="Q135" s="8" t="str">
        <f ca="1">IF($T135,OFFSET(DetailListPending!Q$1,$W135,0),"")</f>
        <v/>
      </c>
      <c r="R135" s="70" t="str">
        <f ca="1">IF($T135,OFFSET(DetailListPending!R$1,$W135,0),"")</f>
        <v/>
      </c>
      <c r="T135" s="61" t="b">
        <f t="shared" si="10"/>
        <v>0</v>
      </c>
      <c r="U135" s="62">
        <v>134</v>
      </c>
      <c r="V135" s="63" t="str">
        <f ca="1">IF($T135,OFFSET(DetailListPending!A$1,$W135,0),"")</f>
        <v/>
      </c>
      <c r="W135" s="230" t="e">
        <f>MATCH(U135,DetailListPending!BG:BG,0)-1</f>
        <v>#N/A</v>
      </c>
    </row>
    <row r="136" spans="2:23" x14ac:dyDescent="0.25">
      <c r="B136" s="10" t="str">
        <f ca="1">IF($T136,OFFSET(DetailListPending!C$1,$W136,0),"")</f>
        <v/>
      </c>
      <c r="C136" s="5" t="str">
        <f ca="1">IF($T136,OFFSET(DetailListPending!E$1,$W136,0),"")</f>
        <v/>
      </c>
      <c r="D136" s="52" t="str">
        <f ca="1">IF($T136,OFFSET(DetailListPending!F$1,$W136,0),"")</f>
        <v/>
      </c>
      <c r="E136" s="55" t="str">
        <f ca="1">IF($T136,OFFSET(DetailListPending!B$1,$W136,0),"")</f>
        <v/>
      </c>
      <c r="G136" s="76" t="str">
        <f t="shared" ca="1" si="11"/>
        <v/>
      </c>
      <c r="H136" s="77" t="str">
        <f t="shared" ca="1" si="12"/>
        <v/>
      </c>
      <c r="I136" s="78" t="str">
        <f t="shared" ca="1" si="13"/>
        <v/>
      </c>
      <c r="K136" s="12" t="str">
        <f ca="1">IF($T136,OFFSET(DetailListPending!J$1,$W136,0),"")</f>
        <v/>
      </c>
      <c r="L136" s="12" t="str">
        <f ca="1">IF($T136,OFFSET(DetailListPending!K$1,$W136,0),"")</f>
        <v/>
      </c>
      <c r="M136" s="158" t="str">
        <f ca="1">IF($T136,OFFSET(DetailListPending!AU$1,$W136,0),"")</f>
        <v/>
      </c>
      <c r="N136" s="12" t="str">
        <f ca="1">IF($T136,OFFSET(DetailListPending!AS$1,$W136,0),"")</f>
        <v/>
      </c>
      <c r="P136" s="8" t="str">
        <f ca="1">IF($T136,OFFSET(DetailListPending!P$1,$W136,0),"")</f>
        <v/>
      </c>
      <c r="Q136" s="8" t="str">
        <f ca="1">IF($T136,OFFSET(DetailListPending!Q$1,$W136,0),"")</f>
        <v/>
      </c>
      <c r="R136" s="70" t="str">
        <f ca="1">IF($T136,OFFSET(DetailListPending!R$1,$W136,0),"")</f>
        <v/>
      </c>
      <c r="T136" s="61" t="b">
        <f t="shared" si="10"/>
        <v>0</v>
      </c>
      <c r="U136" s="62">
        <v>135</v>
      </c>
      <c r="V136" s="63" t="str">
        <f ca="1">IF($T136,OFFSET(DetailListPending!A$1,$W136,0),"")</f>
        <v/>
      </c>
      <c r="W136" s="230" t="e">
        <f>MATCH(U136,DetailListPending!BG:BG,0)-1</f>
        <v>#N/A</v>
      </c>
    </row>
    <row r="137" spans="2:23" x14ac:dyDescent="0.25">
      <c r="B137" s="10" t="str">
        <f ca="1">IF($T137,OFFSET(DetailListPending!C$1,$W137,0),"")</f>
        <v/>
      </c>
      <c r="C137" s="5" t="str">
        <f ca="1">IF($T137,OFFSET(DetailListPending!E$1,$W137,0),"")</f>
        <v/>
      </c>
      <c r="D137" s="52" t="str">
        <f ca="1">IF($T137,OFFSET(DetailListPending!F$1,$W137,0),"")</f>
        <v/>
      </c>
      <c r="E137" s="55" t="str">
        <f ca="1">IF($T137,OFFSET(DetailListPending!B$1,$W137,0),"")</f>
        <v/>
      </c>
      <c r="G137" s="76" t="str">
        <f t="shared" ca="1" si="11"/>
        <v/>
      </c>
      <c r="H137" s="77" t="str">
        <f t="shared" ca="1" si="12"/>
        <v/>
      </c>
      <c r="I137" s="78" t="str">
        <f t="shared" ca="1" si="13"/>
        <v/>
      </c>
      <c r="K137" s="12" t="str">
        <f ca="1">IF($T137,OFFSET(DetailListPending!J$1,$W137,0),"")</f>
        <v/>
      </c>
      <c r="L137" s="12" t="str">
        <f ca="1">IF($T137,OFFSET(DetailListPending!K$1,$W137,0),"")</f>
        <v/>
      </c>
      <c r="M137" s="158" t="str">
        <f ca="1">IF($T137,OFFSET(DetailListPending!AU$1,$W137,0),"")</f>
        <v/>
      </c>
      <c r="N137" s="12" t="str">
        <f ca="1">IF($T137,OFFSET(DetailListPending!AS$1,$W137,0),"")</f>
        <v/>
      </c>
      <c r="P137" s="8" t="str">
        <f ca="1">IF($T137,OFFSET(DetailListPending!P$1,$W137,0),"")</f>
        <v/>
      </c>
      <c r="Q137" s="8" t="str">
        <f ca="1">IF($T137,OFFSET(DetailListPending!Q$1,$W137,0),"")</f>
        <v/>
      </c>
      <c r="R137" s="70" t="str">
        <f ca="1">IF($T137,OFFSET(DetailListPending!R$1,$W137,0),"")</f>
        <v/>
      </c>
      <c r="T137" s="61" t="b">
        <f t="shared" si="10"/>
        <v>0</v>
      </c>
      <c r="U137" s="62">
        <v>136</v>
      </c>
      <c r="V137" s="63" t="str">
        <f ca="1">IF($T137,OFFSET(DetailListPending!A$1,$W137,0),"")</f>
        <v/>
      </c>
      <c r="W137" s="230" t="e">
        <f>MATCH(U137,DetailListPending!BG:BG,0)-1</f>
        <v>#N/A</v>
      </c>
    </row>
    <row r="138" spans="2:23" x14ac:dyDescent="0.25">
      <c r="B138" s="10" t="str">
        <f ca="1">IF($T138,OFFSET(DetailListPending!C$1,$W138,0),"")</f>
        <v/>
      </c>
      <c r="C138" s="5" t="str">
        <f ca="1">IF($T138,OFFSET(DetailListPending!E$1,$W138,0),"")</f>
        <v/>
      </c>
      <c r="D138" s="52" t="str">
        <f ca="1">IF($T138,OFFSET(DetailListPending!F$1,$W138,0),"")</f>
        <v/>
      </c>
      <c r="E138" s="55" t="str">
        <f ca="1">IF($T138,OFFSET(DetailListPending!B$1,$W138,0),"")</f>
        <v/>
      </c>
      <c r="G138" s="76" t="str">
        <f t="shared" ca="1" si="11"/>
        <v/>
      </c>
      <c r="H138" s="77" t="str">
        <f t="shared" ca="1" si="12"/>
        <v/>
      </c>
      <c r="I138" s="78" t="str">
        <f t="shared" ca="1" si="13"/>
        <v/>
      </c>
      <c r="K138" s="12" t="str">
        <f ca="1">IF($T138,OFFSET(DetailListPending!J$1,$W138,0),"")</f>
        <v/>
      </c>
      <c r="L138" s="12" t="str">
        <f ca="1">IF($T138,OFFSET(DetailListPending!K$1,$W138,0),"")</f>
        <v/>
      </c>
      <c r="M138" s="158" t="str">
        <f ca="1">IF($T138,OFFSET(DetailListPending!AU$1,$W138,0),"")</f>
        <v/>
      </c>
      <c r="N138" s="12" t="str">
        <f ca="1">IF($T138,OFFSET(DetailListPending!AS$1,$W138,0),"")</f>
        <v/>
      </c>
      <c r="P138" s="8" t="str">
        <f ca="1">IF($T138,OFFSET(DetailListPending!P$1,$W138,0),"")</f>
        <v/>
      </c>
      <c r="Q138" s="8" t="str">
        <f ca="1">IF($T138,OFFSET(DetailListPending!Q$1,$W138,0),"")</f>
        <v/>
      </c>
      <c r="R138" s="70" t="str">
        <f ca="1">IF($T138,OFFSET(DetailListPending!R$1,$W138,0),"")</f>
        <v/>
      </c>
      <c r="T138" s="61" t="b">
        <f t="shared" si="10"/>
        <v>0</v>
      </c>
      <c r="U138" s="62">
        <v>137</v>
      </c>
      <c r="V138" s="63" t="str">
        <f ca="1">IF($T138,OFFSET(DetailListPending!A$1,$W138,0),"")</f>
        <v/>
      </c>
      <c r="W138" s="230" t="e">
        <f>MATCH(U138,DetailListPending!BG:BG,0)-1</f>
        <v>#N/A</v>
      </c>
    </row>
    <row r="139" spans="2:23" x14ac:dyDescent="0.25">
      <c r="B139" s="10" t="str">
        <f ca="1">IF($T139,OFFSET(DetailListPending!C$1,$W139,0),"")</f>
        <v/>
      </c>
      <c r="C139" s="5" t="str">
        <f ca="1">IF($T139,OFFSET(DetailListPending!E$1,$W139,0),"")</f>
        <v/>
      </c>
      <c r="D139" s="52" t="str">
        <f ca="1">IF($T139,OFFSET(DetailListPending!F$1,$W139,0),"")</f>
        <v/>
      </c>
      <c r="E139" s="55" t="str">
        <f ca="1">IF($T139,OFFSET(DetailListPending!B$1,$W139,0),"")</f>
        <v/>
      </c>
      <c r="G139" s="76" t="str">
        <f t="shared" ca="1" si="11"/>
        <v/>
      </c>
      <c r="H139" s="77" t="str">
        <f t="shared" ca="1" si="12"/>
        <v/>
      </c>
      <c r="I139" s="78" t="str">
        <f t="shared" ca="1" si="13"/>
        <v/>
      </c>
      <c r="K139" s="12" t="str">
        <f ca="1">IF($T139,OFFSET(DetailListPending!J$1,$W139,0),"")</f>
        <v/>
      </c>
      <c r="L139" s="12" t="str">
        <f ca="1">IF($T139,OFFSET(DetailListPending!K$1,$W139,0),"")</f>
        <v/>
      </c>
      <c r="M139" s="158" t="str">
        <f ca="1">IF($T139,OFFSET(DetailListPending!AU$1,$W139,0),"")</f>
        <v/>
      </c>
      <c r="N139" s="12" t="str">
        <f ca="1">IF($T139,OFFSET(DetailListPending!AS$1,$W139,0),"")</f>
        <v/>
      </c>
      <c r="P139" s="8" t="str">
        <f ca="1">IF($T139,OFFSET(DetailListPending!P$1,$W139,0),"")</f>
        <v/>
      </c>
      <c r="Q139" s="8" t="str">
        <f ca="1">IF($T139,OFFSET(DetailListPending!Q$1,$W139,0),"")</f>
        <v/>
      </c>
      <c r="R139" s="70" t="str">
        <f ca="1">IF($T139,OFFSET(DetailListPending!R$1,$W139,0),"")</f>
        <v/>
      </c>
      <c r="T139" s="61" t="b">
        <f t="shared" si="10"/>
        <v>0</v>
      </c>
      <c r="U139" s="62">
        <v>138</v>
      </c>
      <c r="V139" s="63" t="str">
        <f ca="1">IF($T139,OFFSET(DetailListPending!A$1,$W139,0),"")</f>
        <v/>
      </c>
      <c r="W139" s="230" t="e">
        <f>MATCH(U139,DetailListPending!BG:BG,0)-1</f>
        <v>#N/A</v>
      </c>
    </row>
    <row r="140" spans="2:23" x14ac:dyDescent="0.25">
      <c r="B140" s="10" t="str">
        <f ca="1">IF($T140,OFFSET(DetailListPending!C$1,$W140,0),"")</f>
        <v/>
      </c>
      <c r="C140" s="5" t="str">
        <f ca="1">IF($T140,OFFSET(DetailListPending!E$1,$W140,0),"")</f>
        <v/>
      </c>
      <c r="D140" s="52" t="str">
        <f ca="1">IF($T140,OFFSET(DetailListPending!F$1,$W140,0),"")</f>
        <v/>
      </c>
      <c r="E140" s="55" t="str">
        <f ca="1">IF($T140,OFFSET(DetailListPending!B$1,$W140,0),"")</f>
        <v/>
      </c>
      <c r="G140" s="76" t="str">
        <f t="shared" ca="1" si="11"/>
        <v/>
      </c>
      <c r="H140" s="77" t="str">
        <f t="shared" ca="1" si="12"/>
        <v/>
      </c>
      <c r="I140" s="78" t="str">
        <f t="shared" ca="1" si="13"/>
        <v/>
      </c>
      <c r="K140" s="12" t="str">
        <f ca="1">IF($T140,OFFSET(DetailListPending!J$1,$W140,0),"")</f>
        <v/>
      </c>
      <c r="L140" s="12" t="str">
        <f ca="1">IF($T140,OFFSET(DetailListPending!K$1,$W140,0),"")</f>
        <v/>
      </c>
      <c r="M140" s="158" t="str">
        <f ca="1">IF($T140,OFFSET(DetailListPending!AU$1,$W140,0),"")</f>
        <v/>
      </c>
      <c r="N140" s="12" t="str">
        <f ca="1">IF($T140,OFFSET(DetailListPending!AS$1,$W140,0),"")</f>
        <v/>
      </c>
      <c r="P140" s="8" t="str">
        <f ca="1">IF($T140,OFFSET(DetailListPending!P$1,$W140,0),"")</f>
        <v/>
      </c>
      <c r="Q140" s="8" t="str">
        <f ca="1">IF($T140,OFFSET(DetailListPending!Q$1,$W140,0),"")</f>
        <v/>
      </c>
      <c r="R140" s="70" t="str">
        <f ca="1">IF($T140,OFFSET(DetailListPending!R$1,$W140,0),"")</f>
        <v/>
      </c>
      <c r="T140" s="61" t="b">
        <f t="shared" si="10"/>
        <v>0</v>
      </c>
      <c r="U140" s="62">
        <v>139</v>
      </c>
      <c r="V140" s="63" t="str">
        <f ca="1">IF($T140,OFFSET(DetailListPending!A$1,$W140,0),"")</f>
        <v/>
      </c>
      <c r="W140" s="230" t="e">
        <f>MATCH(U140,DetailListPending!BG:BG,0)-1</f>
        <v>#N/A</v>
      </c>
    </row>
    <row r="141" spans="2:23" x14ac:dyDescent="0.25">
      <c r="B141" s="10" t="str">
        <f ca="1">IF($T141,OFFSET(DetailListPending!C$1,$W141,0),"")</f>
        <v/>
      </c>
      <c r="C141" s="5" t="str">
        <f ca="1">IF($T141,OFFSET(DetailListPending!E$1,$W141,0),"")</f>
        <v/>
      </c>
      <c r="D141" s="52" t="str">
        <f ca="1">IF($T141,OFFSET(DetailListPending!F$1,$W141,0),"")</f>
        <v/>
      </c>
      <c r="E141" s="55" t="str">
        <f ca="1">IF($T141,OFFSET(DetailListPending!B$1,$W141,0),"")</f>
        <v/>
      </c>
      <c r="G141" s="76" t="str">
        <f t="shared" ca="1" si="11"/>
        <v/>
      </c>
      <c r="H141" s="77" t="str">
        <f t="shared" ca="1" si="12"/>
        <v/>
      </c>
      <c r="I141" s="78" t="str">
        <f t="shared" ca="1" si="13"/>
        <v/>
      </c>
      <c r="K141" s="12" t="str">
        <f ca="1">IF($T141,OFFSET(DetailListPending!J$1,$W141,0),"")</f>
        <v/>
      </c>
      <c r="L141" s="12" t="str">
        <f ca="1">IF($T141,OFFSET(DetailListPending!K$1,$W141,0),"")</f>
        <v/>
      </c>
      <c r="M141" s="158" t="str">
        <f ca="1">IF($T141,OFFSET(DetailListPending!AU$1,$W141,0),"")</f>
        <v/>
      </c>
      <c r="N141" s="12" t="str">
        <f ca="1">IF($T141,OFFSET(DetailListPending!AS$1,$W141,0),"")</f>
        <v/>
      </c>
      <c r="P141" s="8" t="str">
        <f ca="1">IF($T141,OFFSET(DetailListPending!P$1,$W141,0),"")</f>
        <v/>
      </c>
      <c r="Q141" s="8" t="str">
        <f ca="1">IF($T141,OFFSET(DetailListPending!Q$1,$W141,0),"")</f>
        <v/>
      </c>
      <c r="R141" s="70" t="str">
        <f ca="1">IF($T141,OFFSET(DetailListPending!R$1,$W141,0),"")</f>
        <v/>
      </c>
      <c r="T141" s="61" t="b">
        <f t="shared" si="10"/>
        <v>0</v>
      </c>
      <c r="U141" s="62">
        <v>140</v>
      </c>
      <c r="V141" s="63" t="str">
        <f ca="1">IF($T141,OFFSET(DetailListPending!A$1,$W141,0),"")</f>
        <v/>
      </c>
      <c r="W141" s="230" t="e">
        <f>MATCH(U141,DetailListPending!BG:BG,0)-1</f>
        <v>#N/A</v>
      </c>
    </row>
    <row r="142" spans="2:23" x14ac:dyDescent="0.25">
      <c r="B142" s="10" t="str">
        <f ca="1">IF($T142,OFFSET(DetailListPending!C$1,$W142,0),"")</f>
        <v/>
      </c>
      <c r="C142" s="5" t="str">
        <f ca="1">IF($T142,OFFSET(DetailListPending!E$1,$W142,0),"")</f>
        <v/>
      </c>
      <c r="D142" s="52" t="str">
        <f ca="1">IF($T142,OFFSET(DetailListPending!F$1,$W142,0),"")</f>
        <v/>
      </c>
      <c r="E142" s="55" t="str">
        <f ca="1">IF($T142,OFFSET(DetailListPending!B$1,$W142,0),"")</f>
        <v/>
      </c>
      <c r="G142" s="76" t="str">
        <f t="shared" ca="1" si="11"/>
        <v/>
      </c>
      <c r="H142" s="77" t="str">
        <f t="shared" ca="1" si="12"/>
        <v/>
      </c>
      <c r="I142" s="78" t="str">
        <f t="shared" ca="1" si="13"/>
        <v/>
      </c>
      <c r="K142" s="12" t="str">
        <f ca="1">IF($T142,OFFSET(DetailListPending!J$1,$W142,0),"")</f>
        <v/>
      </c>
      <c r="L142" s="12" t="str">
        <f ca="1">IF($T142,OFFSET(DetailListPending!K$1,$W142,0),"")</f>
        <v/>
      </c>
      <c r="M142" s="158" t="str">
        <f ca="1">IF($T142,OFFSET(DetailListPending!AU$1,$W142,0),"")</f>
        <v/>
      </c>
      <c r="N142" s="12" t="str">
        <f ca="1">IF($T142,OFFSET(DetailListPending!AS$1,$W142,0),"")</f>
        <v/>
      </c>
      <c r="P142" s="8" t="str">
        <f ca="1">IF($T142,OFFSET(DetailListPending!P$1,$W142,0),"")</f>
        <v/>
      </c>
      <c r="Q142" s="8" t="str">
        <f ca="1">IF($T142,OFFSET(DetailListPending!Q$1,$W142,0),"")</f>
        <v/>
      </c>
      <c r="R142" s="70" t="str">
        <f ca="1">IF($T142,OFFSET(DetailListPending!R$1,$W142,0),"")</f>
        <v/>
      </c>
      <c r="T142" s="61" t="b">
        <f t="shared" si="10"/>
        <v>0</v>
      </c>
      <c r="U142" s="62">
        <v>141</v>
      </c>
      <c r="V142" s="63" t="str">
        <f ca="1">IF($T142,OFFSET(DetailListPending!A$1,$W142,0),"")</f>
        <v/>
      </c>
      <c r="W142" s="230" t="e">
        <f>MATCH(U142,DetailListPending!BG:BG,0)-1</f>
        <v>#N/A</v>
      </c>
    </row>
    <row r="143" spans="2:23" x14ac:dyDescent="0.25">
      <c r="B143" s="10" t="str">
        <f ca="1">IF($T143,OFFSET(DetailListPending!C$1,$W143,0),"")</f>
        <v/>
      </c>
      <c r="C143" s="5" t="str">
        <f ca="1">IF($T143,OFFSET(DetailListPending!E$1,$W143,0),"")</f>
        <v/>
      </c>
      <c r="D143" s="52" t="str">
        <f ca="1">IF($T143,OFFSET(DetailListPending!F$1,$W143,0),"")</f>
        <v/>
      </c>
      <c r="E143" s="55" t="str">
        <f ca="1">IF($T143,OFFSET(DetailListPending!B$1,$W143,0),"")</f>
        <v/>
      </c>
      <c r="G143" s="76" t="str">
        <f t="shared" ca="1" si="11"/>
        <v/>
      </c>
      <c r="H143" s="77" t="str">
        <f t="shared" ca="1" si="12"/>
        <v/>
      </c>
      <c r="I143" s="78" t="str">
        <f t="shared" ca="1" si="13"/>
        <v/>
      </c>
      <c r="K143" s="12" t="str">
        <f ca="1">IF($T143,OFFSET(DetailListPending!J$1,$W143,0),"")</f>
        <v/>
      </c>
      <c r="L143" s="12" t="str">
        <f ca="1">IF($T143,OFFSET(DetailListPending!K$1,$W143,0),"")</f>
        <v/>
      </c>
      <c r="M143" s="158" t="str">
        <f ca="1">IF($T143,OFFSET(DetailListPending!AU$1,$W143,0),"")</f>
        <v/>
      </c>
      <c r="N143" s="12" t="str">
        <f ca="1">IF($T143,OFFSET(DetailListPending!AS$1,$W143,0),"")</f>
        <v/>
      </c>
      <c r="P143" s="8" t="str">
        <f ca="1">IF($T143,OFFSET(DetailListPending!P$1,$W143,0),"")</f>
        <v/>
      </c>
      <c r="Q143" s="8" t="str">
        <f ca="1">IF($T143,OFFSET(DetailListPending!Q$1,$W143,0),"")</f>
        <v/>
      </c>
      <c r="R143" s="70" t="str">
        <f ca="1">IF($T143,OFFSET(DetailListPending!R$1,$W143,0),"")</f>
        <v/>
      </c>
      <c r="T143" s="61" t="b">
        <f t="shared" si="10"/>
        <v>0</v>
      </c>
      <c r="U143" s="62">
        <v>142</v>
      </c>
      <c r="V143" s="63" t="str">
        <f ca="1">IF($T143,OFFSET(DetailListPending!A$1,$W143,0),"")</f>
        <v/>
      </c>
      <c r="W143" s="230" t="e">
        <f>MATCH(U143,DetailListPending!BG:BG,0)-1</f>
        <v>#N/A</v>
      </c>
    </row>
    <row r="144" spans="2:23" x14ac:dyDescent="0.25">
      <c r="B144" s="10" t="str">
        <f ca="1">IF($T144,OFFSET(DetailListPending!C$1,$W144,0),"")</f>
        <v/>
      </c>
      <c r="C144" s="5" t="str">
        <f ca="1">IF($T144,OFFSET(DetailListPending!E$1,$W144,0),"")</f>
        <v/>
      </c>
      <c r="D144" s="52" t="str">
        <f ca="1">IF($T144,OFFSET(DetailListPending!F$1,$W144,0),"")</f>
        <v/>
      </c>
      <c r="E144" s="55" t="str">
        <f ca="1">IF($T144,OFFSET(DetailListPending!B$1,$W144,0),"")</f>
        <v/>
      </c>
      <c r="G144" s="76" t="str">
        <f t="shared" ca="1" si="11"/>
        <v/>
      </c>
      <c r="H144" s="77" t="str">
        <f t="shared" ca="1" si="12"/>
        <v/>
      </c>
      <c r="I144" s="78" t="str">
        <f t="shared" ca="1" si="13"/>
        <v/>
      </c>
      <c r="K144" s="12" t="str">
        <f ca="1">IF($T144,OFFSET(DetailListPending!J$1,$W144,0),"")</f>
        <v/>
      </c>
      <c r="L144" s="12" t="str">
        <f ca="1">IF($T144,OFFSET(DetailListPending!K$1,$W144,0),"")</f>
        <v/>
      </c>
      <c r="M144" s="158" t="str">
        <f ca="1">IF($T144,OFFSET(DetailListPending!AU$1,$W144,0),"")</f>
        <v/>
      </c>
      <c r="N144" s="12" t="str">
        <f ca="1">IF($T144,OFFSET(DetailListPending!AS$1,$W144,0),"")</f>
        <v/>
      </c>
      <c r="P144" s="8" t="str">
        <f ca="1">IF($T144,OFFSET(DetailListPending!P$1,$W144,0),"")</f>
        <v/>
      </c>
      <c r="Q144" s="8" t="str">
        <f ca="1">IF($T144,OFFSET(DetailListPending!Q$1,$W144,0),"")</f>
        <v/>
      </c>
      <c r="R144" s="70" t="str">
        <f ca="1">IF($T144,OFFSET(DetailListPending!R$1,$W144,0),"")</f>
        <v/>
      </c>
      <c r="T144" s="61" t="b">
        <f t="shared" si="10"/>
        <v>0</v>
      </c>
      <c r="U144" s="62">
        <v>143</v>
      </c>
      <c r="V144" s="63" t="str">
        <f ca="1">IF($T144,OFFSET(DetailListPending!A$1,$W144,0),"")</f>
        <v/>
      </c>
      <c r="W144" s="230" t="e">
        <f>MATCH(U144,DetailListPending!BG:BG,0)-1</f>
        <v>#N/A</v>
      </c>
    </row>
    <row r="145" spans="2:23" x14ac:dyDescent="0.25">
      <c r="B145" s="10" t="str">
        <f ca="1">IF($T145,OFFSET(DetailListPending!C$1,$W145,0),"")</f>
        <v/>
      </c>
      <c r="C145" s="5" t="str">
        <f ca="1">IF($T145,OFFSET(DetailListPending!E$1,$W145,0),"")</f>
        <v/>
      </c>
      <c r="D145" s="52" t="str">
        <f ca="1">IF($T145,OFFSET(DetailListPending!F$1,$W145,0),"")</f>
        <v/>
      </c>
      <c r="E145" s="55" t="str">
        <f ca="1">IF($T145,OFFSET(DetailListPending!B$1,$W145,0),"")</f>
        <v/>
      </c>
      <c r="G145" s="76" t="str">
        <f t="shared" ca="1" si="11"/>
        <v/>
      </c>
      <c r="H145" s="77" t="str">
        <f t="shared" ca="1" si="12"/>
        <v/>
      </c>
      <c r="I145" s="78" t="str">
        <f t="shared" ca="1" si="13"/>
        <v/>
      </c>
      <c r="K145" s="12" t="str">
        <f ca="1">IF($T145,OFFSET(DetailListPending!J$1,$W145,0),"")</f>
        <v/>
      </c>
      <c r="L145" s="12" t="str">
        <f ca="1">IF($T145,OFFSET(DetailListPending!K$1,$W145,0),"")</f>
        <v/>
      </c>
      <c r="M145" s="158" t="str">
        <f ca="1">IF($T145,OFFSET(DetailListPending!AU$1,$W145,0),"")</f>
        <v/>
      </c>
      <c r="N145" s="12" t="str">
        <f ca="1">IF($T145,OFFSET(DetailListPending!AS$1,$W145,0),"")</f>
        <v/>
      </c>
      <c r="P145" s="8" t="str">
        <f ca="1">IF($T145,OFFSET(DetailListPending!P$1,$W145,0),"")</f>
        <v/>
      </c>
      <c r="Q145" s="8" t="str">
        <f ca="1">IF($T145,OFFSET(DetailListPending!Q$1,$W145,0),"")</f>
        <v/>
      </c>
      <c r="R145" s="70" t="str">
        <f ca="1">IF($T145,OFFSET(DetailListPending!R$1,$W145,0),"")</f>
        <v/>
      </c>
      <c r="T145" s="61" t="b">
        <f t="shared" si="10"/>
        <v>0</v>
      </c>
      <c r="U145" s="62">
        <v>144</v>
      </c>
      <c r="V145" s="63" t="str">
        <f ca="1">IF($T145,OFFSET(DetailListPending!A$1,$W145,0),"")</f>
        <v/>
      </c>
      <c r="W145" s="230" t="e">
        <f>MATCH(U145,DetailListPending!BG:BG,0)-1</f>
        <v>#N/A</v>
      </c>
    </row>
    <row r="146" spans="2:23" x14ac:dyDescent="0.25">
      <c r="B146" s="10" t="str">
        <f ca="1">IF($T146,OFFSET(DetailListPending!C$1,$W146,0),"")</f>
        <v/>
      </c>
      <c r="C146" s="5" t="str">
        <f ca="1">IF($T146,OFFSET(DetailListPending!E$1,$W146,0),"")</f>
        <v/>
      </c>
      <c r="D146" s="52" t="str">
        <f ca="1">IF($T146,OFFSET(DetailListPending!F$1,$W146,0),"")</f>
        <v/>
      </c>
      <c r="E146" s="55" t="str">
        <f ca="1">IF($T146,OFFSET(DetailListPending!B$1,$W146,0),"")</f>
        <v/>
      </c>
      <c r="G146" s="76" t="str">
        <f t="shared" ca="1" si="11"/>
        <v/>
      </c>
      <c r="H146" s="77" t="str">
        <f t="shared" ca="1" si="12"/>
        <v/>
      </c>
      <c r="I146" s="78" t="str">
        <f t="shared" ca="1" si="13"/>
        <v/>
      </c>
      <c r="K146" s="12" t="str">
        <f ca="1">IF($T146,OFFSET(DetailListPending!J$1,$W146,0),"")</f>
        <v/>
      </c>
      <c r="L146" s="12" t="str">
        <f ca="1">IF($T146,OFFSET(DetailListPending!K$1,$W146,0),"")</f>
        <v/>
      </c>
      <c r="M146" s="158" t="str">
        <f ca="1">IF($T146,OFFSET(DetailListPending!AU$1,$W146,0),"")</f>
        <v/>
      </c>
      <c r="N146" s="12" t="str">
        <f ca="1">IF($T146,OFFSET(DetailListPending!AS$1,$W146,0),"")</f>
        <v/>
      </c>
      <c r="P146" s="8" t="str">
        <f ca="1">IF($T146,OFFSET(DetailListPending!P$1,$W146,0),"")</f>
        <v/>
      </c>
      <c r="Q146" s="8" t="str">
        <f ca="1">IF($T146,OFFSET(DetailListPending!Q$1,$W146,0),"")</f>
        <v/>
      </c>
      <c r="R146" s="70" t="str">
        <f ca="1">IF($T146,OFFSET(DetailListPending!R$1,$W146,0),"")</f>
        <v/>
      </c>
      <c r="T146" s="61" t="b">
        <f t="shared" si="10"/>
        <v>0</v>
      </c>
      <c r="U146" s="62">
        <v>145</v>
      </c>
      <c r="V146" s="63" t="str">
        <f ca="1">IF($T146,OFFSET(DetailListPending!A$1,$W146,0),"")</f>
        <v/>
      </c>
      <c r="W146" s="230" t="e">
        <f>MATCH(U146,DetailListPending!BG:BG,0)-1</f>
        <v>#N/A</v>
      </c>
    </row>
    <row r="147" spans="2:23" x14ac:dyDescent="0.25">
      <c r="B147" s="10" t="str">
        <f ca="1">IF($T147,OFFSET(DetailListPending!C$1,$W147,0),"")</f>
        <v/>
      </c>
      <c r="C147" s="5" t="str">
        <f ca="1">IF($T147,OFFSET(DetailListPending!E$1,$W147,0),"")</f>
        <v/>
      </c>
      <c r="D147" s="52" t="str">
        <f ca="1">IF($T147,OFFSET(DetailListPending!F$1,$W147,0),"")</f>
        <v/>
      </c>
      <c r="E147" s="55" t="str">
        <f ca="1">IF($T147,OFFSET(DetailListPending!B$1,$W147,0),"")</f>
        <v/>
      </c>
      <c r="G147" s="76" t="str">
        <f t="shared" ca="1" si="11"/>
        <v/>
      </c>
      <c r="H147" s="77" t="str">
        <f t="shared" ca="1" si="12"/>
        <v/>
      </c>
      <c r="I147" s="78" t="str">
        <f t="shared" ca="1" si="13"/>
        <v/>
      </c>
      <c r="K147" s="12" t="str">
        <f ca="1">IF($T147,OFFSET(DetailListPending!J$1,$W147,0),"")</f>
        <v/>
      </c>
      <c r="L147" s="12" t="str">
        <f ca="1">IF($T147,OFFSET(DetailListPending!K$1,$W147,0),"")</f>
        <v/>
      </c>
      <c r="M147" s="158" t="str">
        <f ca="1">IF($T147,OFFSET(DetailListPending!AU$1,$W147,0),"")</f>
        <v/>
      </c>
      <c r="N147" s="12" t="str">
        <f ca="1">IF($T147,OFFSET(DetailListPending!AS$1,$W147,0),"")</f>
        <v/>
      </c>
      <c r="P147" s="8" t="str">
        <f ca="1">IF($T147,OFFSET(DetailListPending!P$1,$W147,0),"")</f>
        <v/>
      </c>
      <c r="Q147" s="8" t="str">
        <f ca="1">IF($T147,OFFSET(DetailListPending!Q$1,$W147,0),"")</f>
        <v/>
      </c>
      <c r="R147" s="70" t="str">
        <f ca="1">IF($T147,OFFSET(DetailListPending!R$1,$W147,0),"")</f>
        <v/>
      </c>
      <c r="T147" s="61" t="b">
        <f t="shared" si="10"/>
        <v>0</v>
      </c>
      <c r="U147" s="62">
        <v>146</v>
      </c>
      <c r="V147" s="63" t="str">
        <f ca="1">IF($T147,OFFSET(DetailListPending!A$1,$W147,0),"")</f>
        <v/>
      </c>
      <c r="W147" s="230" t="e">
        <f>MATCH(U147,DetailListPending!BG:BG,0)-1</f>
        <v>#N/A</v>
      </c>
    </row>
    <row r="148" spans="2:23" x14ac:dyDescent="0.25">
      <c r="B148" s="10" t="str">
        <f ca="1">IF($T148,OFFSET(DetailListPending!C$1,$W148,0),"")</f>
        <v/>
      </c>
      <c r="C148" s="5" t="str">
        <f ca="1">IF($T148,OFFSET(DetailListPending!E$1,$W148,0),"")</f>
        <v/>
      </c>
      <c r="D148" s="52" t="str">
        <f ca="1">IF($T148,OFFSET(DetailListPending!F$1,$W148,0),"")</f>
        <v/>
      </c>
      <c r="E148" s="55" t="str">
        <f ca="1">IF($T148,OFFSET(DetailListPending!B$1,$W148,0),"")</f>
        <v/>
      </c>
      <c r="G148" s="76" t="str">
        <f t="shared" ca="1" si="11"/>
        <v/>
      </c>
      <c r="H148" s="77" t="str">
        <f t="shared" ca="1" si="12"/>
        <v/>
      </c>
      <c r="I148" s="78" t="str">
        <f t="shared" ca="1" si="13"/>
        <v/>
      </c>
      <c r="K148" s="12" t="str">
        <f ca="1">IF($T148,OFFSET(DetailListPending!J$1,$W148,0),"")</f>
        <v/>
      </c>
      <c r="L148" s="12" t="str">
        <f ca="1">IF($T148,OFFSET(DetailListPending!K$1,$W148,0),"")</f>
        <v/>
      </c>
      <c r="M148" s="158" t="str">
        <f ca="1">IF($T148,OFFSET(DetailListPending!AU$1,$W148,0),"")</f>
        <v/>
      </c>
      <c r="N148" s="12" t="str">
        <f ca="1">IF($T148,OFFSET(DetailListPending!AS$1,$W148,0),"")</f>
        <v/>
      </c>
      <c r="P148" s="8" t="str">
        <f ca="1">IF($T148,OFFSET(DetailListPending!P$1,$W148,0),"")</f>
        <v/>
      </c>
      <c r="Q148" s="8" t="str">
        <f ca="1">IF($T148,OFFSET(DetailListPending!Q$1,$W148,0),"")</f>
        <v/>
      </c>
      <c r="R148" s="70" t="str">
        <f ca="1">IF($T148,OFFSET(DetailListPending!R$1,$W148,0),"")</f>
        <v/>
      </c>
      <c r="T148" s="61" t="b">
        <f t="shared" si="10"/>
        <v>0</v>
      </c>
      <c r="U148" s="62">
        <v>147</v>
      </c>
      <c r="V148" s="63" t="str">
        <f ca="1">IF($T148,OFFSET(DetailListPending!A$1,$W148,0),"")</f>
        <v/>
      </c>
      <c r="W148" s="230" t="e">
        <f>MATCH(U148,DetailListPending!BG:BG,0)-1</f>
        <v>#N/A</v>
      </c>
    </row>
    <row r="149" spans="2:23" x14ac:dyDescent="0.25">
      <c r="B149" s="10" t="str">
        <f ca="1">IF($T149,OFFSET(DetailListPending!C$1,$W149,0),"")</f>
        <v/>
      </c>
      <c r="C149" s="5" t="str">
        <f ca="1">IF($T149,OFFSET(DetailListPending!E$1,$W149,0),"")</f>
        <v/>
      </c>
      <c r="D149" s="52" t="str">
        <f ca="1">IF($T149,OFFSET(DetailListPending!F$1,$W149,0),"")</f>
        <v/>
      </c>
      <c r="E149" s="55" t="str">
        <f ca="1">IF($T149,OFFSET(DetailListPending!B$1,$W149,0),"")</f>
        <v/>
      </c>
      <c r="G149" s="76" t="str">
        <f t="shared" ca="1" si="11"/>
        <v/>
      </c>
      <c r="H149" s="77" t="str">
        <f t="shared" ca="1" si="12"/>
        <v/>
      </c>
      <c r="I149" s="78" t="str">
        <f t="shared" ca="1" si="13"/>
        <v/>
      </c>
      <c r="K149" s="12" t="str">
        <f ca="1">IF($T149,OFFSET(DetailListPending!J$1,$W149,0),"")</f>
        <v/>
      </c>
      <c r="L149" s="12" t="str">
        <f ca="1">IF($T149,OFFSET(DetailListPending!K$1,$W149,0),"")</f>
        <v/>
      </c>
      <c r="M149" s="158" t="str">
        <f ca="1">IF($T149,OFFSET(DetailListPending!AU$1,$W149,0),"")</f>
        <v/>
      </c>
      <c r="N149" s="12" t="str">
        <f ca="1">IF($T149,OFFSET(DetailListPending!AS$1,$W149,0),"")</f>
        <v/>
      </c>
      <c r="P149" s="8" t="str">
        <f ca="1">IF($T149,OFFSET(DetailListPending!P$1,$W149,0),"")</f>
        <v/>
      </c>
      <c r="Q149" s="8" t="str">
        <f ca="1">IF($T149,OFFSET(DetailListPending!Q$1,$W149,0),"")</f>
        <v/>
      </c>
      <c r="R149" s="70" t="str">
        <f ca="1">IF($T149,OFFSET(DetailListPending!R$1,$W149,0),"")</f>
        <v/>
      </c>
      <c r="T149" s="61" t="b">
        <f t="shared" si="10"/>
        <v>0</v>
      </c>
      <c r="U149" s="62">
        <v>148</v>
      </c>
      <c r="V149" s="63" t="str">
        <f ca="1">IF($T149,OFFSET(DetailListPending!A$1,$W149,0),"")</f>
        <v/>
      </c>
      <c r="W149" s="230" t="e">
        <f>MATCH(U149,DetailListPending!BG:BG,0)-1</f>
        <v>#N/A</v>
      </c>
    </row>
    <row r="150" spans="2:23" x14ac:dyDescent="0.25">
      <c r="B150" s="10" t="str">
        <f ca="1">IF($T150,OFFSET(DetailListPending!C$1,$W150,0),"")</f>
        <v/>
      </c>
      <c r="C150" s="5" t="str">
        <f ca="1">IF($T150,OFFSET(DetailListPending!E$1,$W150,0),"")</f>
        <v/>
      </c>
      <c r="D150" s="52" t="str">
        <f ca="1">IF($T150,OFFSET(DetailListPending!F$1,$W150,0),"")</f>
        <v/>
      </c>
      <c r="E150" s="55" t="str">
        <f ca="1">IF($T150,OFFSET(DetailListPending!B$1,$W150,0),"")</f>
        <v/>
      </c>
      <c r="G150" s="76" t="str">
        <f t="shared" ca="1" si="11"/>
        <v/>
      </c>
      <c r="H150" s="77" t="str">
        <f t="shared" ca="1" si="12"/>
        <v/>
      </c>
      <c r="I150" s="78" t="str">
        <f t="shared" ca="1" si="13"/>
        <v/>
      </c>
      <c r="K150" s="12" t="str">
        <f ca="1">IF($T150,OFFSET(DetailListPending!J$1,$W150,0),"")</f>
        <v/>
      </c>
      <c r="L150" s="12" t="str">
        <f ca="1">IF($T150,OFFSET(DetailListPending!K$1,$W150,0),"")</f>
        <v/>
      </c>
      <c r="M150" s="158" t="str">
        <f ca="1">IF($T150,OFFSET(DetailListPending!AU$1,$W150,0),"")</f>
        <v/>
      </c>
      <c r="N150" s="12" t="str">
        <f ca="1">IF($T150,OFFSET(DetailListPending!AS$1,$W150,0),"")</f>
        <v/>
      </c>
      <c r="P150" s="8" t="str">
        <f ca="1">IF($T150,OFFSET(DetailListPending!P$1,$W150,0),"")</f>
        <v/>
      </c>
      <c r="Q150" s="8" t="str">
        <f ca="1">IF($T150,OFFSET(DetailListPending!Q$1,$W150,0),"")</f>
        <v/>
      </c>
      <c r="R150" s="70" t="str">
        <f ca="1">IF($T150,OFFSET(DetailListPending!R$1,$W150,0),"")</f>
        <v/>
      </c>
      <c r="T150" s="61" t="b">
        <f t="shared" si="10"/>
        <v>0</v>
      </c>
      <c r="U150" s="62">
        <v>149</v>
      </c>
      <c r="V150" s="63" t="str">
        <f ca="1">IF($T150,OFFSET(DetailListPending!A$1,$W150,0),"")</f>
        <v/>
      </c>
      <c r="W150" s="230" t="e">
        <f>MATCH(U150,DetailListPending!BG:BG,0)-1</f>
        <v>#N/A</v>
      </c>
    </row>
    <row r="151" spans="2:23" x14ac:dyDescent="0.25">
      <c r="B151" s="10" t="str">
        <f ca="1">IF($T151,OFFSET(DetailListPending!C$1,$W151,0),"")</f>
        <v/>
      </c>
      <c r="C151" s="5" t="str">
        <f ca="1">IF($T151,OFFSET(DetailListPending!E$1,$W151,0),"")</f>
        <v/>
      </c>
      <c r="D151" s="52" t="str">
        <f ca="1">IF($T151,OFFSET(DetailListPending!F$1,$W151,0),"")</f>
        <v/>
      </c>
      <c r="E151" s="55" t="str">
        <f ca="1">IF($T151,OFFSET(DetailListPending!B$1,$W151,0),"")</f>
        <v/>
      </c>
      <c r="G151" s="76" t="str">
        <f t="shared" ca="1" si="11"/>
        <v/>
      </c>
      <c r="H151" s="77" t="str">
        <f t="shared" ca="1" si="12"/>
        <v/>
      </c>
      <c r="I151" s="78" t="str">
        <f t="shared" ca="1" si="13"/>
        <v/>
      </c>
      <c r="K151" s="12" t="str">
        <f ca="1">IF($T151,OFFSET(DetailListPending!J$1,$W151,0),"")</f>
        <v/>
      </c>
      <c r="L151" s="12" t="str">
        <f ca="1">IF($T151,OFFSET(DetailListPending!K$1,$W151,0),"")</f>
        <v/>
      </c>
      <c r="M151" s="158" t="str">
        <f ca="1">IF($T151,OFFSET(DetailListPending!AU$1,$W151,0),"")</f>
        <v/>
      </c>
      <c r="N151" s="12" t="str">
        <f ca="1">IF($T151,OFFSET(DetailListPending!AS$1,$W151,0),"")</f>
        <v/>
      </c>
      <c r="P151" s="8" t="str">
        <f ca="1">IF($T151,OFFSET(DetailListPending!P$1,$W151,0),"")</f>
        <v/>
      </c>
      <c r="Q151" s="8" t="str">
        <f ca="1">IF($T151,OFFSET(DetailListPending!Q$1,$W151,0),"")</f>
        <v/>
      </c>
      <c r="R151" s="70" t="str">
        <f ca="1">IF($T151,OFFSET(DetailListPending!R$1,$W151,0),"")</f>
        <v/>
      </c>
      <c r="T151" s="61" t="b">
        <f t="shared" si="10"/>
        <v>0</v>
      </c>
      <c r="U151" s="62">
        <v>150</v>
      </c>
      <c r="V151" s="63" t="str">
        <f ca="1">IF($T151,OFFSET(DetailListPending!A$1,$W151,0),"")</f>
        <v/>
      </c>
      <c r="W151" s="230" t="e">
        <f>MATCH(U151,DetailListPending!BG:BG,0)-1</f>
        <v>#N/A</v>
      </c>
    </row>
    <row r="152" spans="2:23" x14ac:dyDescent="0.25">
      <c r="B152" s="10" t="str">
        <f ca="1">IF($T152,OFFSET(DetailListPending!C$1,$W152,0),"")</f>
        <v/>
      </c>
      <c r="C152" s="5" t="str">
        <f ca="1">IF($T152,OFFSET(DetailListPending!E$1,$W152,0),"")</f>
        <v/>
      </c>
      <c r="D152" s="52" t="str">
        <f ca="1">IF($T152,OFFSET(DetailListPending!F$1,$W152,0),"")</f>
        <v/>
      </c>
      <c r="E152" s="55" t="str">
        <f ca="1">IF($T152,OFFSET(DetailListPending!B$1,$W152,0),"")</f>
        <v/>
      </c>
      <c r="G152" s="76" t="str">
        <f t="shared" ca="1" si="11"/>
        <v/>
      </c>
      <c r="H152" s="77" t="str">
        <f t="shared" ca="1" si="12"/>
        <v/>
      </c>
      <c r="I152" s="78" t="str">
        <f t="shared" ca="1" si="13"/>
        <v/>
      </c>
      <c r="K152" s="12" t="str">
        <f ca="1">IF($T152,OFFSET(DetailListPending!J$1,$W152,0),"")</f>
        <v/>
      </c>
      <c r="L152" s="12" t="str">
        <f ca="1">IF($T152,OFFSET(DetailListPending!K$1,$W152,0),"")</f>
        <v/>
      </c>
      <c r="M152" s="158" t="str">
        <f ca="1">IF($T152,OFFSET(DetailListPending!AU$1,$W152,0),"")</f>
        <v/>
      </c>
      <c r="N152" s="12" t="str">
        <f ca="1">IF($T152,OFFSET(DetailListPending!AS$1,$W152,0),"")</f>
        <v/>
      </c>
      <c r="P152" s="8" t="str">
        <f ca="1">IF($T152,OFFSET(DetailListPending!P$1,$W152,0),"")</f>
        <v/>
      </c>
      <c r="Q152" s="8" t="str">
        <f ca="1">IF($T152,OFFSET(DetailListPending!Q$1,$W152,0),"")</f>
        <v/>
      </c>
      <c r="R152" s="70" t="str">
        <f ca="1">IF($T152,OFFSET(DetailListPending!R$1,$W152,0),"")</f>
        <v/>
      </c>
      <c r="T152" s="61" t="b">
        <f t="shared" si="10"/>
        <v>0</v>
      </c>
      <c r="U152" s="62">
        <v>151</v>
      </c>
      <c r="V152" s="63" t="str">
        <f ca="1">IF($T152,OFFSET(DetailListPending!A$1,$W152,0),"")</f>
        <v/>
      </c>
      <c r="W152" s="230" t="e">
        <f>MATCH(U152,DetailListPending!BG:BG,0)-1</f>
        <v>#N/A</v>
      </c>
    </row>
    <row r="153" spans="2:23" x14ac:dyDescent="0.25">
      <c r="B153" s="10" t="str">
        <f ca="1">IF($T153,OFFSET(DetailListPending!C$1,$W153,0),"")</f>
        <v/>
      </c>
      <c r="C153" s="5" t="str">
        <f ca="1">IF($T153,OFFSET(DetailListPending!E$1,$W153,0),"")</f>
        <v/>
      </c>
      <c r="D153" s="52" t="str">
        <f ca="1">IF($T153,OFFSET(DetailListPending!F$1,$W153,0),"")</f>
        <v/>
      </c>
      <c r="E153" s="55" t="str">
        <f ca="1">IF($T153,OFFSET(DetailListPending!B$1,$W153,0),"")</f>
        <v/>
      </c>
      <c r="G153" s="76" t="str">
        <f t="shared" ca="1" si="11"/>
        <v/>
      </c>
      <c r="H153" s="77" t="str">
        <f t="shared" ca="1" si="12"/>
        <v/>
      </c>
      <c r="I153" s="78" t="str">
        <f t="shared" ca="1" si="13"/>
        <v/>
      </c>
      <c r="K153" s="12" t="str">
        <f ca="1">IF($T153,OFFSET(DetailListPending!J$1,$W153,0),"")</f>
        <v/>
      </c>
      <c r="L153" s="12" t="str">
        <f ca="1">IF($T153,OFFSET(DetailListPending!K$1,$W153,0),"")</f>
        <v/>
      </c>
      <c r="M153" s="158" t="str">
        <f ca="1">IF($T153,OFFSET(DetailListPending!AU$1,$W153,0),"")</f>
        <v/>
      </c>
      <c r="N153" s="12" t="str">
        <f ca="1">IF($T153,OFFSET(DetailListPending!AS$1,$W153,0),"")</f>
        <v/>
      </c>
      <c r="P153" s="8" t="str">
        <f ca="1">IF($T153,OFFSET(DetailListPending!P$1,$W153,0),"")</f>
        <v/>
      </c>
      <c r="Q153" s="8" t="str">
        <f ca="1">IF($T153,OFFSET(DetailListPending!Q$1,$W153,0),"")</f>
        <v/>
      </c>
      <c r="R153" s="70" t="str">
        <f ca="1">IF($T153,OFFSET(DetailListPending!R$1,$W153,0),"")</f>
        <v/>
      </c>
      <c r="T153" s="61" t="b">
        <f t="shared" si="10"/>
        <v>0</v>
      </c>
      <c r="U153" s="62">
        <v>152</v>
      </c>
      <c r="V153" s="63" t="str">
        <f ca="1">IF($T153,OFFSET(DetailListPending!A$1,$W153,0),"")</f>
        <v/>
      </c>
      <c r="W153" s="230" t="e">
        <f>MATCH(U153,DetailListPending!BG:BG,0)-1</f>
        <v>#N/A</v>
      </c>
    </row>
    <row r="154" spans="2:23" x14ac:dyDescent="0.25">
      <c r="B154" s="10" t="str">
        <f ca="1">IF($T154,OFFSET(DetailListPending!C$1,$W154,0),"")</f>
        <v/>
      </c>
      <c r="C154" s="5" t="str">
        <f ca="1">IF($T154,OFFSET(DetailListPending!E$1,$W154,0),"")</f>
        <v/>
      </c>
      <c r="D154" s="52" t="str">
        <f ca="1">IF($T154,OFFSET(DetailListPending!F$1,$W154,0),"")</f>
        <v/>
      </c>
      <c r="E154" s="55" t="str">
        <f ca="1">IF($T154,OFFSET(DetailListPending!B$1,$W154,0),"")</f>
        <v/>
      </c>
      <c r="G154" s="76" t="str">
        <f t="shared" ca="1" si="11"/>
        <v/>
      </c>
      <c r="H154" s="77" t="str">
        <f t="shared" ca="1" si="12"/>
        <v/>
      </c>
      <c r="I154" s="78" t="str">
        <f t="shared" ca="1" si="13"/>
        <v/>
      </c>
      <c r="K154" s="12" t="str">
        <f ca="1">IF($T154,OFFSET(DetailListPending!J$1,$W154,0),"")</f>
        <v/>
      </c>
      <c r="L154" s="12" t="str">
        <f ca="1">IF($T154,OFFSET(DetailListPending!K$1,$W154,0),"")</f>
        <v/>
      </c>
      <c r="M154" s="158" t="str">
        <f ca="1">IF($T154,OFFSET(DetailListPending!AU$1,$W154,0),"")</f>
        <v/>
      </c>
      <c r="N154" s="12" t="str">
        <f ca="1">IF($T154,OFFSET(DetailListPending!AS$1,$W154,0),"")</f>
        <v/>
      </c>
      <c r="P154" s="8" t="str">
        <f ca="1">IF($T154,OFFSET(DetailListPending!P$1,$W154,0),"")</f>
        <v/>
      </c>
      <c r="Q154" s="8" t="str">
        <f ca="1">IF($T154,OFFSET(DetailListPending!Q$1,$W154,0),"")</f>
        <v/>
      </c>
      <c r="R154" s="70" t="str">
        <f ca="1">IF($T154,OFFSET(DetailListPending!R$1,$W154,0),"")</f>
        <v/>
      </c>
      <c r="T154" s="61" t="b">
        <f t="shared" si="10"/>
        <v>0</v>
      </c>
      <c r="U154" s="62">
        <v>153</v>
      </c>
      <c r="V154" s="63" t="str">
        <f ca="1">IF($T154,OFFSET(DetailListPending!A$1,$W154,0),"")</f>
        <v/>
      </c>
      <c r="W154" s="230" t="e">
        <f>MATCH(U154,DetailListPending!BG:BG,0)-1</f>
        <v>#N/A</v>
      </c>
    </row>
    <row r="155" spans="2:23" x14ac:dyDescent="0.25">
      <c r="B155" s="10" t="str">
        <f ca="1">IF($T155,OFFSET(DetailListPending!C$1,$W155,0),"")</f>
        <v/>
      </c>
      <c r="C155" s="5" t="str">
        <f ca="1">IF($T155,OFFSET(DetailListPending!E$1,$W155,0),"")</f>
        <v/>
      </c>
      <c r="D155" s="52" t="str">
        <f ca="1">IF($T155,OFFSET(DetailListPending!F$1,$W155,0),"")</f>
        <v/>
      </c>
      <c r="E155" s="55" t="str">
        <f ca="1">IF($T155,OFFSET(DetailListPending!B$1,$W155,0),"")</f>
        <v/>
      </c>
      <c r="G155" s="76" t="str">
        <f t="shared" ca="1" si="11"/>
        <v/>
      </c>
      <c r="H155" s="77" t="str">
        <f t="shared" ca="1" si="12"/>
        <v/>
      </c>
      <c r="I155" s="78" t="str">
        <f t="shared" ca="1" si="13"/>
        <v/>
      </c>
      <c r="K155" s="12" t="str">
        <f ca="1">IF($T155,OFFSET(DetailListPending!J$1,$W155,0),"")</f>
        <v/>
      </c>
      <c r="L155" s="12" t="str">
        <f ca="1">IF($T155,OFFSET(DetailListPending!K$1,$W155,0),"")</f>
        <v/>
      </c>
      <c r="M155" s="158" t="str">
        <f ca="1">IF($T155,OFFSET(DetailListPending!AU$1,$W155,0),"")</f>
        <v/>
      </c>
      <c r="N155" s="12" t="str">
        <f ca="1">IF($T155,OFFSET(DetailListPending!AS$1,$W155,0),"")</f>
        <v/>
      </c>
      <c r="P155" s="8" t="str">
        <f ca="1">IF($T155,OFFSET(DetailListPending!P$1,$W155,0),"")</f>
        <v/>
      </c>
      <c r="Q155" s="8" t="str">
        <f ca="1">IF($T155,OFFSET(DetailListPending!Q$1,$W155,0),"")</f>
        <v/>
      </c>
      <c r="R155" s="70" t="str">
        <f ca="1">IF($T155,OFFSET(DetailListPending!R$1,$W155,0),"")</f>
        <v/>
      </c>
      <c r="T155" s="61" t="b">
        <f t="shared" si="10"/>
        <v>0</v>
      </c>
      <c r="U155" s="62">
        <v>154</v>
      </c>
      <c r="V155" s="63" t="str">
        <f ca="1">IF($T155,OFFSET(DetailListPending!A$1,$W155,0),"")</f>
        <v/>
      </c>
      <c r="W155" s="230" t="e">
        <f>MATCH(U155,DetailListPending!BG:BG,0)-1</f>
        <v>#N/A</v>
      </c>
    </row>
    <row r="156" spans="2:23" x14ac:dyDescent="0.25">
      <c r="B156" s="10" t="str">
        <f ca="1">IF($T156,OFFSET(DetailListPending!C$1,$W156,0),"")</f>
        <v/>
      </c>
      <c r="C156" s="5" t="str">
        <f ca="1">IF($T156,OFFSET(DetailListPending!E$1,$W156,0),"")</f>
        <v/>
      </c>
      <c r="D156" s="52" t="str">
        <f ca="1">IF($T156,OFFSET(DetailListPending!F$1,$W156,0),"")</f>
        <v/>
      </c>
      <c r="E156" s="55" t="str">
        <f ca="1">IF($T156,OFFSET(DetailListPending!B$1,$W156,0),"")</f>
        <v/>
      </c>
      <c r="G156" s="76" t="str">
        <f t="shared" ca="1" si="11"/>
        <v/>
      </c>
      <c r="H156" s="77" t="str">
        <f t="shared" ca="1" si="12"/>
        <v/>
      </c>
      <c r="I156" s="78" t="str">
        <f t="shared" ca="1" si="13"/>
        <v/>
      </c>
      <c r="K156" s="12" t="str">
        <f ca="1">IF($T156,OFFSET(DetailListPending!J$1,$W156,0),"")</f>
        <v/>
      </c>
      <c r="L156" s="12" t="str">
        <f ca="1">IF($T156,OFFSET(DetailListPending!K$1,$W156,0),"")</f>
        <v/>
      </c>
      <c r="M156" s="158" t="str">
        <f ca="1">IF($T156,OFFSET(DetailListPending!AU$1,$W156,0),"")</f>
        <v/>
      </c>
      <c r="N156" s="12" t="str">
        <f ca="1">IF($T156,OFFSET(DetailListPending!AS$1,$W156,0),"")</f>
        <v/>
      </c>
      <c r="P156" s="8" t="str">
        <f ca="1">IF($T156,OFFSET(DetailListPending!P$1,$W156,0),"")</f>
        <v/>
      </c>
      <c r="Q156" s="8" t="str">
        <f ca="1">IF($T156,OFFSET(DetailListPending!Q$1,$W156,0),"")</f>
        <v/>
      </c>
      <c r="R156" s="70" t="str">
        <f ca="1">IF($T156,OFFSET(DetailListPending!R$1,$W156,0),"")</f>
        <v/>
      </c>
      <c r="T156" s="61" t="b">
        <f t="shared" si="10"/>
        <v>0</v>
      </c>
      <c r="U156" s="62">
        <v>155</v>
      </c>
      <c r="V156" s="63" t="str">
        <f ca="1">IF($T156,OFFSET(DetailListPending!A$1,$W156,0),"")</f>
        <v/>
      </c>
      <c r="W156" s="230" t="e">
        <f>MATCH(U156,DetailListPending!BG:BG,0)-1</f>
        <v>#N/A</v>
      </c>
    </row>
    <row r="157" spans="2:23" x14ac:dyDescent="0.25">
      <c r="B157" s="10" t="str">
        <f ca="1">IF($T157,OFFSET(DetailListPending!C$1,$W157,0),"")</f>
        <v/>
      </c>
      <c r="C157" s="5" t="str">
        <f ca="1">IF($T157,OFFSET(DetailListPending!E$1,$W157,0),"")</f>
        <v/>
      </c>
      <c r="D157" s="52" t="str">
        <f ca="1">IF($T157,OFFSET(DetailListPending!F$1,$W157,0),"")</f>
        <v/>
      </c>
      <c r="E157" s="55" t="str">
        <f ca="1">IF($T157,OFFSET(DetailListPending!B$1,$W157,0),"")</f>
        <v/>
      </c>
      <c r="G157" s="76" t="str">
        <f t="shared" ca="1" si="11"/>
        <v/>
      </c>
      <c r="H157" s="77" t="str">
        <f t="shared" ca="1" si="12"/>
        <v/>
      </c>
      <c r="I157" s="78" t="str">
        <f t="shared" ca="1" si="13"/>
        <v/>
      </c>
      <c r="K157" s="12" t="str">
        <f ca="1">IF($T157,OFFSET(DetailListPending!J$1,$W157,0),"")</f>
        <v/>
      </c>
      <c r="L157" s="12" t="str">
        <f ca="1">IF($T157,OFFSET(DetailListPending!K$1,$W157,0),"")</f>
        <v/>
      </c>
      <c r="M157" s="158" t="str">
        <f ca="1">IF($T157,OFFSET(DetailListPending!AU$1,$W157,0),"")</f>
        <v/>
      </c>
      <c r="N157" s="12" t="str">
        <f ca="1">IF($T157,OFFSET(DetailListPending!AS$1,$W157,0),"")</f>
        <v/>
      </c>
      <c r="P157" s="8" t="str">
        <f ca="1">IF($T157,OFFSET(DetailListPending!P$1,$W157,0),"")</f>
        <v/>
      </c>
      <c r="Q157" s="8" t="str">
        <f ca="1">IF($T157,OFFSET(DetailListPending!Q$1,$W157,0),"")</f>
        <v/>
      </c>
      <c r="R157" s="70" t="str">
        <f ca="1">IF($T157,OFFSET(DetailListPending!R$1,$W157,0),"")</f>
        <v/>
      </c>
      <c r="T157" s="61" t="b">
        <f t="shared" si="10"/>
        <v>0</v>
      </c>
      <c r="U157" s="62">
        <v>156</v>
      </c>
      <c r="V157" s="63" t="str">
        <f ca="1">IF($T157,OFFSET(DetailListPending!A$1,$W157,0),"")</f>
        <v/>
      </c>
      <c r="W157" s="230" t="e">
        <f>MATCH(U157,DetailListPending!BG:BG,0)-1</f>
        <v>#N/A</v>
      </c>
    </row>
    <row r="158" spans="2:23" x14ac:dyDescent="0.25">
      <c r="B158" s="10" t="str">
        <f ca="1">IF($T158,OFFSET(DetailListPending!C$1,$W158,0),"")</f>
        <v/>
      </c>
      <c r="C158" s="5" t="str">
        <f ca="1">IF($T158,OFFSET(DetailListPending!E$1,$W158,0),"")</f>
        <v/>
      </c>
      <c r="D158" s="52" t="str">
        <f ca="1">IF($T158,OFFSET(DetailListPending!F$1,$W158,0),"")</f>
        <v/>
      </c>
      <c r="E158" s="55" t="str">
        <f ca="1">IF($T158,OFFSET(DetailListPending!B$1,$W158,0),"")</f>
        <v/>
      </c>
      <c r="G158" s="76" t="str">
        <f t="shared" ca="1" si="11"/>
        <v/>
      </c>
      <c r="H158" s="77" t="str">
        <f t="shared" ca="1" si="12"/>
        <v/>
      </c>
      <c r="I158" s="78" t="str">
        <f t="shared" ca="1" si="13"/>
        <v/>
      </c>
      <c r="K158" s="12" t="str">
        <f ca="1">IF($T158,OFFSET(DetailListPending!J$1,$W158,0),"")</f>
        <v/>
      </c>
      <c r="L158" s="12" t="str">
        <f ca="1">IF($T158,OFFSET(DetailListPending!K$1,$W158,0),"")</f>
        <v/>
      </c>
      <c r="M158" s="158" t="str">
        <f ca="1">IF($T158,OFFSET(DetailListPending!AU$1,$W158,0),"")</f>
        <v/>
      </c>
      <c r="N158" s="12" t="str">
        <f ca="1">IF($T158,OFFSET(DetailListPending!AS$1,$W158,0),"")</f>
        <v/>
      </c>
      <c r="P158" s="8" t="str">
        <f ca="1">IF($T158,OFFSET(DetailListPending!P$1,$W158,0),"")</f>
        <v/>
      </c>
      <c r="Q158" s="8" t="str">
        <f ca="1">IF($T158,OFFSET(DetailListPending!Q$1,$W158,0),"")</f>
        <v/>
      </c>
      <c r="R158" s="70" t="str">
        <f ca="1">IF($T158,OFFSET(DetailListPending!R$1,$W158,0),"")</f>
        <v/>
      </c>
      <c r="T158" s="61" t="b">
        <f t="shared" si="10"/>
        <v>0</v>
      </c>
      <c r="U158" s="62">
        <v>157</v>
      </c>
      <c r="V158" s="63" t="str">
        <f ca="1">IF($T158,OFFSET(DetailListPending!A$1,$W158,0),"")</f>
        <v/>
      </c>
      <c r="W158" s="230" t="e">
        <f>MATCH(U158,DetailListPending!BG:BG,0)-1</f>
        <v>#N/A</v>
      </c>
    </row>
    <row r="159" spans="2:23" x14ac:dyDescent="0.25">
      <c r="B159" s="10" t="str">
        <f ca="1">IF($T159,OFFSET(DetailListPending!C$1,$W159,0),"")</f>
        <v/>
      </c>
      <c r="C159" s="5" t="str">
        <f ca="1">IF($T159,OFFSET(DetailListPending!E$1,$W159,0),"")</f>
        <v/>
      </c>
      <c r="D159" s="52" t="str">
        <f ca="1">IF($T159,OFFSET(DetailListPending!F$1,$W159,0),"")</f>
        <v/>
      </c>
      <c r="E159" s="55" t="str">
        <f ca="1">IF($T159,OFFSET(DetailListPending!B$1,$W159,0),"")</f>
        <v/>
      </c>
      <c r="G159" s="76" t="str">
        <f t="shared" ca="1" si="11"/>
        <v/>
      </c>
      <c r="H159" s="77" t="str">
        <f t="shared" ca="1" si="12"/>
        <v/>
      </c>
      <c r="I159" s="78" t="str">
        <f t="shared" ca="1" si="13"/>
        <v/>
      </c>
      <c r="K159" s="12" t="str">
        <f ca="1">IF($T159,OFFSET(DetailListPending!J$1,$W159,0),"")</f>
        <v/>
      </c>
      <c r="L159" s="12" t="str">
        <f ca="1">IF($T159,OFFSET(DetailListPending!K$1,$W159,0),"")</f>
        <v/>
      </c>
      <c r="M159" s="158" t="str">
        <f ca="1">IF($T159,OFFSET(DetailListPending!AU$1,$W159,0),"")</f>
        <v/>
      </c>
      <c r="N159" s="12" t="str">
        <f ca="1">IF($T159,OFFSET(DetailListPending!AS$1,$W159,0),"")</f>
        <v/>
      </c>
      <c r="P159" s="8" t="str">
        <f ca="1">IF($T159,OFFSET(DetailListPending!P$1,$W159,0),"")</f>
        <v/>
      </c>
      <c r="Q159" s="8" t="str">
        <f ca="1">IF($T159,OFFSET(DetailListPending!Q$1,$W159,0),"")</f>
        <v/>
      </c>
      <c r="R159" s="70" t="str">
        <f ca="1">IF($T159,OFFSET(DetailListPending!R$1,$W159,0),"")</f>
        <v/>
      </c>
      <c r="T159" s="61" t="b">
        <f t="shared" si="10"/>
        <v>0</v>
      </c>
      <c r="U159" s="62">
        <v>158</v>
      </c>
      <c r="V159" s="63" t="str">
        <f ca="1">IF($T159,OFFSET(DetailListPending!A$1,$W159,0),"")</f>
        <v/>
      </c>
      <c r="W159" s="230" t="e">
        <f>MATCH(U159,DetailListPending!BG:BG,0)-1</f>
        <v>#N/A</v>
      </c>
    </row>
    <row r="160" spans="2:23" x14ac:dyDescent="0.25">
      <c r="B160" s="10" t="str">
        <f ca="1">IF($T160,OFFSET(DetailListPending!C$1,$W160,0),"")</f>
        <v/>
      </c>
      <c r="C160" s="5" t="str">
        <f ca="1">IF($T160,OFFSET(DetailListPending!E$1,$W160,0),"")</f>
        <v/>
      </c>
      <c r="D160" s="52" t="str">
        <f ca="1">IF($T160,OFFSET(DetailListPending!F$1,$W160,0),"")</f>
        <v/>
      </c>
      <c r="E160" s="55" t="str">
        <f ca="1">IF($T160,OFFSET(DetailListPending!B$1,$W160,0),"")</f>
        <v/>
      </c>
      <c r="G160" s="76" t="str">
        <f t="shared" ca="1" si="11"/>
        <v/>
      </c>
      <c r="H160" s="77" t="str">
        <f t="shared" ca="1" si="12"/>
        <v/>
      </c>
      <c r="I160" s="78" t="str">
        <f t="shared" ca="1" si="13"/>
        <v/>
      </c>
      <c r="K160" s="12" t="str">
        <f ca="1">IF($T160,OFFSET(DetailListPending!J$1,$W160,0),"")</f>
        <v/>
      </c>
      <c r="L160" s="12" t="str">
        <f ca="1">IF($T160,OFFSET(DetailListPending!K$1,$W160,0),"")</f>
        <v/>
      </c>
      <c r="M160" s="158" t="str">
        <f ca="1">IF($T160,OFFSET(DetailListPending!AU$1,$W160,0),"")</f>
        <v/>
      </c>
      <c r="N160" s="12" t="str">
        <f ca="1">IF($T160,OFFSET(DetailListPending!AS$1,$W160,0),"")</f>
        <v/>
      </c>
      <c r="P160" s="8" t="str">
        <f ca="1">IF($T160,OFFSET(DetailListPending!P$1,$W160,0),"")</f>
        <v/>
      </c>
      <c r="Q160" s="8" t="str">
        <f ca="1">IF($T160,OFFSET(DetailListPending!Q$1,$W160,0),"")</f>
        <v/>
      </c>
      <c r="R160" s="70" t="str">
        <f ca="1">IF($T160,OFFSET(DetailListPending!R$1,$W160,0),"")</f>
        <v/>
      </c>
      <c r="T160" s="61" t="b">
        <f t="shared" si="10"/>
        <v>0</v>
      </c>
      <c r="U160" s="62">
        <v>159</v>
      </c>
      <c r="V160" s="63" t="str">
        <f ca="1">IF($T160,OFFSET(DetailListPending!A$1,$W160,0),"")</f>
        <v/>
      </c>
      <c r="W160" s="230" t="e">
        <f>MATCH(U160,DetailListPending!BG:BG,0)-1</f>
        <v>#N/A</v>
      </c>
    </row>
    <row r="161" spans="2:23" x14ac:dyDescent="0.25">
      <c r="B161" s="10" t="str">
        <f ca="1">IF($T161,OFFSET(DetailListPending!C$1,$W161,0),"")</f>
        <v/>
      </c>
      <c r="C161" s="5" t="str">
        <f ca="1">IF($T161,OFFSET(DetailListPending!E$1,$W161,0),"")</f>
        <v/>
      </c>
      <c r="D161" s="52" t="str">
        <f ca="1">IF($T161,OFFSET(DetailListPending!F$1,$W161,0),"")</f>
        <v/>
      </c>
      <c r="E161" s="55" t="str">
        <f ca="1">IF($T161,OFFSET(DetailListPending!B$1,$W161,0),"")</f>
        <v/>
      </c>
      <c r="G161" s="76" t="str">
        <f t="shared" ca="1" si="11"/>
        <v/>
      </c>
      <c r="H161" s="77" t="str">
        <f t="shared" ca="1" si="12"/>
        <v/>
      </c>
      <c r="I161" s="78" t="str">
        <f t="shared" ca="1" si="13"/>
        <v/>
      </c>
      <c r="K161" s="12" t="str">
        <f ca="1">IF($T161,OFFSET(DetailListPending!J$1,$W161,0),"")</f>
        <v/>
      </c>
      <c r="L161" s="12" t="str">
        <f ca="1">IF($T161,OFFSET(DetailListPending!K$1,$W161,0),"")</f>
        <v/>
      </c>
      <c r="M161" s="158" t="str">
        <f ca="1">IF($T161,OFFSET(DetailListPending!AU$1,$W161,0),"")</f>
        <v/>
      </c>
      <c r="N161" s="12" t="str">
        <f ca="1">IF($T161,OFFSET(DetailListPending!AS$1,$W161,0),"")</f>
        <v/>
      </c>
      <c r="P161" s="8" t="str">
        <f ca="1">IF($T161,OFFSET(DetailListPending!P$1,$W161,0),"")</f>
        <v/>
      </c>
      <c r="Q161" s="8" t="str">
        <f ca="1">IF($T161,OFFSET(DetailListPending!Q$1,$W161,0),"")</f>
        <v/>
      </c>
      <c r="R161" s="70" t="str">
        <f ca="1">IF($T161,OFFSET(DetailListPending!R$1,$W161,0),"")</f>
        <v/>
      </c>
      <c r="T161" s="61" t="b">
        <f t="shared" si="10"/>
        <v>0</v>
      </c>
      <c r="U161" s="62">
        <v>160</v>
      </c>
      <c r="V161" s="63" t="str">
        <f ca="1">IF($T161,OFFSET(DetailListPending!A$1,$W161,0),"")</f>
        <v/>
      </c>
      <c r="W161" s="230" t="e">
        <f>MATCH(U161,DetailListPending!BG:BG,0)-1</f>
        <v>#N/A</v>
      </c>
    </row>
    <row r="162" spans="2:23" x14ac:dyDescent="0.25">
      <c r="B162" s="10" t="str">
        <f ca="1">IF($T162,OFFSET(DetailListPending!C$1,$W162,0),"")</f>
        <v/>
      </c>
      <c r="C162" s="5" t="str">
        <f ca="1">IF($T162,OFFSET(DetailListPending!E$1,$W162,0),"")</f>
        <v/>
      </c>
      <c r="D162" s="52" t="str">
        <f ca="1">IF($T162,OFFSET(DetailListPending!F$1,$W162,0),"")</f>
        <v/>
      </c>
      <c r="E162" s="55" t="str">
        <f ca="1">IF($T162,OFFSET(DetailListPending!B$1,$W162,0),"")</f>
        <v/>
      </c>
      <c r="G162" s="76" t="str">
        <f t="shared" ca="1" si="11"/>
        <v/>
      </c>
      <c r="H162" s="77" t="str">
        <f t="shared" ca="1" si="12"/>
        <v/>
      </c>
      <c r="I162" s="78" t="str">
        <f t="shared" ca="1" si="13"/>
        <v/>
      </c>
      <c r="K162" s="12" t="str">
        <f ca="1">IF($T162,OFFSET(DetailListPending!J$1,$W162,0),"")</f>
        <v/>
      </c>
      <c r="L162" s="12" t="str">
        <f ca="1">IF($T162,OFFSET(DetailListPending!K$1,$W162,0),"")</f>
        <v/>
      </c>
      <c r="M162" s="158" t="str">
        <f ca="1">IF($T162,OFFSET(DetailListPending!AU$1,$W162,0),"")</f>
        <v/>
      </c>
      <c r="N162" s="12" t="str">
        <f ca="1">IF($T162,OFFSET(DetailListPending!AS$1,$W162,0),"")</f>
        <v/>
      </c>
      <c r="P162" s="8" t="str">
        <f ca="1">IF($T162,OFFSET(DetailListPending!P$1,$W162,0),"")</f>
        <v/>
      </c>
      <c r="Q162" s="8" t="str">
        <f ca="1">IF($T162,OFFSET(DetailListPending!Q$1,$W162,0),"")</f>
        <v/>
      </c>
      <c r="R162" s="70" t="str">
        <f ca="1">IF($T162,OFFSET(DetailListPending!R$1,$W162,0),"")</f>
        <v/>
      </c>
      <c r="T162" s="61" t="b">
        <f t="shared" ref="T162:T193" si="14">U162&lt;=Y$1</f>
        <v>0</v>
      </c>
      <c r="U162" s="62">
        <v>161</v>
      </c>
      <c r="V162" s="63" t="str">
        <f ca="1">IF($T162,OFFSET(DetailListPending!A$1,$W162,0),"")</f>
        <v/>
      </c>
      <c r="W162" s="230" t="e">
        <f>MATCH(U162,DetailListPending!BG:BG,0)-1</f>
        <v>#N/A</v>
      </c>
    </row>
    <row r="163" spans="2:23" x14ac:dyDescent="0.25">
      <c r="B163" s="10" t="str">
        <f ca="1">IF($T163,OFFSET(DetailListPending!C$1,$W163,0),"")</f>
        <v/>
      </c>
      <c r="C163" s="5" t="str">
        <f ca="1">IF($T163,OFFSET(DetailListPending!E$1,$W163,0),"")</f>
        <v/>
      </c>
      <c r="D163" s="52" t="str">
        <f ca="1">IF($T163,OFFSET(DetailListPending!F$1,$W163,0),"")</f>
        <v/>
      </c>
      <c r="E163" s="55" t="str">
        <f ca="1">IF($T163,OFFSET(DetailListPending!B$1,$W163,0),"")</f>
        <v/>
      </c>
      <c r="G163" s="76" t="str">
        <f t="shared" ca="1" si="11"/>
        <v/>
      </c>
      <c r="H163" s="77" t="str">
        <f t="shared" ca="1" si="12"/>
        <v/>
      </c>
      <c r="I163" s="78" t="str">
        <f t="shared" ca="1" si="13"/>
        <v/>
      </c>
      <c r="K163" s="12" t="str">
        <f ca="1">IF($T163,OFFSET(DetailListPending!J$1,$W163,0),"")</f>
        <v/>
      </c>
      <c r="L163" s="12" t="str">
        <f ca="1">IF($T163,OFFSET(DetailListPending!K$1,$W163,0),"")</f>
        <v/>
      </c>
      <c r="M163" s="158" t="str">
        <f ca="1">IF($T163,OFFSET(DetailListPending!AU$1,$W163,0),"")</f>
        <v/>
      </c>
      <c r="N163" s="12" t="str">
        <f ca="1">IF($T163,OFFSET(DetailListPending!AS$1,$W163,0),"")</f>
        <v/>
      </c>
      <c r="P163" s="8" t="str">
        <f ca="1">IF($T163,OFFSET(DetailListPending!P$1,$W163,0),"")</f>
        <v/>
      </c>
      <c r="Q163" s="8" t="str">
        <f ca="1">IF($T163,OFFSET(DetailListPending!Q$1,$W163,0),"")</f>
        <v/>
      </c>
      <c r="R163" s="70" t="str">
        <f ca="1">IF($T163,OFFSET(DetailListPending!R$1,$W163,0),"")</f>
        <v/>
      </c>
      <c r="T163" s="61" t="b">
        <f t="shared" si="14"/>
        <v>0</v>
      </c>
      <c r="U163" s="62">
        <v>162</v>
      </c>
      <c r="V163" s="63" t="str">
        <f ca="1">IF($T163,OFFSET(DetailListPending!A$1,$W163,0),"")</f>
        <v/>
      </c>
      <c r="W163" s="230" t="e">
        <f>MATCH(U163,DetailListPending!BG:BG,0)-1</f>
        <v>#N/A</v>
      </c>
    </row>
    <row r="164" spans="2:23" x14ac:dyDescent="0.25">
      <c r="B164" s="10" t="str">
        <f ca="1">IF($T164,OFFSET(DetailListPending!C$1,$W164,0),"")</f>
        <v/>
      </c>
      <c r="C164" s="5" t="str">
        <f ca="1">IF($T164,OFFSET(DetailListPending!E$1,$W164,0),"")</f>
        <v/>
      </c>
      <c r="D164" s="52" t="str">
        <f ca="1">IF($T164,OFFSET(DetailListPending!F$1,$W164,0),"")</f>
        <v/>
      </c>
      <c r="E164" s="55" t="str">
        <f ca="1">IF($T164,OFFSET(DetailListPending!B$1,$W164,0),"")</f>
        <v/>
      </c>
      <c r="G164" s="76" t="str">
        <f t="shared" ca="1" si="11"/>
        <v/>
      </c>
      <c r="H164" s="77" t="str">
        <f t="shared" ca="1" si="12"/>
        <v/>
      </c>
      <c r="I164" s="78" t="str">
        <f t="shared" ca="1" si="13"/>
        <v/>
      </c>
      <c r="K164" s="12" t="str">
        <f ca="1">IF($T164,OFFSET(DetailListPending!J$1,$W164,0),"")</f>
        <v/>
      </c>
      <c r="L164" s="12" t="str">
        <f ca="1">IF($T164,OFFSET(DetailListPending!K$1,$W164,0),"")</f>
        <v/>
      </c>
      <c r="M164" s="158" t="str">
        <f ca="1">IF($T164,OFFSET(DetailListPending!AU$1,$W164,0),"")</f>
        <v/>
      </c>
      <c r="N164" s="12" t="str">
        <f ca="1">IF($T164,OFFSET(DetailListPending!AS$1,$W164,0),"")</f>
        <v/>
      </c>
      <c r="P164" s="8" t="str">
        <f ca="1">IF($T164,OFFSET(DetailListPending!P$1,$W164,0),"")</f>
        <v/>
      </c>
      <c r="Q164" s="8" t="str">
        <f ca="1">IF($T164,OFFSET(DetailListPending!Q$1,$W164,0),"")</f>
        <v/>
      </c>
      <c r="R164" s="70" t="str">
        <f ca="1">IF($T164,OFFSET(DetailListPending!R$1,$W164,0),"")</f>
        <v/>
      </c>
      <c r="T164" s="61" t="b">
        <f t="shared" si="14"/>
        <v>0</v>
      </c>
      <c r="U164" s="62">
        <v>163</v>
      </c>
      <c r="V164" s="63" t="str">
        <f ca="1">IF($T164,OFFSET(DetailListPending!A$1,$W164,0),"")</f>
        <v/>
      </c>
      <c r="W164" s="230" t="e">
        <f>MATCH(U164,DetailListPending!BG:BG,0)-1</f>
        <v>#N/A</v>
      </c>
    </row>
    <row r="165" spans="2:23" x14ac:dyDescent="0.25">
      <c r="B165" s="10" t="str">
        <f ca="1">IF($T165,OFFSET(DetailListPending!C$1,$W165,0),"")</f>
        <v/>
      </c>
      <c r="C165" s="5" t="str">
        <f ca="1">IF($T165,OFFSET(DetailListPending!E$1,$W165,0),"")</f>
        <v/>
      </c>
      <c r="D165" s="52" t="str">
        <f ca="1">IF($T165,OFFSET(DetailListPending!F$1,$W165,0),"")</f>
        <v/>
      </c>
      <c r="E165" s="55" t="str">
        <f ca="1">IF($T165,OFFSET(DetailListPending!B$1,$W165,0),"")</f>
        <v/>
      </c>
      <c r="G165" s="76" t="str">
        <f t="shared" ca="1" si="11"/>
        <v/>
      </c>
      <c r="H165" s="77" t="str">
        <f t="shared" ca="1" si="12"/>
        <v/>
      </c>
      <c r="I165" s="78" t="str">
        <f t="shared" ca="1" si="13"/>
        <v/>
      </c>
      <c r="K165" s="12" t="str">
        <f ca="1">IF($T165,OFFSET(DetailListPending!J$1,$W165,0),"")</f>
        <v/>
      </c>
      <c r="L165" s="12" t="str">
        <f ca="1">IF($T165,OFFSET(DetailListPending!K$1,$W165,0),"")</f>
        <v/>
      </c>
      <c r="M165" s="158" t="str">
        <f ca="1">IF($T165,OFFSET(DetailListPending!AU$1,$W165,0),"")</f>
        <v/>
      </c>
      <c r="N165" s="12" t="str">
        <f ca="1">IF($T165,OFFSET(DetailListPending!AS$1,$W165,0),"")</f>
        <v/>
      </c>
      <c r="P165" s="8" t="str">
        <f ca="1">IF($T165,OFFSET(DetailListPending!P$1,$W165,0),"")</f>
        <v/>
      </c>
      <c r="Q165" s="8" t="str">
        <f ca="1">IF($T165,OFFSET(DetailListPending!Q$1,$W165,0),"")</f>
        <v/>
      </c>
      <c r="R165" s="70" t="str">
        <f ca="1">IF($T165,OFFSET(DetailListPending!R$1,$W165,0),"")</f>
        <v/>
      </c>
      <c r="T165" s="61" t="b">
        <f t="shared" si="14"/>
        <v>0</v>
      </c>
      <c r="U165" s="62">
        <v>164</v>
      </c>
      <c r="V165" s="63" t="str">
        <f ca="1">IF($T165,OFFSET(DetailListPending!A$1,$W165,0),"")</f>
        <v/>
      </c>
      <c r="W165" s="230" t="e">
        <f>MATCH(U165,DetailListPending!BG:BG,0)-1</f>
        <v>#N/A</v>
      </c>
    </row>
    <row r="166" spans="2:23" x14ac:dyDescent="0.25">
      <c r="B166" s="10" t="str">
        <f ca="1">IF($T166,OFFSET(DetailListPending!C$1,$W166,0),"")</f>
        <v/>
      </c>
      <c r="C166" s="5" t="str">
        <f ca="1">IF($T166,OFFSET(DetailListPending!E$1,$W166,0),"")</f>
        <v/>
      </c>
      <c r="D166" s="52" t="str">
        <f ca="1">IF($T166,OFFSET(DetailListPending!F$1,$W166,0),"")</f>
        <v/>
      </c>
      <c r="E166" s="55" t="str">
        <f ca="1">IF($T166,OFFSET(DetailListPending!B$1,$W166,0),"")</f>
        <v/>
      </c>
      <c r="G166" s="76" t="str">
        <f t="shared" ca="1" si="11"/>
        <v/>
      </c>
      <c r="H166" s="77" t="str">
        <f t="shared" ca="1" si="12"/>
        <v/>
      </c>
      <c r="I166" s="78" t="str">
        <f t="shared" ca="1" si="13"/>
        <v/>
      </c>
      <c r="K166" s="12" t="str">
        <f ca="1">IF($T166,OFFSET(DetailListPending!J$1,$W166,0),"")</f>
        <v/>
      </c>
      <c r="L166" s="12" t="str">
        <f ca="1">IF($T166,OFFSET(DetailListPending!K$1,$W166,0),"")</f>
        <v/>
      </c>
      <c r="M166" s="158" t="str">
        <f ca="1">IF($T166,OFFSET(DetailListPending!AU$1,$W166,0),"")</f>
        <v/>
      </c>
      <c r="N166" s="12" t="str">
        <f ca="1">IF($T166,OFFSET(DetailListPending!AS$1,$W166,0),"")</f>
        <v/>
      </c>
      <c r="P166" s="8" t="str">
        <f ca="1">IF($T166,OFFSET(DetailListPending!P$1,$W166,0),"")</f>
        <v/>
      </c>
      <c r="Q166" s="8" t="str">
        <f ca="1">IF($T166,OFFSET(DetailListPending!Q$1,$W166,0),"")</f>
        <v/>
      </c>
      <c r="R166" s="70" t="str">
        <f ca="1">IF($T166,OFFSET(DetailListPending!R$1,$W166,0),"")</f>
        <v/>
      </c>
      <c r="T166" s="61" t="b">
        <f t="shared" si="14"/>
        <v>0</v>
      </c>
      <c r="U166" s="62">
        <v>165</v>
      </c>
      <c r="V166" s="63" t="str">
        <f ca="1">IF($T166,OFFSET(DetailListPending!A$1,$W166,0),"")</f>
        <v/>
      </c>
      <c r="W166" s="230" t="e">
        <f>MATCH(U166,DetailListPending!BG:BG,0)-1</f>
        <v>#N/A</v>
      </c>
    </row>
    <row r="167" spans="2:23" x14ac:dyDescent="0.25">
      <c r="B167" s="10" t="str">
        <f ca="1">IF($T167,OFFSET(DetailListPending!C$1,$W167,0),"")</f>
        <v/>
      </c>
      <c r="C167" s="5" t="str">
        <f ca="1">IF($T167,OFFSET(DetailListPending!E$1,$W167,0),"")</f>
        <v/>
      </c>
      <c r="D167" s="52" t="str">
        <f ca="1">IF($T167,OFFSET(DetailListPending!F$1,$W167,0),"")</f>
        <v/>
      </c>
      <c r="E167" s="55" t="str">
        <f ca="1">IF($T167,OFFSET(DetailListPending!B$1,$W167,0),"")</f>
        <v/>
      </c>
      <c r="G167" s="76" t="str">
        <f t="shared" ca="1" si="11"/>
        <v/>
      </c>
      <c r="H167" s="77" t="str">
        <f t="shared" ca="1" si="12"/>
        <v/>
      </c>
      <c r="I167" s="78" t="str">
        <f t="shared" ca="1" si="13"/>
        <v/>
      </c>
      <c r="K167" s="12" t="str">
        <f ca="1">IF($T167,OFFSET(DetailListPending!J$1,$W167,0),"")</f>
        <v/>
      </c>
      <c r="L167" s="12" t="str">
        <f ca="1">IF($T167,OFFSET(DetailListPending!K$1,$W167,0),"")</f>
        <v/>
      </c>
      <c r="M167" s="158" t="str">
        <f ca="1">IF($T167,OFFSET(DetailListPending!AU$1,$W167,0),"")</f>
        <v/>
      </c>
      <c r="N167" s="12" t="str">
        <f ca="1">IF($T167,OFFSET(DetailListPending!AS$1,$W167,0),"")</f>
        <v/>
      </c>
      <c r="P167" s="8" t="str">
        <f ca="1">IF($T167,OFFSET(DetailListPending!P$1,$W167,0),"")</f>
        <v/>
      </c>
      <c r="Q167" s="8" t="str">
        <f ca="1">IF($T167,OFFSET(DetailListPending!Q$1,$W167,0),"")</f>
        <v/>
      </c>
      <c r="R167" s="70" t="str">
        <f ca="1">IF($T167,OFFSET(DetailListPending!R$1,$W167,0),"")</f>
        <v/>
      </c>
      <c r="T167" s="61" t="b">
        <f t="shared" si="14"/>
        <v>0</v>
      </c>
      <c r="U167" s="62">
        <v>166</v>
      </c>
      <c r="V167" s="63" t="str">
        <f ca="1">IF($T167,OFFSET(DetailListPending!A$1,$W167,0),"")</f>
        <v/>
      </c>
      <c r="W167" s="230" t="e">
        <f>MATCH(U167,DetailListPending!BG:BG,0)-1</f>
        <v>#N/A</v>
      </c>
    </row>
    <row r="168" spans="2:23" x14ac:dyDescent="0.25">
      <c r="B168" s="10" t="str">
        <f ca="1">IF($T168,OFFSET(DetailListPending!C$1,$W168,0),"")</f>
        <v/>
      </c>
      <c r="C168" s="5" t="str">
        <f ca="1">IF($T168,OFFSET(DetailListPending!E$1,$W168,0),"")</f>
        <v/>
      </c>
      <c r="D168" s="52" t="str">
        <f ca="1">IF($T168,OFFSET(DetailListPending!F$1,$W168,0),"")</f>
        <v/>
      </c>
      <c r="E168" s="55" t="str">
        <f ca="1">IF($T168,OFFSET(DetailListPending!B$1,$W168,0),"")</f>
        <v/>
      </c>
      <c r="G168" s="76" t="str">
        <f t="shared" ca="1" si="11"/>
        <v/>
      </c>
      <c r="H168" s="77" t="str">
        <f t="shared" ca="1" si="12"/>
        <v/>
      </c>
      <c r="I168" s="78" t="str">
        <f t="shared" ca="1" si="13"/>
        <v/>
      </c>
      <c r="K168" s="12" t="str">
        <f ca="1">IF($T168,OFFSET(DetailListPending!J$1,$W168,0),"")</f>
        <v/>
      </c>
      <c r="L168" s="12" t="str">
        <f ca="1">IF($T168,OFFSET(DetailListPending!K$1,$W168,0),"")</f>
        <v/>
      </c>
      <c r="M168" s="158" t="str">
        <f ca="1">IF($T168,OFFSET(DetailListPending!AU$1,$W168,0),"")</f>
        <v/>
      </c>
      <c r="N168" s="12" t="str">
        <f ca="1">IF($T168,OFFSET(DetailListPending!AS$1,$W168,0),"")</f>
        <v/>
      </c>
      <c r="P168" s="8" t="str">
        <f ca="1">IF($T168,OFFSET(DetailListPending!P$1,$W168,0),"")</f>
        <v/>
      </c>
      <c r="Q168" s="8" t="str">
        <f ca="1">IF($T168,OFFSET(DetailListPending!Q$1,$W168,0),"")</f>
        <v/>
      </c>
      <c r="R168" s="70" t="str">
        <f ca="1">IF($T168,OFFSET(DetailListPending!R$1,$W168,0),"")</f>
        <v/>
      </c>
      <c r="T168" s="61" t="b">
        <f t="shared" si="14"/>
        <v>0</v>
      </c>
      <c r="U168" s="62">
        <v>167</v>
      </c>
      <c r="V168" s="63" t="str">
        <f ca="1">IF($T168,OFFSET(DetailListPending!A$1,$W168,0),"")</f>
        <v/>
      </c>
      <c r="W168" s="230" t="e">
        <f>MATCH(U168,DetailListPending!BG:BG,0)-1</f>
        <v>#N/A</v>
      </c>
    </row>
    <row r="169" spans="2:23" x14ac:dyDescent="0.25">
      <c r="B169" s="10" t="str">
        <f ca="1">IF($T169,OFFSET(DetailListPending!C$1,$W169,0),"")</f>
        <v/>
      </c>
      <c r="C169" s="5" t="str">
        <f ca="1">IF($T169,OFFSET(DetailListPending!E$1,$W169,0),"")</f>
        <v/>
      </c>
      <c r="D169" s="52" t="str">
        <f ca="1">IF($T169,OFFSET(DetailListPending!F$1,$W169,0),"")</f>
        <v/>
      </c>
      <c r="E169" s="55" t="str">
        <f ca="1">IF($T169,OFFSET(DetailListPending!B$1,$W169,0),"")</f>
        <v/>
      </c>
      <c r="G169" s="76" t="str">
        <f t="shared" ca="1" si="11"/>
        <v/>
      </c>
      <c r="H169" s="77" t="str">
        <f t="shared" ca="1" si="12"/>
        <v/>
      </c>
      <c r="I169" s="78" t="str">
        <f t="shared" ca="1" si="13"/>
        <v/>
      </c>
      <c r="K169" s="12" t="str">
        <f ca="1">IF($T169,OFFSET(DetailListPending!J$1,$W169,0),"")</f>
        <v/>
      </c>
      <c r="L169" s="12" t="str">
        <f ca="1">IF($T169,OFFSET(DetailListPending!K$1,$W169,0),"")</f>
        <v/>
      </c>
      <c r="M169" s="158" t="str">
        <f ca="1">IF($T169,OFFSET(DetailListPending!AU$1,$W169,0),"")</f>
        <v/>
      </c>
      <c r="N169" s="12" t="str">
        <f ca="1">IF($T169,OFFSET(DetailListPending!AS$1,$W169,0),"")</f>
        <v/>
      </c>
      <c r="P169" s="8" t="str">
        <f ca="1">IF($T169,OFFSET(DetailListPending!P$1,$W169,0),"")</f>
        <v/>
      </c>
      <c r="Q169" s="8" t="str">
        <f ca="1">IF($T169,OFFSET(DetailListPending!Q$1,$W169,0),"")</f>
        <v/>
      </c>
      <c r="R169" s="70" t="str">
        <f ca="1">IF($T169,OFFSET(DetailListPending!R$1,$W169,0),"")</f>
        <v/>
      </c>
      <c r="T169" s="61" t="b">
        <f t="shared" si="14"/>
        <v>0</v>
      </c>
      <c r="U169" s="62">
        <v>168</v>
      </c>
      <c r="V169" s="63" t="str">
        <f ca="1">IF($T169,OFFSET(DetailListPending!A$1,$W169,0),"")</f>
        <v/>
      </c>
      <c r="W169" s="230" t="e">
        <f>MATCH(U169,DetailListPending!BG:BG,0)-1</f>
        <v>#N/A</v>
      </c>
    </row>
    <row r="170" spans="2:23" x14ac:dyDescent="0.25">
      <c r="B170" s="10" t="str">
        <f ca="1">IF($T170,OFFSET(DetailListPending!C$1,$W170,0),"")</f>
        <v/>
      </c>
      <c r="C170" s="5" t="str">
        <f ca="1">IF($T170,OFFSET(DetailListPending!E$1,$W170,0),"")</f>
        <v/>
      </c>
      <c r="D170" s="52" t="str">
        <f ca="1">IF($T170,OFFSET(DetailListPending!F$1,$W170,0),"")</f>
        <v/>
      </c>
      <c r="E170" s="55" t="str">
        <f ca="1">IF($T170,OFFSET(DetailListPending!B$1,$W170,0),"")</f>
        <v/>
      </c>
      <c r="G170" s="76" t="str">
        <f t="shared" ca="1" si="11"/>
        <v/>
      </c>
      <c r="H170" s="77" t="str">
        <f t="shared" ca="1" si="12"/>
        <v/>
      </c>
      <c r="I170" s="78" t="str">
        <f t="shared" ca="1" si="13"/>
        <v/>
      </c>
      <c r="K170" s="12" t="str">
        <f ca="1">IF($T170,OFFSET(DetailListPending!J$1,$W170,0),"")</f>
        <v/>
      </c>
      <c r="L170" s="12" t="str">
        <f ca="1">IF($T170,OFFSET(DetailListPending!K$1,$W170,0),"")</f>
        <v/>
      </c>
      <c r="M170" s="158" t="str">
        <f ca="1">IF($T170,OFFSET(DetailListPending!AU$1,$W170,0),"")</f>
        <v/>
      </c>
      <c r="N170" s="12" t="str">
        <f ca="1">IF($T170,OFFSET(DetailListPending!AS$1,$W170,0),"")</f>
        <v/>
      </c>
      <c r="P170" s="8" t="str">
        <f ca="1">IF($T170,OFFSET(DetailListPending!P$1,$W170,0),"")</f>
        <v/>
      </c>
      <c r="Q170" s="8" t="str">
        <f ca="1">IF($T170,OFFSET(DetailListPending!Q$1,$W170,0),"")</f>
        <v/>
      </c>
      <c r="R170" s="70" t="str">
        <f ca="1">IF($T170,OFFSET(DetailListPending!R$1,$W170,0),"")</f>
        <v/>
      </c>
      <c r="T170" s="61" t="b">
        <f t="shared" si="14"/>
        <v>0</v>
      </c>
      <c r="U170" s="62">
        <v>169</v>
      </c>
      <c r="V170" s="63" t="str">
        <f ca="1">IF($T170,OFFSET(DetailListPending!A$1,$W170,0),"")</f>
        <v/>
      </c>
      <c r="W170" s="230" t="e">
        <f>MATCH(U170,DetailListPending!BG:BG,0)-1</f>
        <v>#N/A</v>
      </c>
    </row>
    <row r="171" spans="2:23" x14ac:dyDescent="0.25">
      <c r="B171" s="10" t="str">
        <f ca="1">IF($T171,OFFSET(DetailListPending!C$1,$W171,0),"")</f>
        <v/>
      </c>
      <c r="C171" s="5" t="str">
        <f ca="1">IF($T171,OFFSET(DetailListPending!E$1,$W171,0),"")</f>
        <v/>
      </c>
      <c r="D171" s="52" t="str">
        <f ca="1">IF($T171,OFFSET(DetailListPending!F$1,$W171,0),"")</f>
        <v/>
      </c>
      <c r="E171" s="55" t="str">
        <f ca="1">IF($T171,OFFSET(DetailListPending!B$1,$W171,0),"")</f>
        <v/>
      </c>
      <c r="G171" s="76" t="str">
        <f t="shared" ca="1" si="11"/>
        <v/>
      </c>
      <c r="H171" s="77" t="str">
        <f t="shared" ca="1" si="12"/>
        <v/>
      </c>
      <c r="I171" s="78" t="str">
        <f t="shared" ca="1" si="13"/>
        <v/>
      </c>
      <c r="K171" s="12" t="str">
        <f ca="1">IF($T171,OFFSET(DetailListPending!J$1,$W171,0),"")</f>
        <v/>
      </c>
      <c r="L171" s="12" t="str">
        <f ca="1">IF($T171,OFFSET(DetailListPending!K$1,$W171,0),"")</f>
        <v/>
      </c>
      <c r="M171" s="158" t="str">
        <f ca="1">IF($T171,OFFSET(DetailListPending!AU$1,$W171,0),"")</f>
        <v/>
      </c>
      <c r="N171" s="12" t="str">
        <f ca="1">IF($T171,OFFSET(DetailListPending!AS$1,$W171,0),"")</f>
        <v/>
      </c>
      <c r="P171" s="8" t="str">
        <f ca="1">IF($T171,OFFSET(DetailListPending!P$1,$W171,0),"")</f>
        <v/>
      </c>
      <c r="Q171" s="8" t="str">
        <f ca="1">IF($T171,OFFSET(DetailListPending!Q$1,$W171,0),"")</f>
        <v/>
      </c>
      <c r="R171" s="70" t="str">
        <f ca="1">IF($T171,OFFSET(DetailListPending!R$1,$W171,0),"")</f>
        <v/>
      </c>
      <c r="T171" s="61" t="b">
        <f t="shared" si="14"/>
        <v>0</v>
      </c>
      <c r="U171" s="62">
        <v>170</v>
      </c>
      <c r="V171" s="63" t="str">
        <f ca="1">IF($T171,OFFSET(DetailListPending!A$1,$W171,0),"")</f>
        <v/>
      </c>
      <c r="W171" s="230" t="e">
        <f>MATCH(U171,DetailListPending!BG:BG,0)-1</f>
        <v>#N/A</v>
      </c>
    </row>
    <row r="172" spans="2:23" x14ac:dyDescent="0.25">
      <c r="B172" s="10" t="str">
        <f ca="1">IF($T172,OFFSET(DetailListPending!C$1,$W172,0),"")</f>
        <v/>
      </c>
      <c r="C172" s="5" t="str">
        <f ca="1">IF($T172,OFFSET(DetailListPending!E$1,$W172,0),"")</f>
        <v/>
      </c>
      <c r="D172" s="52" t="str">
        <f ca="1">IF($T172,OFFSET(DetailListPending!F$1,$W172,0),"")</f>
        <v/>
      </c>
      <c r="E172" s="55" t="str">
        <f ca="1">IF($T172,OFFSET(DetailListPending!B$1,$W172,0),"")</f>
        <v/>
      </c>
      <c r="G172" s="76" t="str">
        <f t="shared" ca="1" si="11"/>
        <v/>
      </c>
      <c r="H172" s="77" t="str">
        <f t="shared" ca="1" si="12"/>
        <v/>
      </c>
      <c r="I172" s="78" t="str">
        <f t="shared" ca="1" si="13"/>
        <v/>
      </c>
      <c r="K172" s="12" t="str">
        <f ca="1">IF($T172,OFFSET(DetailListPending!J$1,$W172,0),"")</f>
        <v/>
      </c>
      <c r="L172" s="12" t="str">
        <f ca="1">IF($T172,OFFSET(DetailListPending!K$1,$W172,0),"")</f>
        <v/>
      </c>
      <c r="M172" s="158" t="str">
        <f ca="1">IF($T172,OFFSET(DetailListPending!AU$1,$W172,0),"")</f>
        <v/>
      </c>
      <c r="N172" s="12" t="str">
        <f ca="1">IF($T172,OFFSET(DetailListPending!AS$1,$W172,0),"")</f>
        <v/>
      </c>
      <c r="P172" s="8" t="str">
        <f ca="1">IF($T172,OFFSET(DetailListPending!P$1,$W172,0),"")</f>
        <v/>
      </c>
      <c r="Q172" s="8" t="str">
        <f ca="1">IF($T172,OFFSET(DetailListPending!Q$1,$W172,0),"")</f>
        <v/>
      </c>
      <c r="R172" s="70" t="str">
        <f ca="1">IF($T172,OFFSET(DetailListPending!R$1,$W172,0),"")</f>
        <v/>
      </c>
      <c r="T172" s="61" t="b">
        <f t="shared" si="14"/>
        <v>0</v>
      </c>
      <c r="U172" s="62">
        <v>171</v>
      </c>
      <c r="V172" s="63" t="str">
        <f ca="1">IF($T172,OFFSET(DetailListPending!A$1,$W172,0),"")</f>
        <v/>
      </c>
      <c r="W172" s="230" t="e">
        <f>MATCH(U172,DetailListPending!BG:BG,0)-1</f>
        <v>#N/A</v>
      </c>
    </row>
    <row r="173" spans="2:23" x14ac:dyDescent="0.25">
      <c r="B173" s="10" t="str">
        <f ca="1">IF($T173,OFFSET(DetailListPending!C$1,$W173,0),"")</f>
        <v/>
      </c>
      <c r="C173" s="5" t="str">
        <f ca="1">IF($T173,OFFSET(DetailListPending!E$1,$W173,0),"")</f>
        <v/>
      </c>
      <c r="D173" s="52" t="str">
        <f ca="1">IF($T173,OFFSET(DetailListPending!F$1,$W173,0),"")</f>
        <v/>
      </c>
      <c r="E173" s="55" t="str">
        <f ca="1">IF($T173,OFFSET(DetailListPending!B$1,$W173,0),"")</f>
        <v/>
      </c>
      <c r="G173" s="76" t="str">
        <f t="shared" ca="1" si="11"/>
        <v/>
      </c>
      <c r="H173" s="77" t="str">
        <f t="shared" ca="1" si="12"/>
        <v/>
      </c>
      <c r="I173" s="78" t="str">
        <f t="shared" ca="1" si="13"/>
        <v/>
      </c>
      <c r="K173" s="12" t="str">
        <f ca="1">IF($T173,OFFSET(DetailListPending!J$1,$W173,0),"")</f>
        <v/>
      </c>
      <c r="L173" s="12" t="str">
        <f ca="1">IF($T173,OFFSET(DetailListPending!K$1,$W173,0),"")</f>
        <v/>
      </c>
      <c r="M173" s="158" t="str">
        <f ca="1">IF($T173,OFFSET(DetailListPending!AU$1,$W173,0),"")</f>
        <v/>
      </c>
      <c r="N173" s="12" t="str">
        <f ca="1">IF($T173,OFFSET(DetailListPending!AS$1,$W173,0),"")</f>
        <v/>
      </c>
      <c r="P173" s="8" t="str">
        <f ca="1">IF($T173,OFFSET(DetailListPending!P$1,$W173,0),"")</f>
        <v/>
      </c>
      <c r="Q173" s="8" t="str">
        <f ca="1">IF($T173,OFFSET(DetailListPending!Q$1,$W173,0),"")</f>
        <v/>
      </c>
      <c r="R173" s="70" t="str">
        <f ca="1">IF($T173,OFFSET(DetailListPending!R$1,$W173,0),"")</f>
        <v/>
      </c>
      <c r="T173" s="61" t="b">
        <f t="shared" si="14"/>
        <v>0</v>
      </c>
      <c r="U173" s="62">
        <v>172</v>
      </c>
      <c r="V173" s="63" t="str">
        <f ca="1">IF($T173,OFFSET(DetailListPending!A$1,$W173,0),"")</f>
        <v/>
      </c>
      <c r="W173" s="230" t="e">
        <f>MATCH(U173,DetailListPending!BG:BG,0)-1</f>
        <v>#N/A</v>
      </c>
    </row>
    <row r="174" spans="2:23" x14ac:dyDescent="0.25">
      <c r="B174" s="10" t="str">
        <f ca="1">IF($T174,OFFSET(DetailListPending!C$1,$W174,0),"")</f>
        <v/>
      </c>
      <c r="C174" s="5" t="str">
        <f ca="1">IF($T174,OFFSET(DetailListPending!E$1,$W174,0),"")</f>
        <v/>
      </c>
      <c r="D174" s="52" t="str">
        <f ca="1">IF($T174,OFFSET(DetailListPending!F$1,$W174,0),"")</f>
        <v/>
      </c>
      <c r="E174" s="55" t="str">
        <f ca="1">IF($T174,OFFSET(DetailListPending!B$1,$W174,0),"")</f>
        <v/>
      </c>
      <c r="G174" s="76" t="str">
        <f t="shared" ca="1" si="11"/>
        <v/>
      </c>
      <c r="H174" s="77" t="str">
        <f t="shared" ca="1" si="12"/>
        <v/>
      </c>
      <c r="I174" s="78" t="str">
        <f t="shared" ca="1" si="13"/>
        <v/>
      </c>
      <c r="K174" s="12" t="str">
        <f ca="1">IF($T174,OFFSET(DetailListPending!J$1,$W174,0),"")</f>
        <v/>
      </c>
      <c r="L174" s="12" t="str">
        <f ca="1">IF($T174,OFFSET(DetailListPending!K$1,$W174,0),"")</f>
        <v/>
      </c>
      <c r="M174" s="158" t="str">
        <f ca="1">IF($T174,OFFSET(DetailListPending!AU$1,$W174,0),"")</f>
        <v/>
      </c>
      <c r="N174" s="12" t="str">
        <f ca="1">IF($T174,OFFSET(DetailListPending!AS$1,$W174,0),"")</f>
        <v/>
      </c>
      <c r="P174" s="8" t="str">
        <f ca="1">IF($T174,OFFSET(DetailListPending!P$1,$W174,0),"")</f>
        <v/>
      </c>
      <c r="Q174" s="8" t="str">
        <f ca="1">IF($T174,OFFSET(DetailListPending!Q$1,$W174,0),"")</f>
        <v/>
      </c>
      <c r="R174" s="70" t="str">
        <f ca="1">IF($T174,OFFSET(DetailListPending!R$1,$W174,0),"")</f>
        <v/>
      </c>
      <c r="T174" s="61" t="b">
        <f t="shared" si="14"/>
        <v>0</v>
      </c>
      <c r="U174" s="62">
        <v>173</v>
      </c>
      <c r="V174" s="63" t="str">
        <f ca="1">IF($T174,OFFSET(DetailListPending!A$1,$W174,0),"")</f>
        <v/>
      </c>
      <c r="W174" s="230" t="e">
        <f>MATCH(U174,DetailListPending!BG:BG,0)-1</f>
        <v>#N/A</v>
      </c>
    </row>
    <row r="175" spans="2:23" x14ac:dyDescent="0.25">
      <c r="B175" s="10" t="str">
        <f ca="1">IF($T175,OFFSET(DetailListPending!C$1,$W175,0),"")</f>
        <v/>
      </c>
      <c r="C175" s="5" t="str">
        <f ca="1">IF($T175,OFFSET(DetailListPending!E$1,$W175,0),"")</f>
        <v/>
      </c>
      <c r="D175" s="52" t="str">
        <f ca="1">IF($T175,OFFSET(DetailListPending!F$1,$W175,0),"")</f>
        <v/>
      </c>
      <c r="E175" s="55" t="str">
        <f ca="1">IF($T175,OFFSET(DetailListPending!B$1,$W175,0),"")</f>
        <v/>
      </c>
      <c r="G175" s="76" t="str">
        <f t="shared" ca="1" si="11"/>
        <v/>
      </c>
      <c r="H175" s="77" t="str">
        <f t="shared" ca="1" si="12"/>
        <v/>
      </c>
      <c r="I175" s="78" t="str">
        <f t="shared" ca="1" si="13"/>
        <v/>
      </c>
      <c r="K175" s="12" t="str">
        <f ca="1">IF($T175,OFFSET(DetailListPending!J$1,$W175,0),"")</f>
        <v/>
      </c>
      <c r="L175" s="12" t="str">
        <f ca="1">IF($T175,OFFSET(DetailListPending!K$1,$W175,0),"")</f>
        <v/>
      </c>
      <c r="M175" s="158" t="str">
        <f ca="1">IF($T175,OFFSET(DetailListPending!AU$1,$W175,0),"")</f>
        <v/>
      </c>
      <c r="N175" s="12" t="str">
        <f ca="1">IF($T175,OFFSET(DetailListPending!AS$1,$W175,0),"")</f>
        <v/>
      </c>
      <c r="P175" s="8" t="str">
        <f ca="1">IF($T175,OFFSET(DetailListPending!P$1,$W175,0),"")</f>
        <v/>
      </c>
      <c r="Q175" s="8" t="str">
        <f ca="1">IF($T175,OFFSET(DetailListPending!Q$1,$W175,0),"")</f>
        <v/>
      </c>
      <c r="R175" s="70" t="str">
        <f ca="1">IF($T175,OFFSET(DetailListPending!R$1,$W175,0),"")</f>
        <v/>
      </c>
      <c r="T175" s="61" t="b">
        <f t="shared" si="14"/>
        <v>0</v>
      </c>
      <c r="U175" s="62">
        <v>174</v>
      </c>
      <c r="V175" s="63" t="str">
        <f ca="1">IF($T175,OFFSET(DetailListPending!A$1,$W175,0),"")</f>
        <v/>
      </c>
      <c r="W175" s="230" t="e">
        <f>MATCH(U175,DetailListPending!BG:BG,0)-1</f>
        <v>#N/A</v>
      </c>
    </row>
    <row r="176" spans="2:23" x14ac:dyDescent="0.25">
      <c r="B176" s="10" t="str">
        <f ca="1">IF($T176,OFFSET(DetailListPending!C$1,$W176,0),"")</f>
        <v/>
      </c>
      <c r="C176" s="5" t="str">
        <f ca="1">IF($T176,OFFSET(DetailListPending!E$1,$W176,0),"")</f>
        <v/>
      </c>
      <c r="D176" s="52" t="str">
        <f ca="1">IF($T176,OFFSET(DetailListPending!F$1,$W176,0),"")</f>
        <v/>
      </c>
      <c r="E176" s="55" t="str">
        <f ca="1">IF($T176,OFFSET(DetailListPending!B$1,$W176,0),"")</f>
        <v/>
      </c>
      <c r="G176" s="76" t="str">
        <f t="shared" ca="1" si="11"/>
        <v/>
      </c>
      <c r="H176" s="77" t="str">
        <f t="shared" ca="1" si="12"/>
        <v/>
      </c>
      <c r="I176" s="78" t="str">
        <f t="shared" ca="1" si="13"/>
        <v/>
      </c>
      <c r="K176" s="12" t="str">
        <f ca="1">IF($T176,OFFSET(DetailListPending!J$1,$W176,0),"")</f>
        <v/>
      </c>
      <c r="L176" s="12" t="str">
        <f ca="1">IF($T176,OFFSET(DetailListPending!K$1,$W176,0),"")</f>
        <v/>
      </c>
      <c r="M176" s="158" t="str">
        <f ca="1">IF($T176,OFFSET(DetailListPending!AU$1,$W176,0),"")</f>
        <v/>
      </c>
      <c r="N176" s="12" t="str">
        <f ca="1">IF($T176,OFFSET(DetailListPending!AS$1,$W176,0),"")</f>
        <v/>
      </c>
      <c r="P176" s="8" t="str">
        <f ca="1">IF($T176,OFFSET(DetailListPending!P$1,$W176,0),"")</f>
        <v/>
      </c>
      <c r="Q176" s="8" t="str">
        <f ca="1">IF($T176,OFFSET(DetailListPending!Q$1,$W176,0),"")</f>
        <v/>
      </c>
      <c r="R176" s="70" t="str">
        <f ca="1">IF($T176,OFFSET(DetailListPending!R$1,$W176,0),"")</f>
        <v/>
      </c>
      <c r="T176" s="61" t="b">
        <f t="shared" si="14"/>
        <v>0</v>
      </c>
      <c r="U176" s="62">
        <v>175</v>
      </c>
      <c r="V176" s="63" t="str">
        <f ca="1">IF($T176,OFFSET(DetailListPending!A$1,$W176,0),"")</f>
        <v/>
      </c>
      <c r="W176" s="230" t="e">
        <f>MATCH(U176,DetailListPending!BG:BG,0)-1</f>
        <v>#N/A</v>
      </c>
    </row>
    <row r="177" spans="2:23" x14ac:dyDescent="0.25">
      <c r="B177" s="10" t="str">
        <f ca="1">IF($T177,OFFSET(DetailListPending!C$1,$W177,0),"")</f>
        <v/>
      </c>
      <c r="C177" s="5" t="str">
        <f ca="1">IF($T177,OFFSET(DetailListPending!E$1,$W177,0),"")</f>
        <v/>
      </c>
      <c r="D177" s="52" t="str">
        <f ca="1">IF($T177,OFFSET(DetailListPending!F$1,$W177,0),"")</f>
        <v/>
      </c>
      <c r="E177" s="55" t="str">
        <f ca="1">IF($T177,OFFSET(DetailListPending!B$1,$W177,0),"")</f>
        <v/>
      </c>
      <c r="G177" s="76" t="str">
        <f t="shared" ca="1" si="11"/>
        <v/>
      </c>
      <c r="H177" s="77" t="str">
        <f t="shared" ca="1" si="12"/>
        <v/>
      </c>
      <c r="I177" s="78" t="str">
        <f t="shared" ca="1" si="13"/>
        <v/>
      </c>
      <c r="K177" s="12" t="str">
        <f ca="1">IF($T177,OFFSET(DetailListPending!J$1,$W177,0),"")</f>
        <v/>
      </c>
      <c r="L177" s="12" t="str">
        <f ca="1">IF($T177,OFFSET(DetailListPending!K$1,$W177,0),"")</f>
        <v/>
      </c>
      <c r="M177" s="158" t="str">
        <f ca="1">IF($T177,OFFSET(DetailListPending!AU$1,$W177,0),"")</f>
        <v/>
      </c>
      <c r="N177" s="12" t="str">
        <f ca="1">IF($T177,OFFSET(DetailListPending!AS$1,$W177,0),"")</f>
        <v/>
      </c>
      <c r="P177" s="8" t="str">
        <f ca="1">IF($T177,OFFSET(DetailListPending!P$1,$W177,0),"")</f>
        <v/>
      </c>
      <c r="Q177" s="8" t="str">
        <f ca="1">IF($T177,OFFSET(DetailListPending!Q$1,$W177,0),"")</f>
        <v/>
      </c>
      <c r="R177" s="70" t="str">
        <f ca="1">IF($T177,OFFSET(DetailListPending!R$1,$W177,0),"")</f>
        <v/>
      </c>
      <c r="T177" s="61" t="b">
        <f t="shared" si="14"/>
        <v>0</v>
      </c>
      <c r="U177" s="62">
        <v>176</v>
      </c>
      <c r="V177" s="63" t="str">
        <f ca="1">IF($T177,OFFSET(DetailListPending!A$1,$W177,0),"")</f>
        <v/>
      </c>
      <c r="W177" s="230" t="e">
        <f>MATCH(U177,DetailListPending!BG:BG,0)-1</f>
        <v>#N/A</v>
      </c>
    </row>
    <row r="178" spans="2:23" x14ac:dyDescent="0.25">
      <c r="B178" s="10" t="str">
        <f ca="1">IF($T178,OFFSET(DetailListPending!C$1,$W178,0),"")</f>
        <v/>
      </c>
      <c r="C178" s="5" t="str">
        <f ca="1">IF($T178,OFFSET(DetailListPending!E$1,$W178,0),"")</f>
        <v/>
      </c>
      <c r="D178" s="52" t="str">
        <f ca="1">IF($T178,OFFSET(DetailListPending!F$1,$W178,0),"")</f>
        <v/>
      </c>
      <c r="E178" s="55" t="str">
        <f ca="1">IF($T178,OFFSET(DetailListPending!B$1,$W178,0),"")</f>
        <v/>
      </c>
      <c r="G178" s="76" t="str">
        <f t="shared" ca="1" si="11"/>
        <v/>
      </c>
      <c r="H178" s="77" t="str">
        <f t="shared" ca="1" si="12"/>
        <v/>
      </c>
      <c r="I178" s="78" t="str">
        <f t="shared" ca="1" si="13"/>
        <v/>
      </c>
      <c r="K178" s="12" t="str">
        <f ca="1">IF($T178,OFFSET(DetailListPending!J$1,$W178,0),"")</f>
        <v/>
      </c>
      <c r="L178" s="12" t="str">
        <f ca="1">IF($T178,OFFSET(DetailListPending!K$1,$W178,0),"")</f>
        <v/>
      </c>
      <c r="M178" s="158" t="str">
        <f ca="1">IF($T178,OFFSET(DetailListPending!AU$1,$W178,0),"")</f>
        <v/>
      </c>
      <c r="N178" s="12" t="str">
        <f ca="1">IF($T178,OFFSET(DetailListPending!AS$1,$W178,0),"")</f>
        <v/>
      </c>
      <c r="P178" s="8" t="str">
        <f ca="1">IF($T178,OFFSET(DetailListPending!P$1,$W178,0),"")</f>
        <v/>
      </c>
      <c r="Q178" s="8" t="str">
        <f ca="1">IF($T178,OFFSET(DetailListPending!Q$1,$W178,0),"")</f>
        <v/>
      </c>
      <c r="R178" s="70" t="str">
        <f ca="1">IF($T178,OFFSET(DetailListPending!R$1,$W178,0),"")</f>
        <v/>
      </c>
      <c r="T178" s="61" t="b">
        <f t="shared" si="14"/>
        <v>0</v>
      </c>
      <c r="U178" s="62">
        <v>177</v>
      </c>
      <c r="V178" s="63" t="str">
        <f ca="1">IF($T178,OFFSET(DetailListPending!A$1,$W178,0),"")</f>
        <v/>
      </c>
      <c r="W178" s="230" t="e">
        <f>MATCH(U178,DetailListPending!BG:BG,0)-1</f>
        <v>#N/A</v>
      </c>
    </row>
    <row r="179" spans="2:23" x14ac:dyDescent="0.25">
      <c r="B179" s="10" t="str">
        <f ca="1">IF($T179,OFFSET(DetailListPending!C$1,$W179,0),"")</f>
        <v/>
      </c>
      <c r="C179" s="5" t="str">
        <f ca="1">IF($T179,OFFSET(DetailListPending!E$1,$W179,0),"")</f>
        <v/>
      </c>
      <c r="D179" s="52" t="str">
        <f ca="1">IF($T179,OFFSET(DetailListPending!F$1,$W179,0),"")</f>
        <v/>
      </c>
      <c r="E179" s="55" t="str">
        <f ca="1">IF($T179,OFFSET(DetailListPending!B$1,$W179,0),"")</f>
        <v/>
      </c>
      <c r="G179" s="76" t="str">
        <f t="shared" ca="1" si="11"/>
        <v/>
      </c>
      <c r="H179" s="77" t="str">
        <f t="shared" ca="1" si="12"/>
        <v/>
      </c>
      <c r="I179" s="78" t="str">
        <f t="shared" ca="1" si="13"/>
        <v/>
      </c>
      <c r="K179" s="12" t="str">
        <f ca="1">IF($T179,OFFSET(DetailListPending!J$1,$W179,0),"")</f>
        <v/>
      </c>
      <c r="L179" s="12" t="str">
        <f ca="1">IF($T179,OFFSET(DetailListPending!K$1,$W179,0),"")</f>
        <v/>
      </c>
      <c r="M179" s="158" t="str">
        <f ca="1">IF($T179,OFFSET(DetailListPending!AU$1,$W179,0),"")</f>
        <v/>
      </c>
      <c r="N179" s="12" t="str">
        <f ca="1">IF($T179,OFFSET(DetailListPending!AS$1,$W179,0),"")</f>
        <v/>
      </c>
      <c r="P179" s="8" t="str">
        <f ca="1">IF($T179,OFFSET(DetailListPending!P$1,$W179,0),"")</f>
        <v/>
      </c>
      <c r="Q179" s="8" t="str">
        <f ca="1">IF($T179,OFFSET(DetailListPending!Q$1,$W179,0),"")</f>
        <v/>
      </c>
      <c r="R179" s="70" t="str">
        <f ca="1">IF($T179,OFFSET(DetailListPending!R$1,$W179,0),"")</f>
        <v/>
      </c>
      <c r="T179" s="61" t="b">
        <f t="shared" si="14"/>
        <v>0</v>
      </c>
      <c r="U179" s="62">
        <v>178</v>
      </c>
      <c r="V179" s="63" t="str">
        <f ca="1">IF($T179,OFFSET(DetailListPending!A$1,$W179,0),"")</f>
        <v/>
      </c>
      <c r="W179" s="230" t="e">
        <f>MATCH(U179,DetailListPending!BG:BG,0)-1</f>
        <v>#N/A</v>
      </c>
    </row>
    <row r="180" spans="2:23" x14ac:dyDescent="0.25">
      <c r="B180" s="10" t="str">
        <f ca="1">IF($T180,OFFSET(DetailListPending!C$1,$W180,0),"")</f>
        <v/>
      </c>
      <c r="C180" s="5" t="str">
        <f ca="1">IF($T180,OFFSET(DetailListPending!E$1,$W180,0),"")</f>
        <v/>
      </c>
      <c r="D180" s="52" t="str">
        <f ca="1">IF($T180,OFFSET(DetailListPending!F$1,$W180,0),"")</f>
        <v/>
      </c>
      <c r="E180" s="55" t="str">
        <f ca="1">IF($T180,OFFSET(DetailListPending!B$1,$W180,0),"")</f>
        <v/>
      </c>
      <c r="G180" s="76" t="str">
        <f t="shared" ca="1" si="11"/>
        <v/>
      </c>
      <c r="H180" s="77" t="str">
        <f t="shared" ca="1" si="12"/>
        <v/>
      </c>
      <c r="I180" s="78" t="str">
        <f t="shared" ca="1" si="13"/>
        <v/>
      </c>
      <c r="K180" s="12" t="str">
        <f ca="1">IF($T180,OFFSET(DetailListPending!J$1,$W180,0),"")</f>
        <v/>
      </c>
      <c r="L180" s="12" t="str">
        <f ca="1">IF($T180,OFFSET(DetailListPending!K$1,$W180,0),"")</f>
        <v/>
      </c>
      <c r="M180" s="158" t="str">
        <f ca="1">IF($T180,OFFSET(DetailListPending!AU$1,$W180,0),"")</f>
        <v/>
      </c>
      <c r="N180" s="12" t="str">
        <f ca="1">IF($T180,OFFSET(DetailListPending!AS$1,$W180,0),"")</f>
        <v/>
      </c>
      <c r="P180" s="8" t="str">
        <f ca="1">IF($T180,OFFSET(DetailListPending!P$1,$W180,0),"")</f>
        <v/>
      </c>
      <c r="Q180" s="8" t="str">
        <f ca="1">IF($T180,OFFSET(DetailListPending!Q$1,$W180,0),"")</f>
        <v/>
      </c>
      <c r="R180" s="70" t="str">
        <f ca="1">IF($T180,OFFSET(DetailListPending!R$1,$W180,0),"")</f>
        <v/>
      </c>
      <c r="T180" s="61" t="b">
        <f t="shared" si="14"/>
        <v>0</v>
      </c>
      <c r="U180" s="62">
        <v>179</v>
      </c>
      <c r="V180" s="63" t="str">
        <f ca="1">IF($T180,OFFSET(DetailListPending!A$1,$W180,0),"")</f>
        <v/>
      </c>
      <c r="W180" s="230" t="e">
        <f>MATCH(U180,DetailListPending!BG:BG,0)-1</f>
        <v>#N/A</v>
      </c>
    </row>
    <row r="181" spans="2:23" x14ac:dyDescent="0.25">
      <c r="B181" s="10" t="str">
        <f ca="1">IF($T181,OFFSET(DetailListPending!C$1,$W181,0),"")</f>
        <v/>
      </c>
      <c r="C181" s="5" t="str">
        <f ca="1">IF($T181,OFFSET(DetailListPending!E$1,$W181,0),"")</f>
        <v/>
      </c>
      <c r="D181" s="52" t="str">
        <f ca="1">IF($T181,OFFSET(DetailListPending!F$1,$W181,0),"")</f>
        <v/>
      </c>
      <c r="E181" s="55" t="str">
        <f ca="1">IF($T181,OFFSET(DetailListPending!B$1,$W181,0),"")</f>
        <v/>
      </c>
      <c r="G181" s="76" t="str">
        <f t="shared" ca="1" si="11"/>
        <v/>
      </c>
      <c r="H181" s="77" t="str">
        <f t="shared" ca="1" si="12"/>
        <v/>
      </c>
      <c r="I181" s="78" t="str">
        <f t="shared" ca="1" si="13"/>
        <v/>
      </c>
      <c r="K181" s="12" t="str">
        <f ca="1">IF($T181,OFFSET(DetailListPending!J$1,$W181,0),"")</f>
        <v/>
      </c>
      <c r="L181" s="12" t="str">
        <f ca="1">IF($T181,OFFSET(DetailListPending!K$1,$W181,0),"")</f>
        <v/>
      </c>
      <c r="M181" s="158" t="str">
        <f ca="1">IF($T181,OFFSET(DetailListPending!AU$1,$W181,0),"")</f>
        <v/>
      </c>
      <c r="N181" s="12" t="str">
        <f ca="1">IF($T181,OFFSET(DetailListPending!AS$1,$W181,0),"")</f>
        <v/>
      </c>
      <c r="P181" s="8" t="str">
        <f ca="1">IF($T181,OFFSET(DetailListPending!P$1,$W181,0),"")</f>
        <v/>
      </c>
      <c r="Q181" s="8" t="str">
        <f ca="1">IF($T181,OFFSET(DetailListPending!Q$1,$W181,0),"")</f>
        <v/>
      </c>
      <c r="R181" s="70" t="str">
        <f ca="1">IF($T181,OFFSET(DetailListPending!R$1,$W181,0),"")</f>
        <v/>
      </c>
      <c r="T181" s="61" t="b">
        <f t="shared" si="14"/>
        <v>0</v>
      </c>
      <c r="U181" s="62">
        <v>180</v>
      </c>
      <c r="V181" s="63" t="str">
        <f ca="1">IF($T181,OFFSET(DetailListPending!A$1,$W181,0),"")</f>
        <v/>
      </c>
      <c r="W181" s="230" t="e">
        <f>MATCH(U181,DetailListPending!BG:BG,0)-1</f>
        <v>#N/A</v>
      </c>
    </row>
    <row r="182" spans="2:23" x14ac:dyDescent="0.25">
      <c r="B182" s="10" t="str">
        <f ca="1">IF($T182,OFFSET(DetailListPending!C$1,$W182,0),"")</f>
        <v/>
      </c>
      <c r="C182" s="5" t="str">
        <f ca="1">IF($T182,OFFSET(DetailListPending!E$1,$W182,0),"")</f>
        <v/>
      </c>
      <c r="D182" s="52" t="str">
        <f ca="1">IF($T182,OFFSET(DetailListPending!F$1,$W182,0),"")</f>
        <v/>
      </c>
      <c r="E182" s="55" t="str">
        <f ca="1">IF($T182,OFFSET(DetailListPending!B$1,$W182,0),"")</f>
        <v/>
      </c>
      <c r="G182" s="76" t="str">
        <f t="shared" ca="1" si="11"/>
        <v/>
      </c>
      <c r="H182" s="77" t="str">
        <f t="shared" ca="1" si="12"/>
        <v/>
      </c>
      <c r="I182" s="78" t="str">
        <f t="shared" ca="1" si="13"/>
        <v/>
      </c>
      <c r="K182" s="12" t="str">
        <f ca="1">IF($T182,OFFSET(DetailListPending!J$1,$W182,0),"")</f>
        <v/>
      </c>
      <c r="L182" s="12" t="str">
        <f ca="1">IF($T182,OFFSET(DetailListPending!K$1,$W182,0),"")</f>
        <v/>
      </c>
      <c r="M182" s="158" t="str">
        <f ca="1">IF($T182,OFFSET(DetailListPending!AU$1,$W182,0),"")</f>
        <v/>
      </c>
      <c r="N182" s="12" t="str">
        <f ca="1">IF($T182,OFFSET(DetailListPending!AS$1,$W182,0),"")</f>
        <v/>
      </c>
      <c r="P182" s="8" t="str">
        <f ca="1">IF($T182,OFFSET(DetailListPending!P$1,$W182,0),"")</f>
        <v/>
      </c>
      <c r="Q182" s="8" t="str">
        <f ca="1">IF($T182,OFFSET(DetailListPending!Q$1,$W182,0),"")</f>
        <v/>
      </c>
      <c r="R182" s="70" t="str">
        <f ca="1">IF($T182,OFFSET(DetailListPending!R$1,$W182,0),"")</f>
        <v/>
      </c>
      <c r="T182" s="61" t="b">
        <f t="shared" si="14"/>
        <v>0</v>
      </c>
      <c r="U182" s="62">
        <v>181</v>
      </c>
      <c r="V182" s="63" t="str">
        <f ca="1">IF($T182,OFFSET(DetailListPending!A$1,$W182,0),"")</f>
        <v/>
      </c>
      <c r="W182" s="230" t="e">
        <f>MATCH(U182,DetailListPending!BG:BG,0)-1</f>
        <v>#N/A</v>
      </c>
    </row>
    <row r="183" spans="2:23" x14ac:dyDescent="0.25">
      <c r="B183" s="10" t="str">
        <f ca="1">IF($T183,OFFSET(DetailListPending!C$1,$W183,0),"")</f>
        <v/>
      </c>
      <c r="C183" s="5" t="str">
        <f ca="1">IF($T183,OFFSET(DetailListPending!E$1,$W183,0),"")</f>
        <v/>
      </c>
      <c r="D183" s="52" t="str">
        <f ca="1">IF($T183,OFFSET(DetailListPending!F$1,$W183,0),"")</f>
        <v/>
      </c>
      <c r="E183" s="55" t="str">
        <f ca="1">IF($T183,OFFSET(DetailListPending!B$1,$W183,0),"")</f>
        <v/>
      </c>
      <c r="G183" s="76" t="str">
        <f t="shared" ca="1" si="11"/>
        <v/>
      </c>
      <c r="H183" s="77" t="str">
        <f t="shared" ca="1" si="12"/>
        <v/>
      </c>
      <c r="I183" s="78" t="str">
        <f t="shared" ca="1" si="13"/>
        <v/>
      </c>
      <c r="K183" s="12" t="str">
        <f ca="1">IF($T183,OFFSET(DetailListPending!J$1,$W183,0),"")</f>
        <v/>
      </c>
      <c r="L183" s="12" t="str">
        <f ca="1">IF($T183,OFFSET(DetailListPending!K$1,$W183,0),"")</f>
        <v/>
      </c>
      <c r="M183" s="158" t="str">
        <f ca="1">IF($T183,OFFSET(DetailListPending!AU$1,$W183,0),"")</f>
        <v/>
      </c>
      <c r="N183" s="12" t="str">
        <f ca="1">IF($T183,OFFSET(DetailListPending!AS$1,$W183,0),"")</f>
        <v/>
      </c>
      <c r="P183" s="8" t="str">
        <f ca="1">IF($T183,OFFSET(DetailListPending!P$1,$W183,0),"")</f>
        <v/>
      </c>
      <c r="Q183" s="8" t="str">
        <f ca="1">IF($T183,OFFSET(DetailListPending!Q$1,$W183,0),"")</f>
        <v/>
      </c>
      <c r="R183" s="70" t="str">
        <f ca="1">IF($T183,OFFSET(DetailListPending!R$1,$W183,0),"")</f>
        <v/>
      </c>
      <c r="T183" s="61" t="b">
        <f t="shared" si="14"/>
        <v>0</v>
      </c>
      <c r="U183" s="62">
        <v>182</v>
      </c>
      <c r="V183" s="63" t="str">
        <f ca="1">IF($T183,OFFSET(DetailListPending!A$1,$W183,0),"")</f>
        <v/>
      </c>
      <c r="W183" s="230" t="e">
        <f>MATCH(U183,DetailListPending!BG:BG,0)-1</f>
        <v>#N/A</v>
      </c>
    </row>
    <row r="184" spans="2:23" x14ac:dyDescent="0.25">
      <c r="B184" s="10" t="str">
        <f ca="1">IF($T184,OFFSET(DetailListPending!C$1,$W184,0),"")</f>
        <v/>
      </c>
      <c r="C184" s="5" t="str">
        <f ca="1">IF($T184,OFFSET(DetailListPending!E$1,$W184,0),"")</f>
        <v/>
      </c>
      <c r="D184" s="52" t="str">
        <f ca="1">IF($T184,OFFSET(DetailListPending!F$1,$W184,0),"")</f>
        <v/>
      </c>
      <c r="E184" s="55" t="str">
        <f ca="1">IF($T184,OFFSET(DetailListPending!B$1,$W184,0),"")</f>
        <v/>
      </c>
      <c r="G184" s="76" t="str">
        <f t="shared" ca="1" si="11"/>
        <v/>
      </c>
      <c r="H184" s="77" t="str">
        <f t="shared" ca="1" si="12"/>
        <v/>
      </c>
      <c r="I184" s="78" t="str">
        <f t="shared" ca="1" si="13"/>
        <v/>
      </c>
      <c r="K184" s="12" t="str">
        <f ca="1">IF($T184,OFFSET(DetailListPending!J$1,$W184,0),"")</f>
        <v/>
      </c>
      <c r="L184" s="12" t="str">
        <f ca="1">IF($T184,OFFSET(DetailListPending!K$1,$W184,0),"")</f>
        <v/>
      </c>
      <c r="M184" s="158" t="str">
        <f ca="1">IF($T184,OFFSET(DetailListPending!AU$1,$W184,0),"")</f>
        <v/>
      </c>
      <c r="N184" s="12" t="str">
        <f ca="1">IF($T184,OFFSET(DetailListPending!AS$1,$W184,0),"")</f>
        <v/>
      </c>
      <c r="P184" s="8" t="str">
        <f ca="1">IF($T184,OFFSET(DetailListPending!P$1,$W184,0),"")</f>
        <v/>
      </c>
      <c r="Q184" s="8" t="str">
        <f ca="1">IF($T184,OFFSET(DetailListPending!Q$1,$W184,0),"")</f>
        <v/>
      </c>
      <c r="R184" s="70" t="str">
        <f ca="1">IF($T184,OFFSET(DetailListPending!R$1,$W184,0),"")</f>
        <v/>
      </c>
      <c r="T184" s="61" t="b">
        <f t="shared" si="14"/>
        <v>0</v>
      </c>
      <c r="U184" s="62">
        <v>183</v>
      </c>
      <c r="V184" s="63" t="str">
        <f ca="1">IF($T184,OFFSET(DetailListPending!A$1,$W184,0),"")</f>
        <v/>
      </c>
      <c r="W184" s="230" t="e">
        <f>MATCH(U184,DetailListPending!BG:BG,0)-1</f>
        <v>#N/A</v>
      </c>
    </row>
    <row r="185" spans="2:23" x14ac:dyDescent="0.25">
      <c r="B185" s="10" t="str">
        <f ca="1">IF($T185,OFFSET(DetailListPending!C$1,$W185,0),"")</f>
        <v/>
      </c>
      <c r="C185" s="5" t="str">
        <f ca="1">IF($T185,OFFSET(DetailListPending!E$1,$W185,0),"")</f>
        <v/>
      </c>
      <c r="D185" s="52" t="str">
        <f ca="1">IF($T185,OFFSET(DetailListPending!F$1,$W185,0),"")</f>
        <v/>
      </c>
      <c r="E185" s="55" t="str">
        <f ca="1">IF($T185,OFFSET(DetailListPending!B$1,$W185,0),"")</f>
        <v/>
      </c>
      <c r="G185" s="76" t="str">
        <f t="shared" ca="1" si="11"/>
        <v/>
      </c>
      <c r="H185" s="77" t="str">
        <f t="shared" ca="1" si="12"/>
        <v/>
      </c>
      <c r="I185" s="78" t="str">
        <f t="shared" ca="1" si="13"/>
        <v/>
      </c>
      <c r="K185" s="12" t="str">
        <f ca="1">IF($T185,OFFSET(DetailListPending!J$1,$W185,0),"")</f>
        <v/>
      </c>
      <c r="L185" s="12" t="str">
        <f ca="1">IF($T185,OFFSET(DetailListPending!K$1,$W185,0),"")</f>
        <v/>
      </c>
      <c r="M185" s="158" t="str">
        <f ca="1">IF($T185,OFFSET(DetailListPending!AU$1,$W185,0),"")</f>
        <v/>
      </c>
      <c r="N185" s="12" t="str">
        <f ca="1">IF($T185,OFFSET(DetailListPending!AS$1,$W185,0),"")</f>
        <v/>
      </c>
      <c r="P185" s="8" t="str">
        <f ca="1">IF($T185,OFFSET(DetailListPending!P$1,$W185,0),"")</f>
        <v/>
      </c>
      <c r="Q185" s="8" t="str">
        <f ca="1">IF($T185,OFFSET(DetailListPending!Q$1,$W185,0),"")</f>
        <v/>
      </c>
      <c r="R185" s="70" t="str">
        <f ca="1">IF($T185,OFFSET(DetailListPending!R$1,$W185,0),"")</f>
        <v/>
      </c>
      <c r="T185" s="61" t="b">
        <f t="shared" si="14"/>
        <v>0</v>
      </c>
      <c r="U185" s="62">
        <v>184</v>
      </c>
      <c r="V185" s="63" t="str">
        <f ca="1">IF($T185,OFFSET(DetailListPending!A$1,$W185,0),"")</f>
        <v/>
      </c>
      <c r="W185" s="230" t="e">
        <f>MATCH(U185,DetailListPending!BG:BG,0)-1</f>
        <v>#N/A</v>
      </c>
    </row>
    <row r="186" spans="2:23" x14ac:dyDescent="0.25">
      <c r="B186" s="10" t="str">
        <f ca="1">IF($T186,OFFSET(DetailListPending!C$1,$W186,0),"")</f>
        <v/>
      </c>
      <c r="C186" s="5" t="str">
        <f ca="1">IF($T186,OFFSET(DetailListPending!E$1,$W186,0),"")</f>
        <v/>
      </c>
      <c r="D186" s="52" t="str">
        <f ca="1">IF($T186,OFFSET(DetailListPending!F$1,$W186,0),"")</f>
        <v/>
      </c>
      <c r="E186" s="55" t="str">
        <f ca="1">IF($T186,OFFSET(DetailListPending!B$1,$W186,0),"")</f>
        <v/>
      </c>
      <c r="G186" s="76" t="str">
        <f t="shared" ca="1" si="11"/>
        <v/>
      </c>
      <c r="H186" s="77" t="str">
        <f t="shared" ca="1" si="12"/>
        <v/>
      </c>
      <c r="I186" s="78" t="str">
        <f t="shared" ca="1" si="13"/>
        <v/>
      </c>
      <c r="K186" s="12" t="str">
        <f ca="1">IF($T186,OFFSET(DetailListPending!J$1,$W186,0),"")</f>
        <v/>
      </c>
      <c r="L186" s="12" t="str">
        <f ca="1">IF($T186,OFFSET(DetailListPending!K$1,$W186,0),"")</f>
        <v/>
      </c>
      <c r="M186" s="158" t="str">
        <f ca="1">IF($T186,OFFSET(DetailListPending!AU$1,$W186,0),"")</f>
        <v/>
      </c>
      <c r="N186" s="12" t="str">
        <f ca="1">IF($T186,OFFSET(DetailListPending!AS$1,$W186,0),"")</f>
        <v/>
      </c>
      <c r="P186" s="8" t="str">
        <f ca="1">IF($T186,OFFSET(DetailListPending!P$1,$W186,0),"")</f>
        <v/>
      </c>
      <c r="Q186" s="8" t="str">
        <f ca="1">IF($T186,OFFSET(DetailListPending!Q$1,$W186,0),"")</f>
        <v/>
      </c>
      <c r="R186" s="70" t="str">
        <f ca="1">IF($T186,OFFSET(DetailListPending!R$1,$W186,0),"")</f>
        <v/>
      </c>
      <c r="T186" s="61" t="b">
        <f t="shared" si="14"/>
        <v>0</v>
      </c>
      <c r="U186" s="62">
        <v>185</v>
      </c>
      <c r="V186" s="63" t="str">
        <f ca="1">IF($T186,OFFSET(DetailListPending!A$1,$W186,0),"")</f>
        <v/>
      </c>
      <c r="W186" s="230" t="e">
        <f>MATCH(U186,DetailListPending!BG:BG,0)-1</f>
        <v>#N/A</v>
      </c>
    </row>
    <row r="187" spans="2:23" x14ac:dyDescent="0.25">
      <c r="B187" s="10" t="str">
        <f ca="1">IF($T187,OFFSET(DetailListPending!C$1,$W187,0),"")</f>
        <v/>
      </c>
      <c r="C187" s="5" t="str">
        <f ca="1">IF($T187,OFFSET(DetailListPending!E$1,$W187,0),"")</f>
        <v/>
      </c>
      <c r="D187" s="52" t="str">
        <f ca="1">IF($T187,OFFSET(DetailListPending!F$1,$W187,0),"")</f>
        <v/>
      </c>
      <c r="E187" s="55" t="str">
        <f ca="1">IF($T187,OFFSET(DetailListPending!B$1,$W187,0),"")</f>
        <v/>
      </c>
      <c r="G187" s="76" t="str">
        <f t="shared" ca="1" si="11"/>
        <v/>
      </c>
      <c r="H187" s="77" t="str">
        <f t="shared" ca="1" si="12"/>
        <v/>
      </c>
      <c r="I187" s="78" t="str">
        <f t="shared" ca="1" si="13"/>
        <v/>
      </c>
      <c r="K187" s="12" t="str">
        <f ca="1">IF($T187,OFFSET(DetailListPending!J$1,$W187,0),"")</f>
        <v/>
      </c>
      <c r="L187" s="12" t="str">
        <f ca="1">IF($T187,OFFSET(DetailListPending!K$1,$W187,0),"")</f>
        <v/>
      </c>
      <c r="M187" s="158" t="str">
        <f ca="1">IF($T187,OFFSET(DetailListPending!AU$1,$W187,0),"")</f>
        <v/>
      </c>
      <c r="N187" s="12" t="str">
        <f ca="1">IF($T187,OFFSET(DetailListPending!AS$1,$W187,0),"")</f>
        <v/>
      </c>
      <c r="P187" s="8" t="str">
        <f ca="1">IF($T187,OFFSET(DetailListPending!P$1,$W187,0),"")</f>
        <v/>
      </c>
      <c r="Q187" s="8" t="str">
        <f ca="1">IF($T187,OFFSET(DetailListPending!Q$1,$W187,0),"")</f>
        <v/>
      </c>
      <c r="R187" s="70" t="str">
        <f ca="1">IF($T187,OFFSET(DetailListPending!R$1,$W187,0),"")</f>
        <v/>
      </c>
      <c r="T187" s="61" t="b">
        <f t="shared" si="14"/>
        <v>0</v>
      </c>
      <c r="U187" s="62">
        <v>186</v>
      </c>
      <c r="V187" s="63" t="str">
        <f ca="1">IF($T187,OFFSET(DetailListPending!A$1,$W187,0),"")</f>
        <v/>
      </c>
      <c r="W187" s="230" t="e">
        <f>MATCH(U187,DetailListPending!BG:BG,0)-1</f>
        <v>#N/A</v>
      </c>
    </row>
    <row r="188" spans="2:23" x14ac:dyDescent="0.25">
      <c r="B188" s="10" t="str">
        <f ca="1">IF($T188,OFFSET(DetailListPending!C$1,$W188,0),"")</f>
        <v/>
      </c>
      <c r="C188" s="5" t="str">
        <f ca="1">IF($T188,OFFSET(DetailListPending!E$1,$W188,0),"")</f>
        <v/>
      </c>
      <c r="D188" s="52" t="str">
        <f ca="1">IF($T188,OFFSET(DetailListPending!F$1,$W188,0),"")</f>
        <v/>
      </c>
      <c r="E188" s="55" t="str">
        <f ca="1">IF($T188,OFFSET(DetailListPending!B$1,$W188,0),"")</f>
        <v/>
      </c>
      <c r="G188" s="76" t="str">
        <f t="shared" ca="1" si="11"/>
        <v/>
      </c>
      <c r="H188" s="77" t="str">
        <f t="shared" ca="1" si="12"/>
        <v/>
      </c>
      <c r="I188" s="78" t="str">
        <f t="shared" ca="1" si="13"/>
        <v/>
      </c>
      <c r="K188" s="12" t="str">
        <f ca="1">IF($T188,OFFSET(DetailListPending!J$1,$W188,0),"")</f>
        <v/>
      </c>
      <c r="L188" s="12" t="str">
        <f ca="1">IF($T188,OFFSET(DetailListPending!K$1,$W188,0),"")</f>
        <v/>
      </c>
      <c r="M188" s="158" t="str">
        <f ca="1">IF($T188,OFFSET(DetailListPending!AU$1,$W188,0),"")</f>
        <v/>
      </c>
      <c r="N188" s="12" t="str">
        <f ca="1">IF($T188,OFFSET(DetailListPending!AS$1,$W188,0),"")</f>
        <v/>
      </c>
      <c r="P188" s="8" t="str">
        <f ca="1">IF($T188,OFFSET(DetailListPending!P$1,$W188,0),"")</f>
        <v/>
      </c>
      <c r="Q188" s="8" t="str">
        <f ca="1">IF($T188,OFFSET(DetailListPending!Q$1,$W188,0),"")</f>
        <v/>
      </c>
      <c r="R188" s="70" t="str">
        <f ca="1">IF($T188,OFFSET(DetailListPending!R$1,$W188,0),"")</f>
        <v/>
      </c>
      <c r="T188" s="61" t="b">
        <f t="shared" si="14"/>
        <v>0</v>
      </c>
      <c r="U188" s="62">
        <v>187</v>
      </c>
      <c r="V188" s="63" t="str">
        <f ca="1">IF($T188,OFFSET(DetailListPending!A$1,$W188,0),"")</f>
        <v/>
      </c>
      <c r="W188" s="230" t="e">
        <f>MATCH(U188,DetailListPending!BG:BG,0)-1</f>
        <v>#N/A</v>
      </c>
    </row>
    <row r="189" spans="2:23" x14ac:dyDescent="0.25">
      <c r="B189" s="10" t="str">
        <f ca="1">IF($T189,OFFSET(DetailListPending!C$1,$W189,0),"")</f>
        <v/>
      </c>
      <c r="C189" s="5" t="str">
        <f ca="1">IF($T189,OFFSET(DetailListPending!E$1,$W189,0),"")</f>
        <v/>
      </c>
      <c r="D189" s="52" t="str">
        <f ca="1">IF($T189,OFFSET(DetailListPending!F$1,$W189,0),"")</f>
        <v/>
      </c>
      <c r="E189" s="55" t="str">
        <f ca="1">IF($T189,OFFSET(DetailListPending!B$1,$W189,0),"")</f>
        <v/>
      </c>
      <c r="G189" s="76" t="str">
        <f t="shared" ca="1" si="11"/>
        <v/>
      </c>
      <c r="H189" s="77" t="str">
        <f t="shared" ca="1" si="12"/>
        <v/>
      </c>
      <c r="I189" s="78" t="str">
        <f t="shared" ca="1" si="13"/>
        <v/>
      </c>
      <c r="K189" s="12" t="str">
        <f ca="1">IF($T189,OFFSET(DetailListPending!J$1,$W189,0),"")</f>
        <v/>
      </c>
      <c r="L189" s="12" t="str">
        <f ca="1">IF($T189,OFFSET(DetailListPending!K$1,$W189,0),"")</f>
        <v/>
      </c>
      <c r="M189" s="158" t="str">
        <f ca="1">IF($T189,OFFSET(DetailListPending!AU$1,$W189,0),"")</f>
        <v/>
      </c>
      <c r="N189" s="12" t="str">
        <f ca="1">IF($T189,OFFSET(DetailListPending!AS$1,$W189,0),"")</f>
        <v/>
      </c>
      <c r="P189" s="8" t="str">
        <f ca="1">IF($T189,OFFSET(DetailListPending!P$1,$W189,0),"")</f>
        <v/>
      </c>
      <c r="Q189" s="8" t="str">
        <f ca="1">IF($T189,OFFSET(DetailListPending!Q$1,$W189,0),"")</f>
        <v/>
      </c>
      <c r="R189" s="70" t="str">
        <f ca="1">IF($T189,OFFSET(DetailListPending!R$1,$W189,0),"")</f>
        <v/>
      </c>
      <c r="T189" s="61" t="b">
        <f t="shared" si="14"/>
        <v>0</v>
      </c>
      <c r="U189" s="62">
        <v>188</v>
      </c>
      <c r="V189" s="63" t="str">
        <f ca="1">IF($T189,OFFSET(DetailListPending!A$1,$W189,0),"")</f>
        <v/>
      </c>
      <c r="W189" s="230" t="e">
        <f>MATCH(U189,DetailListPending!BG:BG,0)-1</f>
        <v>#N/A</v>
      </c>
    </row>
    <row r="190" spans="2:23" x14ac:dyDescent="0.25">
      <c r="B190" s="10" t="str">
        <f ca="1">IF($T190,OFFSET(DetailListPending!C$1,$W190,0),"")</f>
        <v/>
      </c>
      <c r="C190" s="5" t="str">
        <f ca="1">IF($T190,OFFSET(DetailListPending!E$1,$W190,0),"")</f>
        <v/>
      </c>
      <c r="D190" s="52" t="str">
        <f ca="1">IF($T190,OFFSET(DetailListPending!F$1,$W190,0),"")</f>
        <v/>
      </c>
      <c r="E190" s="55" t="str">
        <f ca="1">IF($T190,OFFSET(DetailListPending!B$1,$W190,0),"")</f>
        <v/>
      </c>
      <c r="G190" s="76" t="str">
        <f t="shared" ca="1" si="11"/>
        <v/>
      </c>
      <c r="H190" s="77" t="str">
        <f t="shared" ca="1" si="12"/>
        <v/>
      </c>
      <c r="I190" s="78" t="str">
        <f t="shared" ca="1" si="13"/>
        <v/>
      </c>
      <c r="K190" s="12" t="str">
        <f ca="1">IF($T190,OFFSET(DetailListPending!J$1,$W190,0),"")</f>
        <v/>
      </c>
      <c r="L190" s="12" t="str">
        <f ca="1">IF($T190,OFFSET(DetailListPending!K$1,$W190,0),"")</f>
        <v/>
      </c>
      <c r="M190" s="158" t="str">
        <f ca="1">IF($T190,OFFSET(DetailListPending!AU$1,$W190,0),"")</f>
        <v/>
      </c>
      <c r="N190" s="12" t="str">
        <f ca="1">IF($T190,OFFSET(DetailListPending!AS$1,$W190,0),"")</f>
        <v/>
      </c>
      <c r="P190" s="8" t="str">
        <f ca="1">IF($T190,OFFSET(DetailListPending!P$1,$W190,0),"")</f>
        <v/>
      </c>
      <c r="Q190" s="8" t="str">
        <f ca="1">IF($T190,OFFSET(DetailListPending!Q$1,$W190,0),"")</f>
        <v/>
      </c>
      <c r="R190" s="70" t="str">
        <f ca="1">IF($T190,OFFSET(DetailListPending!R$1,$W190,0),"")</f>
        <v/>
      </c>
      <c r="T190" s="61" t="b">
        <f t="shared" si="14"/>
        <v>0</v>
      </c>
      <c r="U190" s="62">
        <v>189</v>
      </c>
      <c r="V190" s="63" t="str">
        <f ca="1">IF($T190,OFFSET(DetailListPending!A$1,$W190,0),"")</f>
        <v/>
      </c>
      <c r="W190" s="230" t="e">
        <f>MATCH(U190,DetailListPending!BG:BG,0)-1</f>
        <v>#N/A</v>
      </c>
    </row>
    <row r="191" spans="2:23" x14ac:dyDescent="0.25">
      <c r="B191" s="10" t="str">
        <f ca="1">IF($T191,OFFSET(DetailListPending!C$1,$W191,0),"")</f>
        <v/>
      </c>
      <c r="C191" s="5" t="str">
        <f ca="1">IF($T191,OFFSET(DetailListPending!E$1,$W191,0),"")</f>
        <v/>
      </c>
      <c r="D191" s="52" t="str">
        <f ca="1">IF($T191,OFFSET(DetailListPending!F$1,$W191,0),"")</f>
        <v/>
      </c>
      <c r="E191" s="55" t="str">
        <f ca="1">IF($T191,OFFSET(DetailListPending!B$1,$W191,0),"")</f>
        <v/>
      </c>
      <c r="G191" s="76" t="str">
        <f t="shared" ca="1" si="11"/>
        <v/>
      </c>
      <c r="H191" s="77" t="str">
        <f t="shared" ca="1" si="12"/>
        <v/>
      </c>
      <c r="I191" s="78" t="str">
        <f t="shared" ca="1" si="13"/>
        <v/>
      </c>
      <c r="K191" s="12" t="str">
        <f ca="1">IF($T191,OFFSET(DetailListPending!J$1,$W191,0),"")</f>
        <v/>
      </c>
      <c r="L191" s="12" t="str">
        <f ca="1">IF($T191,OFFSET(DetailListPending!K$1,$W191,0),"")</f>
        <v/>
      </c>
      <c r="M191" s="158" t="str">
        <f ca="1">IF($T191,OFFSET(DetailListPending!AU$1,$W191,0),"")</f>
        <v/>
      </c>
      <c r="N191" s="12" t="str">
        <f ca="1">IF($T191,OFFSET(DetailListPending!AS$1,$W191,0),"")</f>
        <v/>
      </c>
      <c r="P191" s="8" t="str">
        <f ca="1">IF($T191,OFFSET(DetailListPending!P$1,$W191,0),"")</f>
        <v/>
      </c>
      <c r="Q191" s="8" t="str">
        <f ca="1">IF($T191,OFFSET(DetailListPending!Q$1,$W191,0),"")</f>
        <v/>
      </c>
      <c r="R191" s="70" t="str">
        <f ca="1">IF($T191,OFFSET(DetailListPending!R$1,$W191,0),"")</f>
        <v/>
      </c>
      <c r="T191" s="61" t="b">
        <f t="shared" si="14"/>
        <v>0</v>
      </c>
      <c r="U191" s="62">
        <v>190</v>
      </c>
      <c r="V191" s="63" t="str">
        <f ca="1">IF($T191,OFFSET(DetailListPending!A$1,$W191,0),"")</f>
        <v/>
      </c>
      <c r="W191" s="230" t="e">
        <f>MATCH(U191,DetailListPending!BG:BG,0)-1</f>
        <v>#N/A</v>
      </c>
    </row>
    <row r="192" spans="2:23" x14ac:dyDescent="0.25">
      <c r="B192" s="10" t="str">
        <f ca="1">IF($T192,OFFSET(DetailListPending!C$1,$W192,0),"")</f>
        <v/>
      </c>
      <c r="C192" s="5" t="str">
        <f ca="1">IF($T192,OFFSET(DetailListPending!E$1,$W192,0),"")</f>
        <v/>
      </c>
      <c r="D192" s="52" t="str">
        <f ca="1">IF($T192,OFFSET(DetailListPending!F$1,$W192,0),"")</f>
        <v/>
      </c>
      <c r="E192" s="55" t="str">
        <f ca="1">IF($T192,OFFSET(DetailListPending!B$1,$W192,0),"")</f>
        <v/>
      </c>
      <c r="G192" s="76" t="str">
        <f t="shared" ca="1" si="11"/>
        <v/>
      </c>
      <c r="H192" s="77" t="str">
        <f t="shared" ca="1" si="12"/>
        <v/>
      </c>
      <c r="I192" s="78" t="str">
        <f t="shared" ca="1" si="13"/>
        <v/>
      </c>
      <c r="K192" s="12" t="str">
        <f ca="1">IF($T192,OFFSET(DetailListPending!J$1,$W192,0),"")</f>
        <v/>
      </c>
      <c r="L192" s="12" t="str">
        <f ca="1">IF($T192,OFFSET(DetailListPending!K$1,$W192,0),"")</f>
        <v/>
      </c>
      <c r="M192" s="158" t="str">
        <f ca="1">IF($T192,OFFSET(DetailListPending!AU$1,$W192,0),"")</f>
        <v/>
      </c>
      <c r="N192" s="12" t="str">
        <f ca="1">IF($T192,OFFSET(DetailListPending!AS$1,$W192,0),"")</f>
        <v/>
      </c>
      <c r="P192" s="8" t="str">
        <f ca="1">IF($T192,OFFSET(DetailListPending!P$1,$W192,0),"")</f>
        <v/>
      </c>
      <c r="Q192" s="8" t="str">
        <f ca="1">IF($T192,OFFSET(DetailListPending!Q$1,$W192,0),"")</f>
        <v/>
      </c>
      <c r="R192" s="70" t="str">
        <f ca="1">IF($T192,OFFSET(DetailListPending!R$1,$W192,0),"")</f>
        <v/>
      </c>
      <c r="T192" s="61" t="b">
        <f t="shared" si="14"/>
        <v>0</v>
      </c>
      <c r="U192" s="62">
        <v>191</v>
      </c>
      <c r="V192" s="63" t="str">
        <f ca="1">IF($T192,OFFSET(DetailListPending!A$1,$W192,0),"")</f>
        <v/>
      </c>
      <c r="W192" s="230" t="e">
        <f>MATCH(U192,DetailListPending!BG:BG,0)-1</f>
        <v>#N/A</v>
      </c>
    </row>
    <row r="193" spans="2:23" x14ac:dyDescent="0.25">
      <c r="B193" s="10" t="str">
        <f ca="1">IF($T193,OFFSET(DetailListPending!C$1,$W193,0),"")</f>
        <v/>
      </c>
      <c r="C193" s="5" t="str">
        <f ca="1">IF($T193,OFFSET(DetailListPending!E$1,$W193,0),"")</f>
        <v/>
      </c>
      <c r="D193" s="52" t="str">
        <f ca="1">IF($T193,OFFSET(DetailListPending!F$1,$W193,0),"")</f>
        <v/>
      </c>
      <c r="E193" s="55" t="str">
        <f ca="1">IF($T193,OFFSET(DetailListPending!B$1,$W193,0),"")</f>
        <v/>
      </c>
      <c r="G193" s="76" t="str">
        <f t="shared" ca="1" si="11"/>
        <v/>
      </c>
      <c r="H193" s="77" t="str">
        <f t="shared" ca="1" si="12"/>
        <v/>
      </c>
      <c r="I193" s="78" t="str">
        <f t="shared" ca="1" si="13"/>
        <v/>
      </c>
      <c r="K193" s="12" t="str">
        <f ca="1">IF($T193,OFFSET(DetailListPending!J$1,$W193,0),"")</f>
        <v/>
      </c>
      <c r="L193" s="12" t="str">
        <f ca="1">IF($T193,OFFSET(DetailListPending!K$1,$W193,0),"")</f>
        <v/>
      </c>
      <c r="M193" s="158" t="str">
        <f ca="1">IF($T193,OFFSET(DetailListPending!AU$1,$W193,0),"")</f>
        <v/>
      </c>
      <c r="N193" s="12" t="str">
        <f ca="1">IF($T193,OFFSET(DetailListPending!AS$1,$W193,0),"")</f>
        <v/>
      </c>
      <c r="P193" s="8" t="str">
        <f ca="1">IF($T193,OFFSET(DetailListPending!P$1,$W193,0),"")</f>
        <v/>
      </c>
      <c r="Q193" s="8" t="str">
        <f ca="1">IF($T193,OFFSET(DetailListPending!Q$1,$W193,0),"")</f>
        <v/>
      </c>
      <c r="R193" s="70" t="str">
        <f ca="1">IF($T193,OFFSET(DetailListPending!R$1,$W193,0),"")</f>
        <v/>
      </c>
      <c r="T193" s="61" t="b">
        <f t="shared" si="14"/>
        <v>0</v>
      </c>
      <c r="U193" s="62">
        <v>192</v>
      </c>
      <c r="V193" s="63" t="str">
        <f ca="1">IF($T193,OFFSET(DetailListPending!A$1,$W193,0),"")</f>
        <v/>
      </c>
      <c r="W193" s="230" t="e">
        <f>MATCH(U193,DetailListPending!BG:BG,0)-1</f>
        <v>#N/A</v>
      </c>
    </row>
    <row r="194" spans="2:23" x14ac:dyDescent="0.25">
      <c r="B194" s="10" t="str">
        <f ca="1">IF($T194,OFFSET(DetailListPending!C$1,$W194,0),"")</f>
        <v/>
      </c>
      <c r="C194" s="5" t="str">
        <f ca="1">IF($T194,OFFSET(DetailListPending!E$1,$W194,0),"")</f>
        <v/>
      </c>
      <c r="D194" s="52" t="str">
        <f ca="1">IF($T194,OFFSET(DetailListPending!F$1,$W194,0),"")</f>
        <v/>
      </c>
      <c r="E194" s="55" t="str">
        <f ca="1">IF($T194,OFFSET(DetailListPending!B$1,$W194,0),"")</f>
        <v/>
      </c>
      <c r="G194" s="76" t="str">
        <f t="shared" ca="1" si="11"/>
        <v/>
      </c>
      <c r="H194" s="77" t="str">
        <f t="shared" ca="1" si="12"/>
        <v/>
      </c>
      <c r="I194" s="78" t="str">
        <f t="shared" ca="1" si="13"/>
        <v/>
      </c>
      <c r="K194" s="12" t="str">
        <f ca="1">IF($T194,OFFSET(DetailListPending!J$1,$W194,0),"")</f>
        <v/>
      </c>
      <c r="L194" s="12" t="str">
        <f ca="1">IF($T194,OFFSET(DetailListPending!K$1,$W194,0),"")</f>
        <v/>
      </c>
      <c r="M194" s="158" t="str">
        <f ca="1">IF($T194,OFFSET(DetailListPending!AU$1,$W194,0),"")</f>
        <v/>
      </c>
      <c r="N194" s="12" t="str">
        <f ca="1">IF($T194,OFFSET(DetailListPending!AS$1,$W194,0),"")</f>
        <v/>
      </c>
      <c r="P194" s="8" t="str">
        <f ca="1">IF($T194,OFFSET(DetailListPending!P$1,$W194,0),"")</f>
        <v/>
      </c>
      <c r="Q194" s="8" t="str">
        <f ca="1">IF($T194,OFFSET(DetailListPending!Q$1,$W194,0),"")</f>
        <v/>
      </c>
      <c r="R194" s="70" t="str">
        <f ca="1">IF($T194,OFFSET(DetailListPending!R$1,$W194,0),"")</f>
        <v/>
      </c>
      <c r="T194" s="61" t="b">
        <f t="shared" ref="T194:T201" si="15">U194&lt;=Y$1</f>
        <v>0</v>
      </c>
      <c r="U194" s="62">
        <v>193</v>
      </c>
      <c r="V194" s="63" t="str">
        <f ca="1">IF($T194,OFFSET(DetailListPending!A$1,$W194,0),"")</f>
        <v/>
      </c>
      <c r="W194" s="230" t="e">
        <f>MATCH(U194,DetailListPending!BG:BG,0)-1</f>
        <v>#N/A</v>
      </c>
    </row>
    <row r="195" spans="2:23" x14ac:dyDescent="0.25">
      <c r="B195" s="10" t="str">
        <f ca="1">IF($T195,OFFSET(DetailListPending!C$1,$W195,0),"")</f>
        <v/>
      </c>
      <c r="C195" s="5" t="str">
        <f ca="1">IF($T195,OFFSET(DetailListPending!E$1,$W195,0),"")</f>
        <v/>
      </c>
      <c r="D195" s="52" t="str">
        <f ca="1">IF($T195,OFFSET(DetailListPending!F$1,$W195,0),"")</f>
        <v/>
      </c>
      <c r="E195" s="55" t="str">
        <f ca="1">IF($T195,OFFSET(DetailListPending!B$1,$W195,0),"")</f>
        <v/>
      </c>
      <c r="G195" s="76" t="str">
        <f t="shared" ref="G195:G201" ca="1" si="16">IF(AND($T195,$V195="C"),HYPERLINK("#DetailListALBs!A"&amp;W195+1,"Details"),"")</f>
        <v/>
      </c>
      <c r="H195" s="77" t="str">
        <f t="shared" ref="H195:H201" ca="1" si="17">IF(AND($T195,$V195="C",NOT(P195=0)),HYPERLINK(P195,"Collection"),"")</f>
        <v/>
      </c>
      <c r="I195" s="78" t="str">
        <f t="shared" ref="I195:I201" ca="1" si="18">IF(AND($T195,$V195="C",NOT(Q195=0)),HYPERLINK(Q195,"Data"),"")</f>
        <v/>
      </c>
      <c r="K195" s="12" t="str">
        <f ca="1">IF($T195,OFFSET(DetailListPending!J$1,$W195,0),"")</f>
        <v/>
      </c>
      <c r="L195" s="12" t="str">
        <f ca="1">IF($T195,OFFSET(DetailListPending!K$1,$W195,0),"")</f>
        <v/>
      </c>
      <c r="M195" s="158" t="str">
        <f ca="1">IF($T195,OFFSET(DetailListPending!AU$1,$W195,0),"")</f>
        <v/>
      </c>
      <c r="N195" s="12" t="str">
        <f ca="1">IF($T195,OFFSET(DetailListPending!AS$1,$W195,0),"")</f>
        <v/>
      </c>
      <c r="P195" s="8" t="str">
        <f ca="1">IF($T195,OFFSET(DetailListPending!P$1,$W195,0),"")</f>
        <v/>
      </c>
      <c r="Q195" s="8" t="str">
        <f ca="1">IF($T195,OFFSET(DetailListPending!Q$1,$W195,0),"")</f>
        <v/>
      </c>
      <c r="R195" s="70" t="str">
        <f ca="1">IF($T195,OFFSET(DetailListPending!R$1,$W195,0),"")</f>
        <v/>
      </c>
      <c r="T195" s="61" t="b">
        <f t="shared" si="15"/>
        <v>0</v>
      </c>
      <c r="U195" s="62">
        <v>194</v>
      </c>
      <c r="V195" s="63" t="str">
        <f ca="1">IF($T195,OFFSET(DetailListPending!A$1,$W195,0),"")</f>
        <v/>
      </c>
      <c r="W195" s="230" t="e">
        <f>MATCH(U195,DetailListPending!BG:BG,0)-1</f>
        <v>#N/A</v>
      </c>
    </row>
    <row r="196" spans="2:23" x14ac:dyDescent="0.25">
      <c r="B196" s="10" t="str">
        <f ca="1">IF($T196,OFFSET(DetailListPending!C$1,$W196,0),"")</f>
        <v/>
      </c>
      <c r="C196" s="5" t="str">
        <f ca="1">IF($T196,OFFSET(DetailListPending!E$1,$W196,0),"")</f>
        <v/>
      </c>
      <c r="D196" s="52" t="str">
        <f ca="1">IF($T196,OFFSET(DetailListPending!F$1,$W196,0),"")</f>
        <v/>
      </c>
      <c r="E196" s="55" t="str">
        <f ca="1">IF($T196,OFFSET(DetailListPending!B$1,$W196,0),"")</f>
        <v/>
      </c>
      <c r="G196" s="76" t="str">
        <f t="shared" ca="1" si="16"/>
        <v/>
      </c>
      <c r="H196" s="77" t="str">
        <f t="shared" ca="1" si="17"/>
        <v/>
      </c>
      <c r="I196" s="78" t="str">
        <f t="shared" ca="1" si="18"/>
        <v/>
      </c>
      <c r="K196" s="12" t="str">
        <f ca="1">IF($T196,OFFSET(DetailListPending!J$1,$W196,0),"")</f>
        <v/>
      </c>
      <c r="L196" s="12" t="str">
        <f ca="1">IF($T196,OFFSET(DetailListPending!K$1,$W196,0),"")</f>
        <v/>
      </c>
      <c r="M196" s="158" t="str">
        <f ca="1">IF($T196,OFFSET(DetailListPending!AU$1,$W196,0),"")</f>
        <v/>
      </c>
      <c r="N196" s="12" t="str">
        <f ca="1">IF($T196,OFFSET(DetailListPending!AS$1,$W196,0),"")</f>
        <v/>
      </c>
      <c r="P196" s="8" t="str">
        <f ca="1">IF($T196,OFFSET(DetailListPending!P$1,$W196,0),"")</f>
        <v/>
      </c>
      <c r="Q196" s="8" t="str">
        <f ca="1">IF($T196,OFFSET(DetailListPending!Q$1,$W196,0),"")</f>
        <v/>
      </c>
      <c r="R196" s="70" t="str">
        <f ca="1">IF($T196,OFFSET(DetailListPending!R$1,$W196,0),"")</f>
        <v/>
      </c>
      <c r="T196" s="61" t="b">
        <f t="shared" si="15"/>
        <v>0</v>
      </c>
      <c r="U196" s="62">
        <v>195</v>
      </c>
      <c r="V196" s="63" t="str">
        <f ca="1">IF($T196,OFFSET(DetailListPending!A$1,$W196,0),"")</f>
        <v/>
      </c>
      <c r="W196" s="230" t="e">
        <f>MATCH(U196,DetailListPending!BG:BG,0)-1</f>
        <v>#N/A</v>
      </c>
    </row>
    <row r="197" spans="2:23" x14ac:dyDescent="0.25">
      <c r="B197" s="10" t="str">
        <f ca="1">IF($T197,OFFSET(DetailListPending!C$1,$W197,0),"")</f>
        <v/>
      </c>
      <c r="C197" s="5" t="str">
        <f ca="1">IF($T197,OFFSET(DetailListPending!E$1,$W197,0),"")</f>
        <v/>
      </c>
      <c r="D197" s="52" t="str">
        <f ca="1">IF($T197,OFFSET(DetailListPending!F$1,$W197,0),"")</f>
        <v/>
      </c>
      <c r="E197" s="55" t="str">
        <f ca="1">IF($T197,OFFSET(DetailListPending!B$1,$W197,0),"")</f>
        <v/>
      </c>
      <c r="G197" s="76" t="str">
        <f t="shared" ca="1" si="16"/>
        <v/>
      </c>
      <c r="H197" s="77" t="str">
        <f t="shared" ca="1" si="17"/>
        <v/>
      </c>
      <c r="I197" s="78" t="str">
        <f t="shared" ca="1" si="18"/>
        <v/>
      </c>
      <c r="K197" s="12" t="str">
        <f ca="1">IF($T197,OFFSET(DetailListPending!J$1,$W197,0),"")</f>
        <v/>
      </c>
      <c r="L197" s="12" t="str">
        <f ca="1">IF($T197,OFFSET(DetailListPending!K$1,$W197,0),"")</f>
        <v/>
      </c>
      <c r="M197" s="158" t="str">
        <f ca="1">IF($T197,OFFSET(DetailListPending!AU$1,$W197,0),"")</f>
        <v/>
      </c>
      <c r="N197" s="12" t="str">
        <f ca="1">IF($T197,OFFSET(DetailListPending!AS$1,$W197,0),"")</f>
        <v/>
      </c>
      <c r="P197" s="8" t="str">
        <f ca="1">IF($T197,OFFSET(DetailListPending!P$1,$W197,0),"")</f>
        <v/>
      </c>
      <c r="Q197" s="8" t="str">
        <f ca="1">IF($T197,OFFSET(DetailListPending!Q$1,$W197,0),"")</f>
        <v/>
      </c>
      <c r="R197" s="70" t="str">
        <f ca="1">IF($T197,OFFSET(DetailListPending!R$1,$W197,0),"")</f>
        <v/>
      </c>
      <c r="T197" s="61" t="b">
        <f t="shared" si="15"/>
        <v>0</v>
      </c>
      <c r="U197" s="62">
        <v>196</v>
      </c>
      <c r="V197" s="63" t="str">
        <f ca="1">IF($T197,OFFSET(DetailListPending!A$1,$W197,0),"")</f>
        <v/>
      </c>
      <c r="W197" s="230" t="e">
        <f>MATCH(U197,DetailListPending!BG:BG,0)-1</f>
        <v>#N/A</v>
      </c>
    </row>
    <row r="198" spans="2:23" x14ac:dyDescent="0.25">
      <c r="B198" s="10" t="str">
        <f ca="1">IF($T198,OFFSET(DetailListPending!C$1,$W198,0),"")</f>
        <v/>
      </c>
      <c r="C198" s="5" t="str">
        <f ca="1">IF($T198,OFFSET(DetailListPending!E$1,$W198,0),"")</f>
        <v/>
      </c>
      <c r="D198" s="52" t="str">
        <f ca="1">IF($T198,OFFSET(DetailListPending!F$1,$W198,0),"")</f>
        <v/>
      </c>
      <c r="E198" s="55" t="str">
        <f ca="1">IF($T198,OFFSET(DetailListPending!B$1,$W198,0),"")</f>
        <v/>
      </c>
      <c r="G198" s="76" t="str">
        <f t="shared" ca="1" si="16"/>
        <v/>
      </c>
      <c r="H198" s="77" t="str">
        <f t="shared" ca="1" si="17"/>
        <v/>
      </c>
      <c r="I198" s="78" t="str">
        <f t="shared" ca="1" si="18"/>
        <v/>
      </c>
      <c r="K198" s="12" t="str">
        <f ca="1">IF($T198,OFFSET(DetailListPending!J$1,$W198,0),"")</f>
        <v/>
      </c>
      <c r="L198" s="12" t="str">
        <f ca="1">IF($T198,OFFSET(DetailListPending!K$1,$W198,0),"")</f>
        <v/>
      </c>
      <c r="M198" s="158" t="str">
        <f ca="1">IF($T198,OFFSET(DetailListPending!AU$1,$W198,0),"")</f>
        <v/>
      </c>
      <c r="N198" s="12" t="str">
        <f ca="1">IF($T198,OFFSET(DetailListPending!AS$1,$W198,0),"")</f>
        <v/>
      </c>
      <c r="P198" s="8" t="str">
        <f ca="1">IF($T198,OFFSET(DetailListPending!P$1,$W198,0),"")</f>
        <v/>
      </c>
      <c r="Q198" s="8" t="str">
        <f ca="1">IF($T198,OFFSET(DetailListPending!Q$1,$W198,0),"")</f>
        <v/>
      </c>
      <c r="R198" s="70" t="str">
        <f ca="1">IF($T198,OFFSET(DetailListPending!R$1,$W198,0),"")</f>
        <v/>
      </c>
      <c r="T198" s="61" t="b">
        <f t="shared" si="15"/>
        <v>0</v>
      </c>
      <c r="U198" s="62">
        <v>197</v>
      </c>
      <c r="V198" s="63" t="str">
        <f ca="1">IF($T198,OFFSET(DetailListPending!A$1,$W198,0),"")</f>
        <v/>
      </c>
      <c r="W198" s="230" t="e">
        <f>MATCH(U198,DetailListPending!BG:BG,0)-1</f>
        <v>#N/A</v>
      </c>
    </row>
    <row r="199" spans="2:23" x14ac:dyDescent="0.25">
      <c r="B199" s="10" t="str">
        <f ca="1">IF($T199,OFFSET(DetailListPending!C$1,$W199,0),"")</f>
        <v/>
      </c>
      <c r="C199" s="5" t="str">
        <f ca="1">IF($T199,OFFSET(DetailListPending!E$1,$W199,0),"")</f>
        <v/>
      </c>
      <c r="D199" s="52" t="str">
        <f ca="1">IF($T199,OFFSET(DetailListPending!F$1,$W199,0),"")</f>
        <v/>
      </c>
      <c r="E199" s="55" t="str">
        <f ca="1">IF($T199,OFFSET(DetailListPending!B$1,$W199,0),"")</f>
        <v/>
      </c>
      <c r="G199" s="76" t="str">
        <f t="shared" ca="1" si="16"/>
        <v/>
      </c>
      <c r="H199" s="77" t="str">
        <f t="shared" ca="1" si="17"/>
        <v/>
      </c>
      <c r="I199" s="78" t="str">
        <f t="shared" ca="1" si="18"/>
        <v/>
      </c>
      <c r="K199" s="12" t="str">
        <f ca="1">IF($T199,OFFSET(DetailListPending!J$1,$W199,0),"")</f>
        <v/>
      </c>
      <c r="L199" s="12" t="str">
        <f ca="1">IF($T199,OFFSET(DetailListPending!K$1,$W199,0),"")</f>
        <v/>
      </c>
      <c r="M199" s="158" t="str">
        <f ca="1">IF($T199,OFFSET(DetailListPending!AU$1,$W199,0),"")</f>
        <v/>
      </c>
      <c r="N199" s="12" t="str">
        <f ca="1">IF($T199,OFFSET(DetailListPending!AS$1,$W199,0),"")</f>
        <v/>
      </c>
      <c r="P199" s="8" t="str">
        <f ca="1">IF($T199,OFFSET(DetailListPending!P$1,$W199,0),"")</f>
        <v/>
      </c>
      <c r="Q199" s="8" t="str">
        <f ca="1">IF($T199,OFFSET(DetailListPending!Q$1,$W199,0),"")</f>
        <v/>
      </c>
      <c r="R199" s="70" t="str">
        <f ca="1">IF($T199,OFFSET(DetailListPending!R$1,$W199,0),"")</f>
        <v/>
      </c>
      <c r="T199" s="61" t="b">
        <f t="shared" si="15"/>
        <v>0</v>
      </c>
      <c r="U199" s="62">
        <v>198</v>
      </c>
      <c r="V199" s="63" t="str">
        <f ca="1">IF($T199,OFFSET(DetailListPending!A$1,$W199,0),"")</f>
        <v/>
      </c>
      <c r="W199" s="230" t="e">
        <f>MATCH(U199,DetailListPending!BG:BG,0)-1</f>
        <v>#N/A</v>
      </c>
    </row>
    <row r="200" spans="2:23" x14ac:dyDescent="0.25">
      <c r="B200" s="10" t="str">
        <f ca="1">IF($T200,OFFSET(DetailListPending!C$1,$W200,0),"")</f>
        <v/>
      </c>
      <c r="C200" s="5" t="str">
        <f ca="1">IF($T200,OFFSET(DetailListPending!E$1,$W200,0),"")</f>
        <v/>
      </c>
      <c r="D200" s="52" t="str">
        <f ca="1">IF($T200,OFFSET(DetailListPending!F$1,$W200,0),"")</f>
        <v/>
      </c>
      <c r="E200" s="55" t="str">
        <f ca="1">IF($T200,OFFSET(DetailListPending!B$1,$W200,0),"")</f>
        <v/>
      </c>
      <c r="G200" s="76" t="str">
        <f t="shared" ca="1" si="16"/>
        <v/>
      </c>
      <c r="H200" s="77" t="str">
        <f t="shared" ca="1" si="17"/>
        <v/>
      </c>
      <c r="I200" s="78" t="str">
        <f t="shared" ca="1" si="18"/>
        <v/>
      </c>
      <c r="K200" s="12" t="str">
        <f ca="1">IF($T200,OFFSET(DetailListPending!J$1,$W200,0),"")</f>
        <v/>
      </c>
      <c r="L200" s="12" t="str">
        <f ca="1">IF($T200,OFFSET(DetailListPending!K$1,$W200,0),"")</f>
        <v/>
      </c>
      <c r="M200" s="158" t="str">
        <f ca="1">IF($T200,OFFSET(DetailListPending!AU$1,$W200,0),"")</f>
        <v/>
      </c>
      <c r="N200" s="12" t="str">
        <f ca="1">IF($T200,OFFSET(DetailListPending!AS$1,$W200,0),"")</f>
        <v/>
      </c>
      <c r="P200" s="8" t="str">
        <f ca="1">IF($T200,OFFSET(DetailListPending!P$1,$W200,0),"")</f>
        <v/>
      </c>
      <c r="Q200" s="8" t="str">
        <f ca="1">IF($T200,OFFSET(DetailListPending!Q$1,$W200,0),"")</f>
        <v/>
      </c>
      <c r="R200" s="70" t="str">
        <f ca="1">IF($T200,OFFSET(DetailListPending!R$1,$W200,0),"")</f>
        <v/>
      </c>
      <c r="T200" s="61" t="b">
        <f t="shared" si="15"/>
        <v>0</v>
      </c>
      <c r="U200" s="62">
        <v>199</v>
      </c>
      <c r="V200" s="63" t="str">
        <f ca="1">IF($T200,OFFSET(DetailListPending!A$1,$W200,0),"")</f>
        <v/>
      </c>
      <c r="W200" s="230" t="e">
        <f>MATCH(U200,DetailListPending!BG:BG,0)-1</f>
        <v>#N/A</v>
      </c>
    </row>
    <row r="201" spans="2:23" x14ac:dyDescent="0.25">
      <c r="B201" s="10" t="str">
        <f ca="1">IF($T201,OFFSET(DetailListPending!C$1,$W201,0),"")</f>
        <v/>
      </c>
      <c r="C201" s="5" t="str">
        <f ca="1">IF($T201,OFFSET(DetailListPending!E$1,$W201,0),"")</f>
        <v/>
      </c>
      <c r="D201" s="52" t="str">
        <f ca="1">IF($T201,OFFSET(DetailListPending!F$1,$W201,0),"")</f>
        <v/>
      </c>
      <c r="E201" s="55" t="str">
        <f ca="1">IF($T201,OFFSET(DetailListPending!B$1,$W201,0),"")</f>
        <v/>
      </c>
      <c r="G201" s="79" t="str">
        <f t="shared" ca="1" si="16"/>
        <v/>
      </c>
      <c r="H201" s="80" t="str">
        <f t="shared" ca="1" si="17"/>
        <v/>
      </c>
      <c r="I201" s="81" t="str">
        <f t="shared" ca="1" si="18"/>
        <v/>
      </c>
      <c r="K201" s="12" t="str">
        <f ca="1">IF($T201,OFFSET(DetailListPending!J$1,$W201,0),"")</f>
        <v/>
      </c>
      <c r="L201" s="62" t="str">
        <f ca="1">IF($T201,OFFSET(DetailListPending!K$1,$W201,0),"")</f>
        <v/>
      </c>
      <c r="M201" s="166" t="str">
        <f ca="1">IF($T201,OFFSET(DetailListPending!AU$1,$W201,0),"")</f>
        <v/>
      </c>
      <c r="N201" s="12" t="str">
        <f ca="1">IF($T201,OFFSET(DetailListPending!AS$1,$W201,0),"")</f>
        <v/>
      </c>
      <c r="P201" s="8" t="str">
        <f ca="1">IF($T201,OFFSET(DetailListPending!P$1,$W201,0),"")</f>
        <v/>
      </c>
      <c r="Q201" s="8" t="str">
        <f ca="1">IF($T201,OFFSET(DetailListPending!Q$1,$W201,0),"")</f>
        <v/>
      </c>
      <c r="R201" s="70" t="str">
        <f ca="1">IF($T201,OFFSET(DetailListPending!R$1,$W201,0),"")</f>
        <v/>
      </c>
      <c r="T201" s="64" t="b">
        <f t="shared" si="15"/>
        <v>0</v>
      </c>
      <c r="U201" s="65">
        <v>200</v>
      </c>
      <c r="V201" s="66" t="str">
        <f ca="1">IF($T201,OFFSET(DetailListPending!A$1,$W201,0),"")</f>
        <v/>
      </c>
      <c r="W201" s="231" t="e">
        <f>MATCH(U201,DetailListPending!BG:BG,0)-1</f>
        <v>#N/A</v>
      </c>
    </row>
    <row r="203" spans="2:23" x14ac:dyDescent="0.25">
      <c r="K203" s="188"/>
      <c r="L203" s="188"/>
      <c r="M203" s="167">
        <f ca="1">SUM(M2:M201)</f>
        <v>0</v>
      </c>
    </row>
    <row r="204" spans="2:23" x14ac:dyDescent="0.25">
      <c r="N204" s="168"/>
    </row>
  </sheetData>
  <autoFilter ref="R1:V201" xr:uid="{00000000-0009-0000-0000-000006000000}"/>
  <mergeCells count="1">
    <mergeCell ref="B1:C1"/>
  </mergeCells>
  <phoneticPr fontId="5" type="noConversion"/>
  <pageMargins left="0.39370078740157483" right="0.19685039370078741" top="0.39370078740157483" bottom="0.39370078740157483" header="0.19685039370078741" footer="0.19685039370078741"/>
  <pageSetup paperSize="9" fitToHeight="0" orientation="portrait" r:id="rId1"/>
  <headerFooter alignWithMargins="0">
    <oddHeader>&amp;CDRAFT</oddHeader>
    <oddFooter>&amp;CDRAFT&amp;R&amp;8page &amp;P of &amp;N</oddFooter>
  </headerFooter>
  <ignoredErrors>
    <ignoredError sqref="W10:W201" evalErro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6"/>
    <pageSetUpPr fitToPage="1"/>
  </sheetPr>
  <dimension ref="A1:XFC61"/>
  <sheetViews>
    <sheetView zoomScaleNormal="100" workbookViewId="0">
      <pane xSplit="4" ySplit="1" topLeftCell="E2" activePane="bottomRight" state="frozen"/>
      <selection activeCell="AY1" sqref="AY1"/>
      <selection pane="topRight" activeCell="AY1" sqref="AY1"/>
      <selection pane="bottomLeft" activeCell="AY1" sqref="AY1"/>
      <selection pane="bottomRight" activeCell="L22" sqref="L22"/>
    </sheetView>
  </sheetViews>
  <sheetFormatPr defaultColWidth="9.1796875" defaultRowHeight="13" x14ac:dyDescent="0.25"/>
  <cols>
    <col min="1" max="1" width="2.7265625" style="47" customWidth="1"/>
    <col min="2" max="2" width="5.7265625" style="69" customWidth="1"/>
    <col min="3" max="3" width="43.7265625" style="38" customWidth="1"/>
    <col min="4" max="4" width="36.7265625" style="5" customWidth="1"/>
    <col min="5" max="5" width="10.453125" style="5" customWidth="1"/>
    <col min="6" max="6" width="2.453125" style="42" customWidth="1"/>
    <col min="7" max="8" width="2.453125" style="30" customWidth="1"/>
    <col min="9" max="9" width="2.453125" style="148" customWidth="1"/>
    <col min="10" max="10" width="9.7265625" style="29" customWidth="1"/>
    <col min="11" max="11" width="14.7265625" style="29" customWidth="1"/>
    <col min="12" max="13" width="24.81640625" style="5" customWidth="1"/>
    <col min="14" max="14" width="0" style="38" hidden="1" customWidth="1"/>
    <col min="15" max="15" width="5.1796875" style="9" hidden="1" customWidth="1"/>
    <col min="16" max="17" width="24.81640625" style="5" hidden="1" customWidth="1"/>
    <col min="18" max="18" width="2.7265625" style="7" hidden="1" customWidth="1"/>
    <col min="19" max="19" width="5.54296875" style="5" hidden="1" customWidth="1"/>
    <col min="20" max="20" width="2.453125" style="42" hidden="1" customWidth="1"/>
    <col min="21" max="41" width="2.453125" style="30" hidden="1" customWidth="1"/>
    <col min="42" max="42" width="2.453125" style="148" hidden="1" customWidth="1"/>
    <col min="43" max="43" width="30.81640625" style="5" hidden="1" customWidth="1"/>
    <col min="44" max="44" width="38.54296875" style="5" hidden="1" customWidth="1"/>
    <col min="45" max="45" width="15.26953125" style="5" hidden="1" customWidth="1"/>
    <col min="46" max="46" width="12.1796875" style="5" hidden="1" customWidth="1"/>
    <col min="47" max="47" width="6.1796875" style="5" hidden="1" customWidth="1"/>
    <col min="48" max="48" width="2.7265625" style="5" hidden="1" customWidth="1"/>
    <col min="49" max="49" width="25.1796875" style="45" hidden="1" customWidth="1"/>
    <col min="50" max="50" width="14" style="5" hidden="1" customWidth="1"/>
    <col min="51" max="51" width="2.7265625" style="5" hidden="1" customWidth="1"/>
    <col min="52" max="53" width="6.7265625" style="150" hidden="1" customWidth="1"/>
    <col min="54" max="54" width="2.7265625" style="5" hidden="1" customWidth="1"/>
    <col min="55" max="55" width="0" style="38" hidden="1" customWidth="1"/>
    <col min="56" max="59" width="0" style="5" hidden="1" customWidth="1"/>
    <col min="60" max="16384" width="9.1796875" style="5"/>
  </cols>
  <sheetData>
    <row r="1" spans="1:16383" s="16" customFormat="1" ht="90" customHeight="1" x14ac:dyDescent="0.3">
      <c r="A1" s="34" t="s">
        <v>401</v>
      </c>
      <c r="B1" s="32" t="s">
        <v>1150</v>
      </c>
      <c r="C1" s="1" t="s">
        <v>1151</v>
      </c>
      <c r="D1" s="1" t="s">
        <v>60</v>
      </c>
      <c r="E1" s="2" t="s">
        <v>1302</v>
      </c>
      <c r="F1" s="39" t="s">
        <v>400</v>
      </c>
      <c r="G1" s="185" t="s">
        <v>399</v>
      </c>
      <c r="H1" s="185" t="s">
        <v>729</v>
      </c>
      <c r="I1" s="40" t="s">
        <v>717</v>
      </c>
      <c r="J1" s="82" t="s">
        <v>1136</v>
      </c>
      <c r="K1" s="4" t="s">
        <v>679</v>
      </c>
      <c r="L1" s="1" t="s">
        <v>680</v>
      </c>
      <c r="M1" s="2" t="s">
        <v>681</v>
      </c>
      <c r="N1" s="2" t="s">
        <v>397</v>
      </c>
      <c r="O1" s="33" t="s">
        <v>684</v>
      </c>
      <c r="P1" s="3" t="s">
        <v>682</v>
      </c>
      <c r="Q1" s="2" t="s">
        <v>683</v>
      </c>
      <c r="R1" s="34" t="s">
        <v>402</v>
      </c>
      <c r="S1" s="147" t="s">
        <v>1111</v>
      </c>
      <c r="T1" s="35" t="s">
        <v>174</v>
      </c>
      <c r="U1" s="36" t="s">
        <v>175</v>
      </c>
      <c r="V1" s="36" t="s">
        <v>176</v>
      </c>
      <c r="W1" s="36" t="s">
        <v>177</v>
      </c>
      <c r="X1" s="36" t="s">
        <v>541</v>
      </c>
      <c r="Y1" s="36" t="s">
        <v>326</v>
      </c>
      <c r="Z1" s="36" t="s">
        <v>276</v>
      </c>
      <c r="AA1" s="36" t="s">
        <v>277</v>
      </c>
      <c r="AB1" s="36" t="s">
        <v>278</v>
      </c>
      <c r="AC1" s="36" t="s">
        <v>279</v>
      </c>
      <c r="AD1" s="36" t="s">
        <v>280</v>
      </c>
      <c r="AE1" s="36" t="s">
        <v>281</v>
      </c>
      <c r="AF1" s="36" t="s">
        <v>282</v>
      </c>
      <c r="AG1" s="36" t="s">
        <v>283</v>
      </c>
      <c r="AH1" s="36" t="s">
        <v>284</v>
      </c>
      <c r="AI1" s="36" t="s">
        <v>285</v>
      </c>
      <c r="AJ1" s="36" t="s">
        <v>286</v>
      </c>
      <c r="AK1" s="36" t="s">
        <v>287</v>
      </c>
      <c r="AL1" s="36" t="s">
        <v>288</v>
      </c>
      <c r="AM1" s="36" t="s">
        <v>289</v>
      </c>
      <c r="AN1" s="36" t="s">
        <v>290</v>
      </c>
      <c r="AO1" s="36" t="s">
        <v>291</v>
      </c>
      <c r="AP1" s="37" t="s">
        <v>292</v>
      </c>
      <c r="AQ1" s="82" t="s">
        <v>1275</v>
      </c>
      <c r="AR1" s="4" t="s">
        <v>214</v>
      </c>
      <c r="AS1" s="1" t="s">
        <v>685</v>
      </c>
      <c r="AT1" s="1" t="s">
        <v>686</v>
      </c>
      <c r="AU1" s="4" t="s">
        <v>687</v>
      </c>
      <c r="AV1" s="15" t="s">
        <v>684</v>
      </c>
      <c r="AW1" s="44" t="s">
        <v>688</v>
      </c>
      <c r="AX1" s="1" t="s">
        <v>1276</v>
      </c>
      <c r="AY1" s="53" t="s">
        <v>684</v>
      </c>
      <c r="AZ1" s="149" t="s">
        <v>0</v>
      </c>
      <c r="BA1" s="149" t="s">
        <v>437</v>
      </c>
      <c r="BB1" s="88" t="s">
        <v>684</v>
      </c>
      <c r="BC1" s="48" t="s">
        <v>847</v>
      </c>
      <c r="BD1" s="48" t="s">
        <v>840</v>
      </c>
      <c r="BE1" s="48" t="s">
        <v>841</v>
      </c>
      <c r="BF1" s="48" t="s">
        <v>842</v>
      </c>
      <c r="BG1" s="48" t="s">
        <v>843</v>
      </c>
    </row>
    <row r="2" spans="1:16383" s="930" customFormat="1" ht="169.5" customHeight="1" x14ac:dyDescent="0.25">
      <c r="A2" s="410" t="s">
        <v>46</v>
      </c>
      <c r="B2" s="462" t="s">
        <v>2575</v>
      </c>
      <c r="C2" s="690" t="s">
        <v>2424</v>
      </c>
      <c r="D2" s="609" t="s">
        <v>2584</v>
      </c>
      <c r="E2" s="622" t="s">
        <v>1477</v>
      </c>
      <c r="F2" s="623"/>
      <c r="G2" s="624"/>
      <c r="H2" s="625" t="s">
        <v>1331</v>
      </c>
      <c r="I2" s="624"/>
      <c r="J2" s="364" t="s">
        <v>2414</v>
      </c>
      <c r="K2" s="364" t="s">
        <v>212</v>
      </c>
      <c r="L2" s="412"/>
      <c r="M2" s="626" t="s">
        <v>2601</v>
      </c>
      <c r="N2" s="412" t="s">
        <v>1657</v>
      </c>
      <c r="O2" s="412" t="s">
        <v>1657</v>
      </c>
      <c r="P2" s="412"/>
      <c r="Q2" s="412"/>
      <c r="R2" s="362" t="s">
        <v>1331</v>
      </c>
      <c r="S2" s="627"/>
      <c r="T2" s="627"/>
      <c r="U2" s="627"/>
      <c r="V2" s="627"/>
      <c r="W2" s="627"/>
      <c r="X2" s="627"/>
      <c r="Y2" s="627"/>
      <c r="Z2" s="627"/>
      <c r="AA2" s="627"/>
      <c r="AB2" s="627"/>
      <c r="AC2" s="627"/>
      <c r="AD2" s="627"/>
      <c r="AE2" s="627"/>
      <c r="AF2" s="627"/>
      <c r="AG2" s="627"/>
      <c r="AH2" s="627"/>
      <c r="AI2" s="627"/>
      <c r="AJ2" s="627"/>
      <c r="AK2" s="627"/>
      <c r="AL2" s="627"/>
      <c r="AM2" s="627"/>
      <c r="AN2" s="627"/>
      <c r="AO2" s="627"/>
      <c r="AP2" s="412"/>
      <c r="AQ2" s="364"/>
      <c r="AR2" s="412"/>
      <c r="AS2" s="412"/>
      <c r="AT2" s="412" t="s">
        <v>1657</v>
      </c>
      <c r="AU2" s="412"/>
      <c r="AV2" s="412">
        <v>0</v>
      </c>
      <c r="AW2" s="364"/>
      <c r="AX2" s="412"/>
      <c r="AY2" s="885">
        <v>190</v>
      </c>
      <c r="AZ2" s="885">
        <v>1</v>
      </c>
      <c r="BA2" s="412"/>
      <c r="BB2" s="412">
        <v>1</v>
      </c>
      <c r="BC2" s="412">
        <v>49</v>
      </c>
      <c r="BD2" s="412">
        <v>470</v>
      </c>
      <c r="BE2" s="412">
        <v>1049470</v>
      </c>
      <c r="BF2" s="412">
        <v>491</v>
      </c>
      <c r="BG2" s="412"/>
      <c r="BH2" s="412"/>
      <c r="BI2" s="412"/>
      <c r="BJ2" s="412"/>
      <c r="BK2" s="412"/>
      <c r="BL2" s="412"/>
      <c r="BM2" s="412"/>
      <c r="BN2" s="412"/>
      <c r="BO2" s="412"/>
      <c r="BP2" s="412"/>
      <c r="BQ2" s="627"/>
      <c r="BR2" s="627"/>
      <c r="BS2" s="627"/>
      <c r="BT2" s="627"/>
      <c r="BU2" s="627"/>
      <c r="BV2" s="627"/>
      <c r="BW2" s="627"/>
      <c r="BX2" s="627"/>
      <c r="BY2" s="627"/>
      <c r="BZ2" s="627"/>
      <c r="CA2" s="627"/>
      <c r="CB2" s="627"/>
      <c r="CC2" s="627"/>
      <c r="CD2" s="627"/>
      <c r="CE2" s="627"/>
      <c r="CF2" s="627"/>
      <c r="CG2" s="627"/>
      <c r="CH2" s="627"/>
      <c r="CI2" s="627"/>
      <c r="CJ2" s="627"/>
      <c r="CK2" s="627"/>
      <c r="CL2" s="627"/>
      <c r="CM2" s="627"/>
      <c r="CN2" s="627"/>
      <c r="CO2" s="627"/>
      <c r="CP2" s="627"/>
      <c r="CQ2" s="627"/>
      <c r="CR2" s="627"/>
      <c r="CS2" s="627"/>
      <c r="CT2" s="627"/>
      <c r="CU2" s="627"/>
      <c r="CV2" s="627"/>
      <c r="CW2" s="627"/>
      <c r="CX2" s="627"/>
      <c r="CY2" s="627"/>
      <c r="CZ2" s="627"/>
      <c r="DA2" s="627"/>
      <c r="DB2" s="627"/>
      <c r="DC2" s="627"/>
      <c r="DD2" s="627"/>
      <c r="DE2" s="627"/>
      <c r="DF2" s="627"/>
      <c r="DG2" s="627"/>
      <c r="DH2" s="627"/>
      <c r="DI2" s="627"/>
      <c r="DJ2" s="627"/>
      <c r="DK2" s="627"/>
      <c r="DL2" s="627"/>
      <c r="DM2" s="627"/>
      <c r="DN2" s="627"/>
      <c r="DO2" s="627"/>
      <c r="DP2" s="627"/>
      <c r="DQ2" s="627"/>
      <c r="DR2" s="627"/>
      <c r="DS2" s="627"/>
      <c r="DT2" s="627"/>
      <c r="DU2" s="627"/>
      <c r="DV2" s="627"/>
      <c r="DW2" s="627"/>
      <c r="DX2" s="627"/>
      <c r="DY2" s="627"/>
      <c r="DZ2" s="627"/>
      <c r="EA2" s="627"/>
      <c r="EB2" s="627"/>
      <c r="EC2" s="627"/>
      <c r="ED2" s="627"/>
      <c r="EE2" s="627"/>
      <c r="EF2" s="627"/>
      <c r="EG2" s="627"/>
      <c r="EH2" s="627"/>
      <c r="EI2" s="627"/>
      <c r="EJ2" s="627"/>
      <c r="EK2" s="627"/>
      <c r="EL2" s="627"/>
      <c r="EM2" s="627"/>
      <c r="EN2" s="627"/>
      <c r="EO2" s="627"/>
      <c r="EP2" s="627"/>
      <c r="EQ2" s="627"/>
      <c r="ER2" s="627"/>
      <c r="ES2" s="627"/>
      <c r="ET2" s="627"/>
      <c r="EU2" s="627"/>
      <c r="EV2" s="627"/>
      <c r="EW2" s="627"/>
      <c r="EX2" s="627"/>
      <c r="EY2" s="627"/>
      <c r="EZ2" s="627"/>
      <c r="FA2" s="627"/>
      <c r="FB2" s="627"/>
      <c r="FC2" s="627"/>
      <c r="FD2" s="627"/>
      <c r="FE2" s="627"/>
      <c r="FF2" s="627"/>
      <c r="FG2" s="627"/>
      <c r="FH2" s="627"/>
      <c r="FI2" s="627"/>
      <c r="FJ2" s="627"/>
      <c r="FK2" s="627"/>
      <c r="FL2" s="627"/>
      <c r="FM2" s="627"/>
      <c r="FN2" s="627"/>
      <c r="FO2" s="627"/>
      <c r="FP2" s="627"/>
      <c r="FQ2" s="627"/>
      <c r="FR2" s="627"/>
      <c r="FS2" s="627"/>
      <c r="FT2" s="627"/>
      <c r="FU2" s="627"/>
      <c r="FV2" s="627"/>
      <c r="FW2" s="627"/>
      <c r="FX2" s="627"/>
      <c r="FY2" s="627"/>
      <c r="FZ2" s="627"/>
      <c r="GA2" s="627"/>
      <c r="GB2" s="627"/>
      <c r="GC2" s="627"/>
      <c r="GD2" s="627"/>
      <c r="GE2" s="627"/>
      <c r="GF2" s="627"/>
      <c r="GG2" s="627"/>
      <c r="GH2" s="627"/>
      <c r="GI2" s="627"/>
      <c r="GJ2" s="627"/>
      <c r="GK2" s="627"/>
      <c r="GL2" s="627"/>
      <c r="GM2" s="627"/>
      <c r="GN2" s="627"/>
      <c r="GO2" s="627"/>
      <c r="GP2" s="627"/>
      <c r="GQ2" s="627"/>
      <c r="GR2" s="627"/>
      <c r="GS2" s="627"/>
      <c r="GT2" s="627"/>
      <c r="GU2" s="627"/>
      <c r="GV2" s="627"/>
      <c r="GW2" s="627"/>
      <c r="GX2" s="627"/>
      <c r="GY2" s="627"/>
      <c r="GZ2" s="627"/>
      <c r="HA2" s="627"/>
      <c r="HB2" s="627"/>
      <c r="HC2" s="627"/>
      <c r="HD2" s="627"/>
      <c r="HE2" s="627"/>
      <c r="HF2" s="627"/>
      <c r="HG2" s="627"/>
      <c r="HH2" s="627"/>
      <c r="HI2" s="627"/>
      <c r="HJ2" s="627"/>
      <c r="HK2" s="627"/>
      <c r="HL2" s="627"/>
      <c r="HM2" s="627"/>
      <c r="HN2" s="627"/>
      <c r="HO2" s="627"/>
      <c r="HP2" s="627"/>
      <c r="HQ2" s="627"/>
      <c r="HR2" s="627"/>
      <c r="HS2" s="627"/>
      <c r="HT2" s="627"/>
      <c r="HU2" s="627"/>
      <c r="HV2" s="627"/>
      <c r="HW2" s="627"/>
      <c r="HX2" s="627"/>
      <c r="HY2" s="627"/>
      <c r="HZ2" s="627"/>
      <c r="IA2" s="627"/>
      <c r="IB2" s="627"/>
      <c r="IC2" s="627"/>
      <c r="ID2" s="627"/>
      <c r="IE2" s="627"/>
      <c r="IF2" s="627"/>
      <c r="IG2" s="627"/>
      <c r="IH2" s="627"/>
      <c r="II2" s="627"/>
      <c r="IJ2" s="627"/>
      <c r="IK2" s="627"/>
      <c r="IL2" s="627"/>
      <c r="IM2" s="627"/>
      <c r="IN2" s="627"/>
      <c r="IO2" s="627"/>
      <c r="IP2" s="627"/>
      <c r="IQ2" s="627"/>
      <c r="IR2" s="627"/>
      <c r="IS2" s="627"/>
      <c r="IT2" s="627"/>
      <c r="IU2" s="627"/>
      <c r="IV2" s="627"/>
      <c r="IW2" s="627"/>
      <c r="IX2" s="627"/>
      <c r="IY2" s="627"/>
      <c r="IZ2" s="627"/>
      <c r="JA2" s="627"/>
      <c r="JB2" s="627"/>
      <c r="JC2" s="627"/>
      <c r="JD2" s="627"/>
      <c r="JE2" s="627"/>
      <c r="JF2" s="627"/>
      <c r="JG2" s="627"/>
      <c r="JH2" s="627"/>
      <c r="JI2" s="627"/>
      <c r="JJ2" s="627"/>
      <c r="JK2" s="627"/>
      <c r="JL2" s="627"/>
      <c r="JM2" s="627"/>
      <c r="JN2" s="627"/>
      <c r="JO2" s="627"/>
      <c r="JP2" s="627"/>
      <c r="JQ2" s="627"/>
      <c r="JR2" s="627"/>
      <c r="JS2" s="627"/>
      <c r="JT2" s="627"/>
      <c r="JU2" s="627"/>
      <c r="JV2" s="627"/>
      <c r="JW2" s="627"/>
      <c r="JX2" s="627"/>
      <c r="JY2" s="627"/>
      <c r="JZ2" s="627"/>
      <c r="KA2" s="627"/>
      <c r="KB2" s="627"/>
      <c r="KC2" s="627"/>
      <c r="KD2" s="627"/>
      <c r="KE2" s="627"/>
      <c r="KF2" s="627"/>
      <c r="KG2" s="627"/>
      <c r="KH2" s="627"/>
      <c r="KI2" s="627"/>
      <c r="KJ2" s="627"/>
      <c r="KK2" s="627"/>
      <c r="KL2" s="627"/>
      <c r="KM2" s="627"/>
      <c r="KN2" s="627"/>
      <c r="KO2" s="627"/>
      <c r="KP2" s="627"/>
      <c r="KQ2" s="627"/>
      <c r="KR2" s="627"/>
      <c r="KS2" s="627"/>
      <c r="KT2" s="627"/>
      <c r="KU2" s="627"/>
      <c r="KV2" s="627"/>
      <c r="KW2" s="627"/>
      <c r="KX2" s="627"/>
      <c r="KY2" s="627"/>
      <c r="KZ2" s="627"/>
      <c r="LA2" s="627"/>
      <c r="LB2" s="627"/>
      <c r="LC2" s="627"/>
      <c r="LD2" s="627"/>
      <c r="LE2" s="627"/>
      <c r="LF2" s="627"/>
      <c r="LG2" s="627"/>
      <c r="LH2" s="627"/>
      <c r="LI2" s="627"/>
      <c r="LJ2" s="627"/>
      <c r="LK2" s="627"/>
      <c r="LL2" s="627"/>
      <c r="LM2" s="627"/>
      <c r="LN2" s="627"/>
      <c r="LO2" s="627"/>
      <c r="LP2" s="627"/>
      <c r="LQ2" s="627"/>
      <c r="LR2" s="627"/>
      <c r="LS2" s="627"/>
      <c r="LT2" s="627"/>
      <c r="LU2" s="627"/>
      <c r="LV2" s="627"/>
      <c r="LW2" s="627"/>
      <c r="LX2" s="627"/>
      <c r="LY2" s="627"/>
      <c r="LZ2" s="627"/>
      <c r="MA2" s="627"/>
      <c r="MB2" s="627"/>
      <c r="MC2" s="627"/>
      <c r="MD2" s="627"/>
      <c r="ME2" s="627"/>
      <c r="MF2" s="627"/>
      <c r="MG2" s="627"/>
      <c r="MH2" s="627"/>
      <c r="MI2" s="627"/>
      <c r="MJ2" s="627"/>
      <c r="MK2" s="627"/>
      <c r="ML2" s="627"/>
      <c r="MM2" s="627"/>
      <c r="MN2" s="627"/>
      <c r="MO2" s="627"/>
      <c r="MP2" s="627"/>
      <c r="MQ2" s="627"/>
      <c r="MR2" s="627"/>
      <c r="MS2" s="627"/>
      <c r="MT2" s="627"/>
      <c r="MU2" s="627"/>
      <c r="MV2" s="627"/>
      <c r="MW2" s="627"/>
      <c r="MX2" s="627"/>
      <c r="MY2" s="627"/>
      <c r="MZ2" s="627"/>
      <c r="NA2" s="627"/>
      <c r="NB2" s="627"/>
      <c r="NC2" s="627"/>
      <c r="ND2" s="627"/>
      <c r="NE2" s="627"/>
      <c r="NF2" s="627"/>
      <c r="NG2" s="627"/>
      <c r="NH2" s="627"/>
      <c r="NI2" s="627"/>
      <c r="NJ2" s="627"/>
      <c r="NK2" s="627"/>
      <c r="NL2" s="627"/>
      <c r="NM2" s="627"/>
      <c r="NN2" s="627"/>
      <c r="NO2" s="627"/>
      <c r="NP2" s="627"/>
      <c r="NQ2" s="627"/>
      <c r="NR2" s="627"/>
      <c r="NS2" s="627"/>
      <c r="NT2" s="627"/>
      <c r="NU2" s="627"/>
      <c r="NV2" s="627"/>
      <c r="NW2" s="627"/>
      <c r="NX2" s="627"/>
      <c r="NY2" s="627"/>
      <c r="NZ2" s="627"/>
      <c r="OA2" s="627"/>
      <c r="OB2" s="627"/>
      <c r="OC2" s="627"/>
      <c r="OD2" s="627"/>
      <c r="OE2" s="627"/>
      <c r="OF2" s="627"/>
      <c r="OG2" s="627"/>
      <c r="OH2" s="627"/>
      <c r="OI2" s="627"/>
      <c r="OJ2" s="627"/>
      <c r="OK2" s="627"/>
      <c r="OL2" s="627"/>
      <c r="OM2" s="627"/>
      <c r="ON2" s="627"/>
      <c r="OO2" s="627"/>
      <c r="OP2" s="627"/>
      <c r="OQ2" s="627"/>
      <c r="OR2" s="627"/>
      <c r="OS2" s="627"/>
      <c r="OT2" s="627"/>
      <c r="OU2" s="627"/>
      <c r="OV2" s="627"/>
      <c r="OW2" s="627"/>
      <c r="OX2" s="627"/>
      <c r="OY2" s="627"/>
      <c r="OZ2" s="627"/>
      <c r="PA2" s="627"/>
      <c r="PB2" s="627"/>
      <c r="PC2" s="627"/>
      <c r="PD2" s="627"/>
      <c r="PE2" s="627"/>
      <c r="PF2" s="627"/>
      <c r="PG2" s="627"/>
      <c r="PH2" s="627"/>
      <c r="PI2" s="627"/>
      <c r="PJ2" s="627"/>
      <c r="PK2" s="627"/>
      <c r="PL2" s="627"/>
      <c r="PM2" s="627"/>
      <c r="PN2" s="627"/>
      <c r="PO2" s="627"/>
      <c r="PP2" s="627"/>
      <c r="PQ2" s="627"/>
      <c r="PR2" s="627"/>
      <c r="PS2" s="627"/>
      <c r="PT2" s="627"/>
      <c r="PU2" s="627"/>
      <c r="PV2" s="627"/>
      <c r="PW2" s="627"/>
      <c r="PX2" s="627"/>
      <c r="PY2" s="627"/>
      <c r="PZ2" s="627"/>
      <c r="QA2" s="627"/>
      <c r="QB2" s="627"/>
      <c r="QC2" s="627"/>
      <c r="QD2" s="627"/>
      <c r="QE2" s="627"/>
      <c r="QF2" s="627"/>
      <c r="QG2" s="627"/>
      <c r="QH2" s="627"/>
      <c r="QI2" s="627"/>
      <c r="QJ2" s="627"/>
      <c r="QK2" s="627"/>
      <c r="QL2" s="627"/>
      <c r="QM2" s="627"/>
      <c r="QN2" s="627"/>
      <c r="QO2" s="627"/>
      <c r="QP2" s="627"/>
      <c r="QQ2" s="627"/>
      <c r="QR2" s="627"/>
      <c r="QS2" s="627"/>
      <c r="QT2" s="627"/>
      <c r="QU2" s="627"/>
      <c r="QV2" s="627"/>
      <c r="QW2" s="627"/>
      <c r="QX2" s="627"/>
      <c r="QY2" s="627"/>
      <c r="QZ2" s="627"/>
      <c r="RA2" s="627"/>
      <c r="RB2" s="627"/>
      <c r="RC2" s="627"/>
      <c r="RD2" s="627"/>
      <c r="RE2" s="627"/>
      <c r="RF2" s="627"/>
      <c r="RG2" s="627"/>
      <c r="RH2" s="627"/>
      <c r="RI2" s="627"/>
      <c r="RJ2" s="627"/>
      <c r="RK2" s="627"/>
      <c r="RL2" s="627"/>
      <c r="RM2" s="627"/>
      <c r="RN2" s="627"/>
      <c r="RO2" s="627"/>
      <c r="RP2" s="627"/>
      <c r="RQ2" s="627"/>
      <c r="RR2" s="627"/>
      <c r="RS2" s="627"/>
      <c r="RT2" s="627"/>
      <c r="RU2" s="627"/>
      <c r="RV2" s="627"/>
      <c r="RW2" s="627"/>
      <c r="RX2" s="627"/>
      <c r="RY2" s="627"/>
      <c r="RZ2" s="627"/>
      <c r="SA2" s="627"/>
      <c r="SB2" s="627"/>
      <c r="SC2" s="627"/>
      <c r="SD2" s="627"/>
      <c r="SE2" s="627"/>
      <c r="SF2" s="627"/>
      <c r="SG2" s="627"/>
      <c r="SH2" s="627"/>
      <c r="SI2" s="627"/>
      <c r="SJ2" s="627"/>
      <c r="SK2" s="627"/>
      <c r="SL2" s="627"/>
      <c r="SM2" s="627"/>
      <c r="SN2" s="627"/>
      <c r="SO2" s="627"/>
      <c r="SP2" s="627"/>
      <c r="SQ2" s="627"/>
      <c r="SR2" s="627"/>
      <c r="SS2" s="627"/>
      <c r="ST2" s="627"/>
      <c r="SU2" s="627"/>
      <c r="SV2" s="627"/>
      <c r="SW2" s="627"/>
      <c r="SX2" s="627"/>
      <c r="SY2" s="627"/>
      <c r="SZ2" s="627"/>
      <c r="TA2" s="627"/>
      <c r="TB2" s="627"/>
      <c r="TC2" s="627"/>
      <c r="TD2" s="627"/>
      <c r="TE2" s="627"/>
      <c r="TF2" s="627"/>
      <c r="TG2" s="627"/>
      <c r="TH2" s="627"/>
      <c r="TI2" s="627"/>
      <c r="TJ2" s="627"/>
      <c r="TK2" s="627"/>
      <c r="TL2" s="627"/>
      <c r="TM2" s="627"/>
      <c r="TN2" s="627"/>
      <c r="TO2" s="627"/>
      <c r="TP2" s="627"/>
      <c r="TQ2" s="627"/>
      <c r="TR2" s="627"/>
      <c r="TS2" s="627"/>
      <c r="TT2" s="627"/>
      <c r="TU2" s="627"/>
      <c r="TV2" s="627"/>
      <c r="TW2" s="627"/>
      <c r="TX2" s="627"/>
      <c r="TY2" s="627"/>
      <c r="TZ2" s="627"/>
      <c r="UA2" s="627"/>
      <c r="UB2" s="627"/>
      <c r="UC2" s="627"/>
      <c r="UD2" s="627"/>
      <c r="UE2" s="627"/>
      <c r="UF2" s="627"/>
      <c r="UG2" s="627"/>
      <c r="UH2" s="627"/>
      <c r="UI2" s="627"/>
      <c r="UJ2" s="627"/>
      <c r="UK2" s="627"/>
      <c r="UL2" s="627"/>
      <c r="UM2" s="627"/>
      <c r="UN2" s="627"/>
      <c r="UO2" s="627"/>
      <c r="UP2" s="627"/>
      <c r="UQ2" s="627"/>
      <c r="UR2" s="627"/>
      <c r="US2" s="627"/>
      <c r="UT2" s="627"/>
      <c r="UU2" s="627"/>
      <c r="UV2" s="627"/>
      <c r="UW2" s="627"/>
      <c r="UX2" s="627"/>
      <c r="UY2" s="627"/>
      <c r="UZ2" s="627"/>
      <c r="VA2" s="627"/>
      <c r="VB2" s="627"/>
      <c r="VC2" s="627"/>
      <c r="VD2" s="627"/>
      <c r="VE2" s="627"/>
      <c r="VF2" s="627"/>
      <c r="VG2" s="627"/>
      <c r="VH2" s="627"/>
      <c r="VI2" s="627"/>
      <c r="VJ2" s="627"/>
      <c r="VK2" s="627"/>
      <c r="VL2" s="627"/>
      <c r="VM2" s="627"/>
      <c r="VN2" s="627"/>
      <c r="VO2" s="627"/>
      <c r="VP2" s="627"/>
      <c r="VQ2" s="627"/>
      <c r="VR2" s="627"/>
      <c r="VS2" s="627"/>
      <c r="VT2" s="627"/>
      <c r="VU2" s="627"/>
      <c r="VV2" s="627"/>
      <c r="VW2" s="627"/>
      <c r="VX2" s="627"/>
      <c r="VY2" s="627"/>
      <c r="VZ2" s="627"/>
      <c r="WA2" s="627"/>
      <c r="WB2" s="627"/>
      <c r="WC2" s="627"/>
      <c r="WD2" s="627"/>
      <c r="WE2" s="627"/>
      <c r="WF2" s="627"/>
      <c r="WG2" s="627"/>
      <c r="WH2" s="627"/>
      <c r="WI2" s="627"/>
      <c r="WJ2" s="627"/>
      <c r="WK2" s="627"/>
      <c r="WL2" s="627"/>
      <c r="WM2" s="627"/>
      <c r="WN2" s="627"/>
      <c r="WO2" s="627"/>
      <c r="WP2" s="627"/>
      <c r="WQ2" s="627"/>
      <c r="WR2" s="627"/>
      <c r="WS2" s="627"/>
      <c r="WT2" s="627"/>
      <c r="WU2" s="627"/>
      <c r="WV2" s="627"/>
      <c r="WW2" s="627"/>
      <c r="WX2" s="627"/>
      <c r="WY2" s="627"/>
      <c r="WZ2" s="627"/>
      <c r="XA2" s="627"/>
      <c r="XB2" s="627"/>
      <c r="XC2" s="627"/>
      <c r="XD2" s="627"/>
      <c r="XE2" s="627"/>
      <c r="XF2" s="627"/>
      <c r="XG2" s="627"/>
      <c r="XH2" s="627"/>
      <c r="XI2" s="627"/>
      <c r="XJ2" s="627"/>
      <c r="XK2" s="627"/>
      <c r="XL2" s="627"/>
      <c r="XM2" s="627"/>
      <c r="XN2" s="627"/>
      <c r="XO2" s="627"/>
      <c r="XP2" s="627"/>
      <c r="XQ2" s="627"/>
      <c r="XR2" s="627"/>
      <c r="XS2" s="627"/>
      <c r="XT2" s="627"/>
      <c r="XU2" s="627"/>
      <c r="XV2" s="627"/>
      <c r="XW2" s="627"/>
      <c r="XX2" s="627"/>
      <c r="XY2" s="627"/>
      <c r="XZ2" s="627"/>
      <c r="YA2" s="627"/>
      <c r="YB2" s="627"/>
      <c r="YC2" s="627"/>
      <c r="YD2" s="627"/>
      <c r="YE2" s="627"/>
      <c r="YF2" s="627"/>
      <c r="YG2" s="627"/>
      <c r="YH2" s="627"/>
      <c r="YI2" s="627"/>
      <c r="YJ2" s="627"/>
      <c r="YK2" s="627"/>
      <c r="YL2" s="627"/>
      <c r="YM2" s="627"/>
      <c r="YN2" s="627"/>
      <c r="YO2" s="627"/>
      <c r="YP2" s="627"/>
      <c r="YQ2" s="627"/>
      <c r="YR2" s="627"/>
      <c r="YS2" s="627"/>
      <c r="YT2" s="627"/>
      <c r="YU2" s="627"/>
      <c r="YV2" s="627"/>
      <c r="YW2" s="627"/>
      <c r="YX2" s="627"/>
      <c r="YY2" s="627"/>
      <c r="YZ2" s="627"/>
      <c r="ZA2" s="627"/>
      <c r="ZB2" s="627"/>
      <c r="ZC2" s="627"/>
      <c r="ZD2" s="627"/>
      <c r="ZE2" s="627"/>
      <c r="ZF2" s="627"/>
      <c r="ZG2" s="627"/>
      <c r="ZH2" s="627"/>
      <c r="ZI2" s="627"/>
      <c r="ZJ2" s="627"/>
      <c r="ZK2" s="627"/>
      <c r="ZL2" s="627"/>
      <c r="ZM2" s="627"/>
      <c r="ZN2" s="627"/>
      <c r="ZO2" s="627"/>
      <c r="ZP2" s="627"/>
      <c r="ZQ2" s="627"/>
      <c r="ZR2" s="627"/>
      <c r="ZS2" s="627"/>
      <c r="ZT2" s="627"/>
      <c r="ZU2" s="627"/>
      <c r="ZV2" s="627"/>
      <c r="ZW2" s="627"/>
      <c r="ZX2" s="627"/>
      <c r="ZY2" s="627"/>
      <c r="ZZ2" s="627"/>
      <c r="AAA2" s="627"/>
      <c r="AAB2" s="627"/>
      <c r="AAC2" s="627"/>
      <c r="AAD2" s="627"/>
      <c r="AAE2" s="627"/>
      <c r="AAF2" s="627"/>
      <c r="AAG2" s="627"/>
      <c r="AAH2" s="627"/>
      <c r="AAI2" s="627"/>
      <c r="AAJ2" s="627"/>
      <c r="AAK2" s="627"/>
      <c r="AAL2" s="627"/>
      <c r="AAM2" s="627"/>
      <c r="AAN2" s="627"/>
      <c r="AAO2" s="627"/>
      <c r="AAP2" s="627"/>
      <c r="AAQ2" s="627"/>
      <c r="AAR2" s="627"/>
      <c r="AAS2" s="627"/>
      <c r="AAT2" s="627"/>
      <c r="AAU2" s="627"/>
      <c r="AAV2" s="627"/>
      <c r="AAW2" s="627"/>
      <c r="AAX2" s="627"/>
      <c r="AAY2" s="627"/>
      <c r="AAZ2" s="627"/>
      <c r="ABA2" s="627"/>
      <c r="ABB2" s="627"/>
      <c r="ABC2" s="627"/>
      <c r="ABD2" s="627"/>
      <c r="ABE2" s="627"/>
      <c r="ABF2" s="627"/>
      <c r="ABG2" s="627"/>
      <c r="ABH2" s="627"/>
      <c r="ABI2" s="627"/>
      <c r="ABJ2" s="627"/>
      <c r="ABK2" s="627"/>
      <c r="ABL2" s="627"/>
      <c r="ABM2" s="627"/>
      <c r="ABN2" s="627"/>
      <c r="ABO2" s="627"/>
      <c r="ABP2" s="627"/>
      <c r="ABQ2" s="627"/>
      <c r="ABR2" s="627"/>
      <c r="ABS2" s="627"/>
      <c r="ABT2" s="627"/>
      <c r="ABU2" s="627"/>
      <c r="ABV2" s="627"/>
      <c r="ABW2" s="627"/>
      <c r="ABX2" s="627"/>
      <c r="ABY2" s="627"/>
      <c r="ABZ2" s="627"/>
      <c r="ACA2" s="627"/>
      <c r="ACB2" s="627"/>
      <c r="ACC2" s="627"/>
      <c r="ACD2" s="627"/>
      <c r="ACE2" s="627"/>
      <c r="ACF2" s="627"/>
      <c r="ACG2" s="627"/>
      <c r="ACH2" s="627"/>
      <c r="ACI2" s="627"/>
      <c r="ACJ2" s="627"/>
      <c r="ACK2" s="627"/>
      <c r="ACL2" s="627"/>
      <c r="ACM2" s="627"/>
      <c r="ACN2" s="627"/>
      <c r="ACO2" s="627"/>
      <c r="ACP2" s="627"/>
      <c r="ACQ2" s="627"/>
      <c r="ACR2" s="627"/>
      <c r="ACS2" s="627"/>
      <c r="ACT2" s="627"/>
      <c r="ACU2" s="627"/>
      <c r="ACV2" s="627"/>
      <c r="ACW2" s="627"/>
      <c r="ACX2" s="627"/>
      <c r="ACY2" s="627"/>
      <c r="ACZ2" s="627"/>
      <c r="ADA2" s="627"/>
      <c r="ADB2" s="627"/>
      <c r="ADC2" s="627"/>
      <c r="ADD2" s="627"/>
      <c r="ADE2" s="627"/>
      <c r="ADF2" s="627"/>
      <c r="ADG2" s="627"/>
      <c r="ADH2" s="627"/>
      <c r="ADI2" s="627"/>
      <c r="ADJ2" s="627"/>
      <c r="ADK2" s="627"/>
      <c r="ADL2" s="627"/>
      <c r="ADM2" s="627"/>
      <c r="ADN2" s="627"/>
      <c r="ADO2" s="627"/>
      <c r="ADP2" s="627"/>
      <c r="ADQ2" s="627"/>
      <c r="ADR2" s="627"/>
      <c r="ADS2" s="627"/>
      <c r="ADT2" s="627"/>
      <c r="ADU2" s="627"/>
      <c r="ADV2" s="627"/>
      <c r="ADW2" s="627"/>
      <c r="ADX2" s="627"/>
      <c r="ADY2" s="627"/>
      <c r="ADZ2" s="627"/>
      <c r="AEA2" s="627"/>
      <c r="AEB2" s="627"/>
      <c r="AEC2" s="627"/>
      <c r="AED2" s="627"/>
      <c r="AEE2" s="627"/>
      <c r="AEF2" s="627"/>
      <c r="AEG2" s="627"/>
      <c r="AEH2" s="627"/>
      <c r="AEI2" s="627"/>
      <c r="AEJ2" s="627"/>
      <c r="AEK2" s="627"/>
      <c r="AEL2" s="627"/>
      <c r="AEM2" s="627"/>
      <c r="AEN2" s="627"/>
      <c r="AEO2" s="627"/>
      <c r="AEP2" s="627"/>
      <c r="AEQ2" s="627"/>
      <c r="AER2" s="627"/>
      <c r="AES2" s="627"/>
      <c r="AET2" s="627"/>
      <c r="AEU2" s="627"/>
      <c r="AEV2" s="627"/>
      <c r="AEW2" s="627"/>
      <c r="AEX2" s="627"/>
      <c r="AEY2" s="627"/>
      <c r="AEZ2" s="627"/>
      <c r="AFA2" s="627"/>
      <c r="AFB2" s="627"/>
      <c r="AFC2" s="627"/>
      <c r="AFD2" s="627"/>
      <c r="AFE2" s="627"/>
      <c r="AFF2" s="627"/>
      <c r="AFG2" s="627"/>
      <c r="AFH2" s="627"/>
      <c r="AFI2" s="627"/>
      <c r="AFJ2" s="627"/>
      <c r="AFK2" s="627"/>
      <c r="AFL2" s="627"/>
      <c r="AFM2" s="627"/>
      <c r="AFN2" s="627"/>
      <c r="AFO2" s="627"/>
      <c r="AFP2" s="627"/>
      <c r="AFQ2" s="627"/>
      <c r="AFR2" s="627"/>
      <c r="AFS2" s="627"/>
      <c r="AFT2" s="627"/>
      <c r="AFU2" s="627"/>
      <c r="AFV2" s="627"/>
      <c r="AFW2" s="627"/>
      <c r="AFX2" s="627"/>
      <c r="AFY2" s="627"/>
      <c r="AFZ2" s="627"/>
      <c r="AGA2" s="627"/>
      <c r="AGB2" s="627"/>
      <c r="AGC2" s="627"/>
      <c r="AGD2" s="627"/>
      <c r="AGE2" s="627"/>
      <c r="AGF2" s="627"/>
      <c r="AGG2" s="627"/>
      <c r="AGH2" s="627"/>
      <c r="AGI2" s="627"/>
      <c r="AGJ2" s="627"/>
      <c r="AGK2" s="627"/>
      <c r="AGL2" s="627"/>
      <c r="AGM2" s="627"/>
      <c r="AGN2" s="627"/>
      <c r="AGO2" s="627"/>
      <c r="AGP2" s="627"/>
      <c r="AGQ2" s="627"/>
      <c r="AGR2" s="627"/>
      <c r="AGS2" s="627"/>
      <c r="AGT2" s="627"/>
      <c r="AGU2" s="627"/>
      <c r="AGV2" s="627"/>
      <c r="AGW2" s="627"/>
      <c r="AGX2" s="627"/>
      <c r="AGY2" s="627"/>
      <c r="AGZ2" s="627"/>
      <c r="AHA2" s="627"/>
      <c r="AHB2" s="627"/>
      <c r="AHC2" s="627"/>
      <c r="AHD2" s="627"/>
      <c r="AHE2" s="627"/>
      <c r="AHF2" s="627"/>
      <c r="AHG2" s="627"/>
      <c r="AHH2" s="627"/>
      <c r="AHI2" s="627"/>
      <c r="AHJ2" s="627"/>
      <c r="AHK2" s="627"/>
      <c r="AHL2" s="627"/>
      <c r="AHM2" s="627"/>
      <c r="AHN2" s="627"/>
      <c r="AHO2" s="627"/>
      <c r="AHP2" s="627"/>
      <c r="AHQ2" s="627"/>
      <c r="AHR2" s="627"/>
      <c r="AHS2" s="627"/>
      <c r="AHT2" s="627"/>
      <c r="AHU2" s="627"/>
      <c r="AHV2" s="627"/>
      <c r="AHW2" s="627"/>
      <c r="AHX2" s="627"/>
      <c r="AHY2" s="627"/>
      <c r="AHZ2" s="627"/>
      <c r="AIA2" s="627"/>
      <c r="AIB2" s="627"/>
      <c r="AIC2" s="627"/>
      <c r="AID2" s="627"/>
      <c r="AIE2" s="627"/>
      <c r="AIF2" s="627"/>
      <c r="AIG2" s="627"/>
      <c r="AIH2" s="627"/>
      <c r="AII2" s="627"/>
      <c r="AIJ2" s="627"/>
      <c r="AIK2" s="627"/>
      <c r="AIL2" s="627"/>
      <c r="AIM2" s="627"/>
      <c r="AIN2" s="627"/>
      <c r="AIO2" s="627"/>
      <c r="AIP2" s="627"/>
      <c r="AIQ2" s="627"/>
      <c r="AIR2" s="627"/>
      <c r="AIS2" s="627"/>
      <c r="AIT2" s="627"/>
      <c r="AIU2" s="627"/>
      <c r="AIV2" s="627"/>
      <c r="AIW2" s="627"/>
      <c r="AIX2" s="627"/>
      <c r="AIY2" s="627"/>
      <c r="AIZ2" s="627"/>
      <c r="AJA2" s="627"/>
      <c r="AJB2" s="627"/>
      <c r="AJC2" s="627"/>
      <c r="AJD2" s="627"/>
      <c r="AJE2" s="627"/>
      <c r="AJF2" s="627"/>
      <c r="AJG2" s="627"/>
      <c r="AJH2" s="627"/>
      <c r="AJI2" s="627"/>
      <c r="AJJ2" s="627"/>
      <c r="AJK2" s="627"/>
      <c r="AJL2" s="627"/>
      <c r="AJM2" s="627"/>
      <c r="AJN2" s="627"/>
      <c r="AJO2" s="627"/>
      <c r="AJP2" s="627"/>
      <c r="AJQ2" s="627"/>
      <c r="AJR2" s="627"/>
      <c r="AJS2" s="627"/>
      <c r="AJT2" s="627"/>
      <c r="AJU2" s="627"/>
      <c r="AJV2" s="627"/>
      <c r="AJW2" s="627"/>
      <c r="AJX2" s="627"/>
      <c r="AJY2" s="627"/>
      <c r="AJZ2" s="627"/>
      <c r="AKA2" s="627"/>
      <c r="AKB2" s="627"/>
      <c r="AKC2" s="627"/>
      <c r="AKD2" s="627"/>
      <c r="AKE2" s="627"/>
      <c r="AKF2" s="627"/>
      <c r="AKG2" s="627"/>
      <c r="AKH2" s="627"/>
      <c r="AKI2" s="627"/>
      <c r="AKJ2" s="627"/>
      <c r="AKK2" s="627"/>
      <c r="AKL2" s="627"/>
      <c r="AKM2" s="627"/>
      <c r="AKN2" s="627"/>
      <c r="AKO2" s="627"/>
      <c r="AKP2" s="627"/>
      <c r="AKQ2" s="627"/>
      <c r="AKR2" s="627"/>
      <c r="AKS2" s="627"/>
      <c r="AKT2" s="627"/>
      <c r="AKU2" s="627"/>
      <c r="AKV2" s="627"/>
      <c r="AKW2" s="627"/>
      <c r="AKX2" s="627"/>
      <c r="AKY2" s="627"/>
      <c r="AKZ2" s="627"/>
      <c r="ALA2" s="627"/>
      <c r="ALB2" s="627"/>
      <c r="ALC2" s="627"/>
      <c r="ALD2" s="627"/>
      <c r="ALE2" s="627"/>
      <c r="ALF2" s="627"/>
      <c r="ALG2" s="627"/>
      <c r="ALH2" s="627"/>
      <c r="ALI2" s="627"/>
      <c r="ALJ2" s="627"/>
      <c r="ALK2" s="627"/>
      <c r="ALL2" s="627"/>
      <c r="ALM2" s="627"/>
      <c r="ALN2" s="627"/>
      <c r="ALO2" s="627"/>
      <c r="ALP2" s="627"/>
      <c r="ALQ2" s="627"/>
      <c r="ALR2" s="627"/>
      <c r="ALS2" s="627"/>
      <c r="ALT2" s="627"/>
      <c r="ALU2" s="627"/>
      <c r="ALV2" s="627"/>
      <c r="ALW2" s="627"/>
      <c r="ALX2" s="627"/>
      <c r="ALY2" s="627"/>
      <c r="ALZ2" s="627"/>
      <c r="AMA2" s="627"/>
      <c r="AMB2" s="627"/>
      <c r="AMC2" s="627"/>
      <c r="AMD2" s="627"/>
      <c r="AME2" s="627"/>
      <c r="AMF2" s="627"/>
      <c r="AMG2" s="627"/>
      <c r="AMH2" s="627"/>
      <c r="AMI2" s="627"/>
      <c r="AMJ2" s="627"/>
      <c r="AMK2" s="627"/>
      <c r="AML2" s="627"/>
      <c r="AMM2" s="627"/>
      <c r="AMN2" s="627"/>
      <c r="AMO2" s="627"/>
      <c r="AMP2" s="627"/>
      <c r="AMQ2" s="627"/>
      <c r="AMR2" s="627"/>
      <c r="AMS2" s="627"/>
      <c r="AMT2" s="627"/>
      <c r="AMU2" s="627"/>
      <c r="AMV2" s="627"/>
      <c r="AMW2" s="627"/>
      <c r="AMX2" s="627"/>
      <c r="AMY2" s="627"/>
      <c r="AMZ2" s="627"/>
      <c r="ANA2" s="627"/>
      <c r="ANB2" s="627"/>
      <c r="ANC2" s="627"/>
      <c r="AND2" s="627"/>
      <c r="ANE2" s="627"/>
      <c r="ANF2" s="627"/>
      <c r="ANG2" s="627"/>
      <c r="ANH2" s="627"/>
      <c r="ANI2" s="627"/>
      <c r="ANJ2" s="627"/>
      <c r="ANK2" s="627"/>
      <c r="ANL2" s="627"/>
      <c r="ANM2" s="627"/>
      <c r="ANN2" s="627"/>
      <c r="ANO2" s="627"/>
      <c r="ANP2" s="627"/>
      <c r="ANQ2" s="627"/>
      <c r="ANR2" s="627"/>
      <c r="ANS2" s="627"/>
      <c r="ANT2" s="627"/>
      <c r="ANU2" s="627"/>
      <c r="ANV2" s="627"/>
      <c r="ANW2" s="627"/>
      <c r="ANX2" s="627"/>
      <c r="ANY2" s="627"/>
      <c r="ANZ2" s="627"/>
      <c r="AOA2" s="627"/>
      <c r="AOB2" s="627"/>
      <c r="AOC2" s="627"/>
      <c r="AOD2" s="627"/>
      <c r="AOE2" s="627"/>
      <c r="AOF2" s="627"/>
      <c r="AOG2" s="627"/>
      <c r="AOH2" s="627"/>
      <c r="AOI2" s="627"/>
      <c r="AOJ2" s="627"/>
      <c r="AOK2" s="627"/>
      <c r="AOL2" s="627"/>
      <c r="AOM2" s="627"/>
      <c r="AON2" s="627"/>
      <c r="AOO2" s="627"/>
      <c r="AOP2" s="627"/>
      <c r="AOQ2" s="627"/>
      <c r="AOR2" s="627"/>
      <c r="AOS2" s="627"/>
      <c r="AOT2" s="627"/>
      <c r="AOU2" s="627"/>
      <c r="AOV2" s="627"/>
      <c r="AOW2" s="627"/>
      <c r="AOX2" s="627"/>
      <c r="AOY2" s="627"/>
      <c r="AOZ2" s="627"/>
      <c r="APA2" s="627"/>
      <c r="APB2" s="627"/>
      <c r="APC2" s="627"/>
      <c r="APD2" s="627"/>
      <c r="APE2" s="627"/>
      <c r="APF2" s="627"/>
      <c r="APG2" s="627"/>
      <c r="APH2" s="627"/>
      <c r="API2" s="627"/>
      <c r="APJ2" s="627"/>
      <c r="APK2" s="627"/>
      <c r="APL2" s="627"/>
      <c r="APM2" s="627"/>
      <c r="APN2" s="627"/>
      <c r="APO2" s="627"/>
      <c r="APP2" s="627"/>
      <c r="APQ2" s="627"/>
      <c r="APR2" s="627"/>
      <c r="APS2" s="627"/>
      <c r="APT2" s="627"/>
      <c r="APU2" s="627"/>
      <c r="APV2" s="627"/>
      <c r="APW2" s="627"/>
      <c r="APX2" s="627"/>
      <c r="APY2" s="627"/>
      <c r="APZ2" s="627"/>
      <c r="AQA2" s="627"/>
      <c r="AQB2" s="627"/>
      <c r="AQC2" s="627"/>
      <c r="AQD2" s="627"/>
      <c r="AQE2" s="627"/>
      <c r="AQF2" s="627"/>
      <c r="AQG2" s="627"/>
      <c r="AQH2" s="627"/>
      <c r="AQI2" s="627"/>
      <c r="AQJ2" s="627"/>
      <c r="AQK2" s="627"/>
      <c r="AQL2" s="627"/>
      <c r="AQM2" s="627"/>
      <c r="AQN2" s="627"/>
      <c r="AQO2" s="627"/>
      <c r="AQP2" s="627"/>
      <c r="AQQ2" s="627"/>
      <c r="AQR2" s="627"/>
      <c r="AQS2" s="627"/>
      <c r="AQT2" s="627"/>
      <c r="AQU2" s="627"/>
      <c r="AQV2" s="627"/>
      <c r="AQW2" s="627"/>
      <c r="AQX2" s="627"/>
      <c r="AQY2" s="627"/>
      <c r="AQZ2" s="627"/>
      <c r="ARA2" s="627"/>
      <c r="ARB2" s="627"/>
      <c r="ARC2" s="627"/>
      <c r="ARD2" s="627"/>
      <c r="ARE2" s="627"/>
      <c r="ARF2" s="627"/>
      <c r="ARG2" s="627"/>
      <c r="ARH2" s="627"/>
      <c r="ARI2" s="627"/>
      <c r="ARJ2" s="627"/>
      <c r="ARK2" s="627"/>
      <c r="ARL2" s="627"/>
      <c r="ARM2" s="627"/>
      <c r="ARN2" s="627"/>
      <c r="ARO2" s="627"/>
      <c r="ARP2" s="627"/>
      <c r="ARQ2" s="627"/>
      <c r="ARR2" s="627"/>
      <c r="ARS2" s="627"/>
      <c r="ART2" s="627"/>
      <c r="ARU2" s="627"/>
      <c r="ARV2" s="627"/>
      <c r="ARW2" s="627"/>
      <c r="ARX2" s="627"/>
      <c r="ARY2" s="627"/>
      <c r="ARZ2" s="627"/>
      <c r="ASA2" s="627"/>
      <c r="ASB2" s="627"/>
      <c r="ASC2" s="627"/>
      <c r="ASD2" s="627"/>
      <c r="ASE2" s="627"/>
      <c r="ASF2" s="627"/>
      <c r="ASG2" s="627"/>
      <c r="ASH2" s="627"/>
      <c r="ASI2" s="627"/>
      <c r="ASJ2" s="627"/>
      <c r="ASK2" s="627"/>
      <c r="ASL2" s="627"/>
      <c r="ASM2" s="627"/>
      <c r="ASN2" s="627"/>
      <c r="ASO2" s="627"/>
      <c r="ASP2" s="627"/>
      <c r="ASQ2" s="627"/>
      <c r="ASR2" s="627"/>
      <c r="ASS2" s="627"/>
      <c r="AST2" s="627"/>
      <c r="ASU2" s="627"/>
      <c r="ASV2" s="627"/>
      <c r="ASW2" s="627"/>
      <c r="ASX2" s="627"/>
      <c r="ASY2" s="627"/>
      <c r="ASZ2" s="627"/>
      <c r="ATA2" s="627"/>
      <c r="ATB2" s="627"/>
      <c r="ATC2" s="627"/>
      <c r="ATD2" s="627"/>
      <c r="ATE2" s="627"/>
      <c r="ATF2" s="627"/>
      <c r="ATG2" s="627"/>
      <c r="ATH2" s="627"/>
      <c r="ATI2" s="627"/>
      <c r="ATJ2" s="627"/>
      <c r="ATK2" s="627"/>
      <c r="ATL2" s="627"/>
      <c r="ATM2" s="627"/>
      <c r="ATN2" s="627"/>
      <c r="ATO2" s="627"/>
      <c r="ATP2" s="627"/>
      <c r="ATQ2" s="627"/>
      <c r="ATR2" s="627"/>
      <c r="ATS2" s="627"/>
      <c r="ATT2" s="627"/>
      <c r="ATU2" s="627"/>
      <c r="ATV2" s="627"/>
      <c r="ATW2" s="627"/>
      <c r="ATX2" s="627"/>
      <c r="ATY2" s="627"/>
      <c r="ATZ2" s="627"/>
      <c r="AUA2" s="627"/>
      <c r="AUB2" s="627"/>
      <c r="AUC2" s="627"/>
      <c r="AUD2" s="627"/>
      <c r="AUE2" s="627"/>
      <c r="AUF2" s="627"/>
      <c r="AUG2" s="627"/>
      <c r="AUH2" s="627"/>
      <c r="AUI2" s="627"/>
      <c r="AUJ2" s="627"/>
      <c r="AUK2" s="627"/>
      <c r="AUL2" s="627"/>
      <c r="AUM2" s="627"/>
      <c r="AUN2" s="627"/>
      <c r="AUO2" s="627"/>
      <c r="AUP2" s="627"/>
      <c r="AUQ2" s="627"/>
      <c r="AUR2" s="627"/>
      <c r="AUS2" s="627"/>
      <c r="AUT2" s="627"/>
      <c r="AUU2" s="627"/>
      <c r="AUV2" s="627"/>
      <c r="AUW2" s="627"/>
      <c r="AUX2" s="627"/>
      <c r="AUY2" s="627"/>
      <c r="AUZ2" s="627"/>
      <c r="AVA2" s="627"/>
      <c r="AVB2" s="627"/>
      <c r="AVC2" s="627"/>
      <c r="AVD2" s="627"/>
      <c r="AVE2" s="627"/>
      <c r="AVF2" s="627"/>
      <c r="AVG2" s="627"/>
      <c r="AVH2" s="627"/>
      <c r="AVI2" s="627"/>
      <c r="AVJ2" s="627"/>
      <c r="AVK2" s="627"/>
      <c r="AVL2" s="627"/>
      <c r="AVM2" s="627"/>
      <c r="AVN2" s="627"/>
      <c r="AVO2" s="627"/>
      <c r="AVP2" s="627"/>
      <c r="AVQ2" s="627"/>
      <c r="AVR2" s="627"/>
      <c r="AVS2" s="627"/>
      <c r="AVT2" s="627"/>
      <c r="AVU2" s="627"/>
      <c r="AVV2" s="627"/>
      <c r="AVW2" s="627"/>
      <c r="AVX2" s="627"/>
      <c r="AVY2" s="627"/>
      <c r="AVZ2" s="627"/>
      <c r="AWA2" s="627"/>
      <c r="AWB2" s="627"/>
      <c r="AWC2" s="627"/>
      <c r="AWD2" s="627"/>
      <c r="AWE2" s="627"/>
      <c r="AWF2" s="627"/>
      <c r="AWG2" s="627"/>
      <c r="AWH2" s="627"/>
      <c r="AWI2" s="627"/>
      <c r="AWJ2" s="627"/>
      <c r="AWK2" s="627"/>
      <c r="AWL2" s="627"/>
      <c r="AWM2" s="627"/>
      <c r="AWN2" s="627"/>
      <c r="AWO2" s="627"/>
      <c r="AWP2" s="627"/>
      <c r="AWQ2" s="627"/>
      <c r="AWR2" s="627"/>
      <c r="AWS2" s="627"/>
      <c r="AWT2" s="627"/>
      <c r="AWU2" s="627"/>
      <c r="AWV2" s="627"/>
      <c r="AWW2" s="627"/>
      <c r="AWX2" s="627"/>
      <c r="AWY2" s="627"/>
      <c r="AWZ2" s="627"/>
      <c r="AXA2" s="627"/>
      <c r="AXB2" s="627"/>
      <c r="AXC2" s="627"/>
      <c r="AXD2" s="627"/>
      <c r="AXE2" s="627"/>
      <c r="AXF2" s="627"/>
      <c r="AXG2" s="627"/>
      <c r="AXH2" s="627"/>
      <c r="AXI2" s="627"/>
      <c r="AXJ2" s="627"/>
      <c r="AXK2" s="627"/>
      <c r="AXL2" s="627"/>
      <c r="AXM2" s="627"/>
      <c r="AXN2" s="627"/>
      <c r="AXO2" s="627"/>
      <c r="AXP2" s="627"/>
      <c r="AXQ2" s="627"/>
      <c r="AXR2" s="627"/>
      <c r="AXS2" s="627"/>
      <c r="AXT2" s="627"/>
      <c r="AXU2" s="627"/>
      <c r="AXV2" s="627"/>
      <c r="AXW2" s="627"/>
      <c r="AXX2" s="627"/>
      <c r="AXY2" s="627"/>
      <c r="AXZ2" s="627"/>
      <c r="AYA2" s="627"/>
      <c r="AYB2" s="627"/>
      <c r="AYC2" s="627"/>
      <c r="AYD2" s="627"/>
      <c r="AYE2" s="627"/>
      <c r="AYF2" s="627"/>
      <c r="AYG2" s="627"/>
      <c r="AYH2" s="627"/>
      <c r="AYI2" s="627"/>
      <c r="AYJ2" s="627"/>
      <c r="AYK2" s="627"/>
      <c r="AYL2" s="627"/>
      <c r="AYM2" s="627"/>
      <c r="AYN2" s="627"/>
      <c r="AYO2" s="627"/>
      <c r="AYP2" s="627"/>
      <c r="AYQ2" s="627"/>
      <c r="AYR2" s="627"/>
      <c r="AYS2" s="627"/>
      <c r="AYT2" s="627"/>
      <c r="AYU2" s="627"/>
      <c r="AYV2" s="627"/>
      <c r="AYW2" s="627"/>
      <c r="AYX2" s="627"/>
      <c r="AYY2" s="627"/>
      <c r="AYZ2" s="627"/>
      <c r="AZA2" s="627"/>
      <c r="AZB2" s="627"/>
      <c r="AZC2" s="627"/>
      <c r="AZD2" s="627"/>
      <c r="AZE2" s="627"/>
      <c r="AZF2" s="627"/>
      <c r="AZG2" s="627"/>
      <c r="AZH2" s="627"/>
      <c r="AZI2" s="627"/>
      <c r="AZJ2" s="627"/>
      <c r="AZK2" s="627"/>
      <c r="AZL2" s="627"/>
      <c r="AZM2" s="627"/>
      <c r="AZN2" s="627"/>
      <c r="AZO2" s="627"/>
      <c r="AZP2" s="627"/>
      <c r="AZQ2" s="627"/>
      <c r="AZR2" s="627"/>
      <c r="AZS2" s="627"/>
      <c r="AZT2" s="627"/>
      <c r="AZU2" s="627"/>
      <c r="AZV2" s="627"/>
      <c r="AZW2" s="627"/>
      <c r="AZX2" s="627"/>
      <c r="AZY2" s="627"/>
      <c r="AZZ2" s="627"/>
      <c r="BAA2" s="627"/>
      <c r="BAB2" s="627"/>
      <c r="BAC2" s="627"/>
      <c r="BAD2" s="627"/>
      <c r="BAE2" s="627"/>
      <c r="BAF2" s="627"/>
      <c r="BAG2" s="627"/>
      <c r="BAH2" s="627"/>
      <c r="BAI2" s="627"/>
      <c r="BAJ2" s="627"/>
      <c r="BAK2" s="627"/>
      <c r="BAL2" s="627"/>
      <c r="BAM2" s="627"/>
      <c r="BAN2" s="627"/>
      <c r="BAO2" s="627"/>
      <c r="BAP2" s="627"/>
      <c r="BAQ2" s="627"/>
      <c r="BAR2" s="627"/>
      <c r="BAS2" s="627"/>
      <c r="BAT2" s="627"/>
      <c r="BAU2" s="627"/>
      <c r="BAV2" s="627"/>
      <c r="BAW2" s="627"/>
      <c r="BAX2" s="627"/>
      <c r="BAY2" s="627"/>
      <c r="BAZ2" s="627"/>
      <c r="BBA2" s="627"/>
      <c r="BBB2" s="627"/>
      <c r="BBC2" s="627"/>
      <c r="BBD2" s="627"/>
      <c r="BBE2" s="627"/>
      <c r="BBF2" s="627"/>
      <c r="BBG2" s="627"/>
      <c r="BBH2" s="627"/>
      <c r="BBI2" s="627"/>
      <c r="BBJ2" s="627"/>
      <c r="BBK2" s="627"/>
      <c r="BBL2" s="627"/>
      <c r="BBM2" s="627"/>
      <c r="BBN2" s="627"/>
      <c r="BBO2" s="627"/>
      <c r="BBP2" s="627"/>
      <c r="BBQ2" s="627"/>
      <c r="BBR2" s="627"/>
      <c r="BBS2" s="627"/>
      <c r="BBT2" s="627"/>
      <c r="BBU2" s="627"/>
      <c r="BBV2" s="627"/>
      <c r="BBW2" s="627"/>
      <c r="BBX2" s="627"/>
      <c r="BBY2" s="627"/>
      <c r="BBZ2" s="627"/>
      <c r="BCA2" s="627"/>
      <c r="BCB2" s="627"/>
      <c r="BCC2" s="627"/>
      <c r="BCD2" s="627"/>
      <c r="BCE2" s="627"/>
      <c r="BCF2" s="627"/>
      <c r="BCG2" s="627"/>
      <c r="BCH2" s="627"/>
      <c r="BCI2" s="627"/>
      <c r="BCJ2" s="627"/>
      <c r="BCK2" s="627"/>
      <c r="BCL2" s="627"/>
      <c r="BCM2" s="627"/>
      <c r="BCN2" s="627"/>
      <c r="BCO2" s="627"/>
      <c r="BCP2" s="627"/>
      <c r="BCQ2" s="627"/>
      <c r="BCR2" s="627"/>
      <c r="BCS2" s="627"/>
      <c r="BCT2" s="627"/>
      <c r="BCU2" s="627"/>
      <c r="BCV2" s="627"/>
      <c r="BCW2" s="627"/>
      <c r="BCX2" s="627"/>
      <c r="BCY2" s="627"/>
      <c r="BCZ2" s="627"/>
      <c r="BDA2" s="627"/>
      <c r="BDB2" s="627"/>
      <c r="BDC2" s="627"/>
      <c r="BDD2" s="627"/>
      <c r="BDE2" s="627"/>
      <c r="BDF2" s="627"/>
      <c r="BDG2" s="627"/>
      <c r="BDH2" s="627"/>
      <c r="BDI2" s="627"/>
      <c r="BDJ2" s="627"/>
      <c r="BDK2" s="627"/>
      <c r="BDL2" s="627"/>
      <c r="BDM2" s="627"/>
      <c r="BDN2" s="627"/>
      <c r="BDO2" s="627"/>
      <c r="BDP2" s="627"/>
      <c r="BDQ2" s="627"/>
      <c r="BDR2" s="627"/>
      <c r="BDS2" s="627"/>
      <c r="BDT2" s="627"/>
      <c r="BDU2" s="627"/>
      <c r="BDV2" s="627"/>
      <c r="BDW2" s="627"/>
      <c r="BDX2" s="627"/>
      <c r="BDY2" s="627"/>
      <c r="BDZ2" s="627"/>
      <c r="BEA2" s="627"/>
      <c r="BEB2" s="627"/>
      <c r="BEC2" s="627"/>
      <c r="BED2" s="627"/>
      <c r="BEE2" s="627"/>
      <c r="BEF2" s="627"/>
      <c r="BEG2" s="627"/>
      <c r="BEH2" s="627"/>
      <c r="BEI2" s="627"/>
      <c r="BEJ2" s="627"/>
      <c r="BEK2" s="627"/>
      <c r="BEL2" s="627"/>
      <c r="BEM2" s="627"/>
      <c r="BEN2" s="627"/>
      <c r="BEO2" s="627"/>
      <c r="BEP2" s="627"/>
      <c r="BEQ2" s="627"/>
      <c r="BER2" s="627"/>
      <c r="BES2" s="627"/>
      <c r="BET2" s="627"/>
      <c r="BEU2" s="627"/>
      <c r="BEV2" s="627"/>
      <c r="BEW2" s="627"/>
      <c r="BEX2" s="627"/>
      <c r="BEY2" s="627"/>
      <c r="BEZ2" s="627"/>
      <c r="BFA2" s="627"/>
      <c r="BFB2" s="627"/>
      <c r="BFC2" s="627"/>
      <c r="BFD2" s="627"/>
      <c r="BFE2" s="627"/>
      <c r="BFF2" s="627"/>
      <c r="BFG2" s="627"/>
      <c r="BFH2" s="627"/>
      <c r="BFI2" s="627"/>
      <c r="BFJ2" s="627"/>
      <c r="BFK2" s="627"/>
      <c r="BFL2" s="627"/>
      <c r="BFM2" s="627"/>
      <c r="BFN2" s="627"/>
      <c r="BFO2" s="627"/>
      <c r="BFP2" s="627"/>
      <c r="BFQ2" s="627"/>
      <c r="BFR2" s="627"/>
      <c r="BFS2" s="627"/>
      <c r="BFT2" s="627"/>
      <c r="BFU2" s="627"/>
      <c r="BFV2" s="627"/>
      <c r="BFW2" s="627"/>
      <c r="BFX2" s="627"/>
      <c r="BFY2" s="627"/>
      <c r="BFZ2" s="627"/>
      <c r="BGA2" s="627"/>
      <c r="BGB2" s="627"/>
      <c r="BGC2" s="627"/>
      <c r="BGD2" s="627"/>
      <c r="BGE2" s="627"/>
      <c r="BGF2" s="627"/>
      <c r="BGG2" s="627"/>
      <c r="BGH2" s="627"/>
      <c r="BGI2" s="627"/>
      <c r="BGJ2" s="627"/>
      <c r="BGK2" s="627"/>
      <c r="BGL2" s="627"/>
      <c r="BGM2" s="627"/>
      <c r="BGN2" s="627"/>
      <c r="BGO2" s="627"/>
      <c r="BGP2" s="627"/>
      <c r="BGQ2" s="627"/>
      <c r="BGR2" s="627"/>
      <c r="BGS2" s="627"/>
      <c r="BGT2" s="627"/>
      <c r="BGU2" s="627"/>
      <c r="BGV2" s="627"/>
      <c r="BGW2" s="627"/>
      <c r="BGX2" s="627"/>
      <c r="BGY2" s="627"/>
      <c r="BGZ2" s="627"/>
      <c r="BHA2" s="627"/>
      <c r="BHB2" s="627"/>
      <c r="BHC2" s="627"/>
      <c r="BHD2" s="627"/>
      <c r="BHE2" s="627"/>
      <c r="BHF2" s="627"/>
      <c r="BHG2" s="627"/>
      <c r="BHH2" s="627"/>
      <c r="BHI2" s="627"/>
      <c r="BHJ2" s="627"/>
      <c r="BHK2" s="627"/>
      <c r="BHL2" s="627"/>
      <c r="BHM2" s="627"/>
      <c r="BHN2" s="627"/>
      <c r="BHO2" s="627"/>
      <c r="BHP2" s="627"/>
      <c r="BHQ2" s="627"/>
      <c r="BHR2" s="627"/>
      <c r="BHS2" s="627"/>
      <c r="BHT2" s="627"/>
      <c r="BHU2" s="627"/>
      <c r="BHV2" s="627"/>
      <c r="BHW2" s="627"/>
      <c r="BHX2" s="627"/>
      <c r="BHY2" s="627"/>
      <c r="BHZ2" s="627"/>
      <c r="BIA2" s="627"/>
      <c r="BIB2" s="627"/>
      <c r="BIC2" s="627"/>
      <c r="BID2" s="627"/>
      <c r="BIE2" s="627"/>
      <c r="BIF2" s="627"/>
      <c r="BIG2" s="627"/>
      <c r="BIH2" s="627"/>
      <c r="BII2" s="627"/>
      <c r="BIJ2" s="627"/>
      <c r="BIK2" s="627"/>
      <c r="BIL2" s="627"/>
      <c r="BIM2" s="627"/>
      <c r="BIN2" s="627"/>
      <c r="BIO2" s="627"/>
      <c r="BIP2" s="627"/>
      <c r="BIQ2" s="627"/>
      <c r="BIR2" s="627"/>
      <c r="BIS2" s="627"/>
      <c r="BIT2" s="627"/>
      <c r="BIU2" s="627"/>
      <c r="BIV2" s="627"/>
      <c r="BIW2" s="627"/>
      <c r="BIX2" s="627"/>
      <c r="BIY2" s="627"/>
      <c r="BIZ2" s="627"/>
      <c r="BJA2" s="627"/>
      <c r="BJB2" s="627"/>
      <c r="BJC2" s="627"/>
      <c r="BJD2" s="627"/>
      <c r="BJE2" s="627"/>
      <c r="BJF2" s="627"/>
      <c r="BJG2" s="627"/>
      <c r="BJH2" s="627"/>
      <c r="BJI2" s="627"/>
      <c r="BJJ2" s="627"/>
      <c r="BJK2" s="627"/>
      <c r="BJL2" s="627"/>
      <c r="BJM2" s="627"/>
      <c r="BJN2" s="627"/>
      <c r="BJO2" s="627"/>
      <c r="BJP2" s="627"/>
      <c r="BJQ2" s="627"/>
      <c r="BJR2" s="627"/>
      <c r="BJS2" s="627"/>
      <c r="BJT2" s="627"/>
      <c r="BJU2" s="627"/>
      <c r="BJV2" s="627"/>
      <c r="BJW2" s="627"/>
      <c r="BJX2" s="627"/>
      <c r="BJY2" s="627"/>
      <c r="BJZ2" s="627"/>
      <c r="BKA2" s="627"/>
      <c r="BKB2" s="627"/>
      <c r="BKC2" s="627"/>
      <c r="BKD2" s="627"/>
      <c r="BKE2" s="627"/>
      <c r="BKF2" s="627"/>
      <c r="BKG2" s="627"/>
      <c r="BKH2" s="627"/>
      <c r="BKI2" s="627"/>
      <c r="BKJ2" s="627"/>
      <c r="BKK2" s="627"/>
      <c r="BKL2" s="627"/>
      <c r="BKM2" s="627"/>
      <c r="BKN2" s="627"/>
      <c r="BKO2" s="627"/>
      <c r="BKP2" s="627"/>
      <c r="BKQ2" s="627"/>
      <c r="BKR2" s="627"/>
      <c r="BKS2" s="627"/>
      <c r="BKT2" s="627"/>
      <c r="BKU2" s="627"/>
      <c r="BKV2" s="627"/>
      <c r="BKW2" s="627"/>
      <c r="BKX2" s="627"/>
      <c r="BKY2" s="627"/>
      <c r="BKZ2" s="627"/>
      <c r="BLA2" s="627"/>
      <c r="BLB2" s="627"/>
      <c r="BLC2" s="627"/>
      <c r="BLD2" s="627"/>
      <c r="BLE2" s="627"/>
      <c r="BLF2" s="627"/>
      <c r="BLG2" s="627"/>
      <c r="BLH2" s="627"/>
      <c r="BLI2" s="627"/>
      <c r="BLJ2" s="627"/>
      <c r="BLK2" s="627"/>
      <c r="BLL2" s="627"/>
      <c r="BLM2" s="627"/>
      <c r="BLN2" s="627"/>
      <c r="BLO2" s="627"/>
      <c r="BLP2" s="627"/>
      <c r="BLQ2" s="627"/>
      <c r="BLR2" s="627"/>
      <c r="BLS2" s="627"/>
      <c r="BLT2" s="627"/>
      <c r="BLU2" s="627"/>
      <c r="BLV2" s="627"/>
      <c r="BLW2" s="627"/>
      <c r="BLX2" s="627"/>
      <c r="BLY2" s="627"/>
      <c r="BLZ2" s="627"/>
      <c r="BMA2" s="627"/>
      <c r="BMB2" s="627"/>
      <c r="BMC2" s="627"/>
      <c r="BMD2" s="627"/>
      <c r="BME2" s="627"/>
      <c r="BMF2" s="627"/>
      <c r="BMG2" s="627"/>
      <c r="BMH2" s="627"/>
      <c r="BMI2" s="627"/>
      <c r="BMJ2" s="627"/>
      <c r="BMK2" s="627"/>
      <c r="BML2" s="627"/>
      <c r="BMM2" s="627"/>
      <c r="BMN2" s="627"/>
      <c r="BMO2" s="627"/>
      <c r="BMP2" s="627"/>
      <c r="BMQ2" s="627"/>
      <c r="BMR2" s="627"/>
      <c r="BMS2" s="627"/>
      <c r="BMT2" s="627"/>
      <c r="BMU2" s="627"/>
      <c r="BMV2" s="627"/>
      <c r="BMW2" s="627"/>
      <c r="BMX2" s="627"/>
      <c r="BMY2" s="627"/>
      <c r="BMZ2" s="627"/>
      <c r="BNA2" s="627"/>
      <c r="BNB2" s="627"/>
      <c r="BNC2" s="627"/>
      <c r="BND2" s="627"/>
      <c r="BNE2" s="627"/>
      <c r="BNF2" s="627"/>
      <c r="BNG2" s="627"/>
      <c r="BNH2" s="627"/>
      <c r="BNI2" s="627"/>
      <c r="BNJ2" s="627"/>
      <c r="BNK2" s="627"/>
      <c r="BNL2" s="627"/>
      <c r="BNM2" s="627"/>
      <c r="BNN2" s="627"/>
      <c r="BNO2" s="627"/>
      <c r="BNP2" s="627"/>
      <c r="BNQ2" s="627"/>
      <c r="BNR2" s="627"/>
      <c r="BNS2" s="627"/>
      <c r="BNT2" s="627"/>
      <c r="BNU2" s="627"/>
      <c r="BNV2" s="627"/>
      <c r="BNW2" s="627"/>
      <c r="BNX2" s="627"/>
      <c r="BNY2" s="627"/>
      <c r="BNZ2" s="627"/>
      <c r="BOA2" s="627"/>
      <c r="BOB2" s="627"/>
      <c r="BOC2" s="627"/>
      <c r="BOD2" s="627"/>
      <c r="BOE2" s="627"/>
      <c r="BOF2" s="627"/>
      <c r="BOG2" s="627"/>
      <c r="BOH2" s="627"/>
      <c r="BOI2" s="627"/>
      <c r="BOJ2" s="627"/>
      <c r="BOK2" s="627"/>
      <c r="BOL2" s="627"/>
      <c r="BOM2" s="627"/>
      <c r="BON2" s="627"/>
      <c r="BOO2" s="627"/>
      <c r="BOP2" s="627"/>
      <c r="BOQ2" s="627"/>
      <c r="BOR2" s="627"/>
      <c r="BOS2" s="627"/>
      <c r="BOT2" s="627"/>
      <c r="BOU2" s="627"/>
      <c r="BOV2" s="627"/>
      <c r="BOW2" s="627"/>
      <c r="BOX2" s="627"/>
      <c r="BOY2" s="627"/>
      <c r="BOZ2" s="627"/>
      <c r="BPA2" s="627"/>
      <c r="BPB2" s="627"/>
      <c r="BPC2" s="627"/>
      <c r="BPD2" s="627"/>
      <c r="BPE2" s="627"/>
      <c r="BPF2" s="627"/>
      <c r="BPG2" s="627"/>
      <c r="BPH2" s="627"/>
      <c r="BPI2" s="627"/>
      <c r="BPJ2" s="627"/>
      <c r="BPK2" s="627"/>
      <c r="BPL2" s="627"/>
      <c r="BPM2" s="627"/>
      <c r="BPN2" s="627"/>
      <c r="BPO2" s="627"/>
      <c r="BPP2" s="627"/>
      <c r="BPQ2" s="627"/>
      <c r="BPR2" s="627"/>
      <c r="BPS2" s="627"/>
      <c r="BPT2" s="627"/>
      <c r="BPU2" s="627"/>
      <c r="BPV2" s="627"/>
      <c r="BPW2" s="627"/>
      <c r="BPX2" s="627"/>
      <c r="BPY2" s="627"/>
      <c r="BPZ2" s="627"/>
      <c r="BQA2" s="627"/>
      <c r="BQB2" s="627"/>
      <c r="BQC2" s="627"/>
      <c r="BQD2" s="627"/>
      <c r="BQE2" s="627"/>
      <c r="BQF2" s="627"/>
      <c r="BQG2" s="627"/>
      <c r="BQH2" s="627"/>
      <c r="BQI2" s="627"/>
      <c r="BQJ2" s="627"/>
      <c r="BQK2" s="627"/>
      <c r="BQL2" s="627"/>
      <c r="BQM2" s="627"/>
      <c r="BQN2" s="627"/>
      <c r="BQO2" s="627"/>
      <c r="BQP2" s="627"/>
      <c r="BQQ2" s="627"/>
      <c r="BQR2" s="627"/>
      <c r="BQS2" s="627"/>
      <c r="BQT2" s="627"/>
      <c r="BQU2" s="627"/>
      <c r="BQV2" s="627"/>
      <c r="BQW2" s="627"/>
      <c r="BQX2" s="627"/>
      <c r="BQY2" s="627"/>
      <c r="BQZ2" s="627"/>
      <c r="BRA2" s="627"/>
      <c r="BRB2" s="627"/>
      <c r="BRC2" s="627"/>
      <c r="BRD2" s="627"/>
      <c r="BRE2" s="627"/>
      <c r="BRF2" s="627"/>
      <c r="BRG2" s="627"/>
      <c r="BRH2" s="627"/>
      <c r="BRI2" s="627"/>
      <c r="BRJ2" s="627"/>
      <c r="BRK2" s="627"/>
      <c r="BRL2" s="627"/>
      <c r="BRM2" s="627"/>
      <c r="BRN2" s="627"/>
      <c r="BRO2" s="627"/>
      <c r="BRP2" s="627"/>
      <c r="BRQ2" s="627"/>
      <c r="BRR2" s="627"/>
      <c r="BRS2" s="627"/>
      <c r="BRT2" s="627"/>
      <c r="BRU2" s="627"/>
      <c r="BRV2" s="627"/>
      <c r="BRW2" s="627"/>
      <c r="BRX2" s="627"/>
      <c r="BRY2" s="627"/>
      <c r="BRZ2" s="627"/>
      <c r="BSA2" s="627"/>
      <c r="BSB2" s="627"/>
      <c r="BSC2" s="627"/>
      <c r="BSD2" s="627"/>
      <c r="BSE2" s="627"/>
      <c r="BSF2" s="627"/>
      <c r="BSG2" s="627"/>
      <c r="BSH2" s="627"/>
      <c r="BSI2" s="627"/>
      <c r="BSJ2" s="627"/>
      <c r="BSK2" s="627"/>
      <c r="BSL2" s="627"/>
      <c r="BSM2" s="627"/>
      <c r="BSN2" s="627"/>
      <c r="BSO2" s="627"/>
      <c r="BSP2" s="627"/>
      <c r="BSQ2" s="627"/>
      <c r="BSR2" s="627"/>
      <c r="BSS2" s="627"/>
      <c r="BST2" s="627"/>
      <c r="BSU2" s="627"/>
      <c r="BSV2" s="627"/>
      <c r="BSW2" s="627"/>
      <c r="BSX2" s="627"/>
      <c r="BSY2" s="627"/>
      <c r="BSZ2" s="627"/>
      <c r="BTA2" s="627"/>
      <c r="BTB2" s="627"/>
      <c r="BTC2" s="627"/>
      <c r="BTD2" s="627"/>
      <c r="BTE2" s="627"/>
      <c r="BTF2" s="627"/>
      <c r="BTG2" s="627"/>
      <c r="BTH2" s="627"/>
      <c r="BTI2" s="627"/>
      <c r="BTJ2" s="627"/>
      <c r="BTK2" s="627"/>
      <c r="BTL2" s="627"/>
      <c r="BTM2" s="627"/>
      <c r="BTN2" s="627"/>
      <c r="BTO2" s="627"/>
      <c r="BTP2" s="627"/>
      <c r="BTQ2" s="627"/>
      <c r="BTR2" s="627"/>
      <c r="BTS2" s="627"/>
      <c r="BTT2" s="627"/>
      <c r="BTU2" s="627"/>
      <c r="BTV2" s="627"/>
      <c r="BTW2" s="627"/>
      <c r="BTX2" s="627"/>
      <c r="BTY2" s="627"/>
      <c r="BTZ2" s="627"/>
      <c r="BUA2" s="627"/>
      <c r="BUB2" s="627"/>
      <c r="BUC2" s="627"/>
      <c r="BUD2" s="627"/>
      <c r="BUE2" s="627"/>
      <c r="BUF2" s="627"/>
      <c r="BUG2" s="627"/>
      <c r="BUH2" s="627"/>
      <c r="BUI2" s="627"/>
      <c r="BUJ2" s="627"/>
      <c r="BUK2" s="627"/>
      <c r="BUL2" s="627"/>
      <c r="BUM2" s="627"/>
      <c r="BUN2" s="627"/>
      <c r="BUO2" s="627"/>
      <c r="BUP2" s="627"/>
      <c r="BUQ2" s="627"/>
      <c r="BUR2" s="627"/>
      <c r="BUS2" s="627"/>
      <c r="BUT2" s="627"/>
      <c r="BUU2" s="627"/>
      <c r="BUV2" s="627"/>
      <c r="BUW2" s="627"/>
      <c r="BUX2" s="627"/>
      <c r="BUY2" s="627"/>
      <c r="BUZ2" s="627"/>
      <c r="BVA2" s="627"/>
      <c r="BVB2" s="627"/>
      <c r="BVC2" s="627"/>
      <c r="BVD2" s="627"/>
      <c r="BVE2" s="627"/>
      <c r="BVF2" s="627"/>
      <c r="BVG2" s="627"/>
      <c r="BVH2" s="627"/>
      <c r="BVI2" s="627"/>
      <c r="BVJ2" s="627"/>
      <c r="BVK2" s="627"/>
      <c r="BVL2" s="627"/>
      <c r="BVM2" s="627"/>
      <c r="BVN2" s="627"/>
      <c r="BVO2" s="627"/>
      <c r="BVP2" s="627"/>
      <c r="BVQ2" s="627"/>
      <c r="BVR2" s="627"/>
      <c r="BVS2" s="627"/>
      <c r="BVT2" s="627"/>
      <c r="BVU2" s="627"/>
      <c r="BVV2" s="627"/>
      <c r="BVW2" s="627"/>
      <c r="BVX2" s="627"/>
      <c r="BVY2" s="627"/>
      <c r="BVZ2" s="627"/>
      <c r="BWA2" s="627"/>
      <c r="BWB2" s="627"/>
      <c r="BWC2" s="627"/>
      <c r="BWD2" s="627"/>
      <c r="BWE2" s="627"/>
      <c r="BWF2" s="627"/>
      <c r="BWG2" s="627"/>
      <c r="BWH2" s="627"/>
      <c r="BWI2" s="627"/>
      <c r="BWJ2" s="627"/>
      <c r="BWK2" s="627"/>
      <c r="BWL2" s="627"/>
      <c r="BWM2" s="627"/>
      <c r="BWN2" s="627"/>
      <c r="BWO2" s="627"/>
      <c r="BWP2" s="627"/>
      <c r="BWQ2" s="627"/>
      <c r="BWR2" s="627"/>
      <c r="BWS2" s="627"/>
      <c r="BWT2" s="627"/>
      <c r="BWU2" s="627"/>
      <c r="BWV2" s="627"/>
      <c r="BWW2" s="627"/>
      <c r="BWX2" s="627"/>
      <c r="BWY2" s="627"/>
      <c r="BWZ2" s="627"/>
      <c r="BXA2" s="627"/>
      <c r="BXB2" s="627"/>
      <c r="BXC2" s="627"/>
      <c r="BXD2" s="627"/>
      <c r="BXE2" s="627"/>
      <c r="BXF2" s="627"/>
      <c r="BXG2" s="627"/>
      <c r="BXH2" s="627"/>
      <c r="BXI2" s="627"/>
      <c r="BXJ2" s="627"/>
      <c r="BXK2" s="627"/>
      <c r="BXL2" s="627"/>
      <c r="BXM2" s="627"/>
      <c r="BXN2" s="627"/>
      <c r="BXO2" s="627"/>
      <c r="BXP2" s="627"/>
      <c r="BXQ2" s="627"/>
      <c r="BXR2" s="627"/>
      <c r="BXS2" s="627"/>
      <c r="BXT2" s="627"/>
      <c r="BXU2" s="627"/>
      <c r="BXV2" s="627"/>
      <c r="BXW2" s="627"/>
      <c r="BXX2" s="627"/>
      <c r="BXY2" s="627"/>
      <c r="BXZ2" s="627"/>
      <c r="BYA2" s="627"/>
      <c r="BYB2" s="627"/>
      <c r="BYC2" s="627"/>
      <c r="BYD2" s="627"/>
      <c r="BYE2" s="627"/>
      <c r="BYF2" s="627"/>
      <c r="BYG2" s="627"/>
      <c r="BYH2" s="627"/>
      <c r="BYI2" s="627"/>
      <c r="BYJ2" s="627"/>
      <c r="BYK2" s="627"/>
      <c r="BYL2" s="627"/>
      <c r="BYM2" s="627"/>
      <c r="BYN2" s="627"/>
      <c r="BYO2" s="627"/>
      <c r="BYP2" s="627"/>
      <c r="BYQ2" s="627"/>
      <c r="BYR2" s="627"/>
      <c r="BYS2" s="627"/>
      <c r="BYT2" s="627"/>
      <c r="BYU2" s="627"/>
      <c r="BYV2" s="627"/>
      <c r="BYW2" s="627"/>
      <c r="BYX2" s="627"/>
      <c r="BYY2" s="627"/>
      <c r="BYZ2" s="627"/>
      <c r="BZA2" s="627"/>
      <c r="BZB2" s="627"/>
      <c r="BZC2" s="627"/>
      <c r="BZD2" s="627"/>
      <c r="BZE2" s="627"/>
      <c r="BZF2" s="627"/>
      <c r="BZG2" s="627"/>
      <c r="BZH2" s="627"/>
      <c r="BZI2" s="627"/>
      <c r="BZJ2" s="627"/>
      <c r="BZK2" s="627"/>
      <c r="BZL2" s="627"/>
      <c r="BZM2" s="627"/>
      <c r="BZN2" s="627"/>
      <c r="BZO2" s="627"/>
      <c r="BZP2" s="627"/>
      <c r="BZQ2" s="627"/>
      <c r="BZR2" s="627"/>
      <c r="BZS2" s="627"/>
      <c r="BZT2" s="627"/>
      <c r="BZU2" s="627"/>
      <c r="BZV2" s="627"/>
      <c r="BZW2" s="627"/>
      <c r="BZX2" s="627"/>
      <c r="BZY2" s="627"/>
      <c r="BZZ2" s="627"/>
      <c r="CAA2" s="627"/>
      <c r="CAB2" s="627"/>
      <c r="CAC2" s="627"/>
      <c r="CAD2" s="627"/>
      <c r="CAE2" s="627"/>
      <c r="CAF2" s="627"/>
      <c r="CAG2" s="627"/>
      <c r="CAH2" s="627"/>
      <c r="CAI2" s="627"/>
      <c r="CAJ2" s="627"/>
      <c r="CAK2" s="627"/>
      <c r="CAL2" s="627"/>
      <c r="CAM2" s="627"/>
      <c r="CAN2" s="627"/>
      <c r="CAO2" s="627"/>
      <c r="CAP2" s="627"/>
      <c r="CAQ2" s="627"/>
      <c r="CAR2" s="627"/>
      <c r="CAS2" s="627"/>
      <c r="CAT2" s="627"/>
      <c r="CAU2" s="627"/>
      <c r="CAV2" s="627"/>
      <c r="CAW2" s="627"/>
      <c r="CAX2" s="627"/>
      <c r="CAY2" s="627"/>
      <c r="CAZ2" s="627"/>
      <c r="CBA2" s="627"/>
      <c r="CBB2" s="627"/>
      <c r="CBC2" s="627"/>
      <c r="CBD2" s="627"/>
      <c r="CBE2" s="627"/>
      <c r="CBF2" s="627"/>
      <c r="CBG2" s="627"/>
      <c r="CBH2" s="627"/>
      <c r="CBI2" s="627"/>
      <c r="CBJ2" s="627"/>
      <c r="CBK2" s="627"/>
      <c r="CBL2" s="627"/>
      <c r="CBM2" s="627"/>
      <c r="CBN2" s="627"/>
      <c r="CBO2" s="627"/>
      <c r="CBP2" s="627"/>
      <c r="CBQ2" s="627"/>
      <c r="CBR2" s="627"/>
      <c r="CBS2" s="627"/>
      <c r="CBT2" s="627"/>
      <c r="CBU2" s="627"/>
      <c r="CBV2" s="627"/>
      <c r="CBW2" s="627"/>
      <c r="CBX2" s="627"/>
      <c r="CBY2" s="627"/>
      <c r="CBZ2" s="627"/>
      <c r="CCA2" s="627"/>
      <c r="CCB2" s="627"/>
      <c r="CCC2" s="627"/>
      <c r="CCD2" s="627"/>
      <c r="CCE2" s="627"/>
      <c r="CCF2" s="627"/>
      <c r="CCG2" s="627"/>
      <c r="CCH2" s="627"/>
      <c r="CCI2" s="627"/>
      <c r="CCJ2" s="627"/>
      <c r="CCK2" s="627"/>
      <c r="CCL2" s="627"/>
      <c r="CCM2" s="627"/>
      <c r="CCN2" s="627"/>
      <c r="CCO2" s="627"/>
      <c r="CCP2" s="627"/>
      <c r="CCQ2" s="627"/>
      <c r="CCR2" s="627"/>
      <c r="CCS2" s="627"/>
      <c r="CCT2" s="627"/>
      <c r="CCU2" s="627"/>
      <c r="CCV2" s="627"/>
      <c r="CCW2" s="627"/>
      <c r="CCX2" s="627"/>
      <c r="CCY2" s="627"/>
      <c r="CCZ2" s="627"/>
      <c r="CDA2" s="627"/>
      <c r="CDB2" s="627"/>
      <c r="CDC2" s="627"/>
      <c r="CDD2" s="627"/>
      <c r="CDE2" s="627"/>
      <c r="CDF2" s="627"/>
      <c r="CDG2" s="627"/>
      <c r="CDH2" s="627"/>
      <c r="CDI2" s="627"/>
      <c r="CDJ2" s="627"/>
      <c r="CDK2" s="627"/>
      <c r="CDL2" s="627"/>
      <c r="CDM2" s="627"/>
      <c r="CDN2" s="627"/>
      <c r="CDO2" s="627"/>
      <c r="CDP2" s="627"/>
      <c r="CDQ2" s="627"/>
      <c r="CDR2" s="627"/>
      <c r="CDS2" s="627"/>
      <c r="CDT2" s="627"/>
      <c r="CDU2" s="627"/>
      <c r="CDV2" s="627"/>
      <c r="CDW2" s="627"/>
      <c r="CDX2" s="627"/>
      <c r="CDY2" s="627"/>
      <c r="CDZ2" s="627"/>
      <c r="CEA2" s="627"/>
      <c r="CEB2" s="627"/>
      <c r="CEC2" s="627"/>
      <c r="CED2" s="627"/>
      <c r="CEE2" s="627"/>
      <c r="CEF2" s="627"/>
      <c r="CEG2" s="627"/>
      <c r="CEH2" s="627"/>
      <c r="CEI2" s="627"/>
      <c r="CEJ2" s="627"/>
      <c r="CEK2" s="627"/>
      <c r="CEL2" s="627"/>
      <c r="CEM2" s="627"/>
      <c r="CEN2" s="627"/>
      <c r="CEO2" s="627"/>
      <c r="CEP2" s="627"/>
      <c r="CEQ2" s="627"/>
      <c r="CER2" s="627"/>
      <c r="CES2" s="627"/>
      <c r="CET2" s="627"/>
      <c r="CEU2" s="627"/>
      <c r="CEV2" s="627"/>
      <c r="CEW2" s="627"/>
      <c r="CEX2" s="627"/>
      <c r="CEY2" s="627"/>
      <c r="CEZ2" s="627"/>
      <c r="CFA2" s="627"/>
      <c r="CFB2" s="627"/>
      <c r="CFC2" s="627"/>
      <c r="CFD2" s="627"/>
      <c r="CFE2" s="627"/>
      <c r="CFF2" s="627"/>
      <c r="CFG2" s="627"/>
      <c r="CFH2" s="627"/>
      <c r="CFI2" s="627"/>
      <c r="CFJ2" s="627"/>
      <c r="CFK2" s="627"/>
      <c r="CFL2" s="627"/>
      <c r="CFM2" s="627"/>
      <c r="CFN2" s="627"/>
      <c r="CFO2" s="627"/>
      <c r="CFP2" s="627"/>
      <c r="CFQ2" s="627"/>
      <c r="CFR2" s="627"/>
      <c r="CFS2" s="627"/>
      <c r="CFT2" s="627"/>
      <c r="CFU2" s="627"/>
      <c r="CFV2" s="627"/>
      <c r="CFW2" s="627"/>
      <c r="CFX2" s="627"/>
      <c r="CFY2" s="627"/>
      <c r="CFZ2" s="627"/>
      <c r="CGA2" s="627"/>
      <c r="CGB2" s="627"/>
      <c r="CGC2" s="627"/>
      <c r="CGD2" s="627"/>
      <c r="CGE2" s="627"/>
      <c r="CGF2" s="627"/>
      <c r="CGG2" s="627"/>
      <c r="CGH2" s="627"/>
      <c r="CGI2" s="627"/>
      <c r="CGJ2" s="627"/>
      <c r="CGK2" s="627"/>
      <c r="CGL2" s="627"/>
      <c r="CGM2" s="627"/>
      <c r="CGN2" s="627"/>
      <c r="CGO2" s="627"/>
      <c r="CGP2" s="627"/>
      <c r="CGQ2" s="627"/>
      <c r="CGR2" s="627"/>
      <c r="CGS2" s="627"/>
      <c r="CGT2" s="627"/>
      <c r="CGU2" s="627"/>
      <c r="CGV2" s="627"/>
      <c r="CGW2" s="627"/>
      <c r="CGX2" s="627"/>
      <c r="CGY2" s="627"/>
      <c r="CGZ2" s="627"/>
      <c r="CHA2" s="627"/>
      <c r="CHB2" s="627"/>
      <c r="CHC2" s="627"/>
      <c r="CHD2" s="627"/>
      <c r="CHE2" s="627"/>
      <c r="CHF2" s="627"/>
      <c r="CHG2" s="627"/>
      <c r="CHH2" s="627"/>
      <c r="CHI2" s="627"/>
      <c r="CHJ2" s="627"/>
      <c r="CHK2" s="627"/>
      <c r="CHL2" s="627"/>
      <c r="CHM2" s="627"/>
      <c r="CHN2" s="627"/>
      <c r="CHO2" s="627"/>
      <c r="CHP2" s="627"/>
      <c r="CHQ2" s="627"/>
      <c r="CHR2" s="627"/>
      <c r="CHS2" s="627"/>
      <c r="CHT2" s="627"/>
      <c r="CHU2" s="627"/>
      <c r="CHV2" s="627"/>
      <c r="CHW2" s="627"/>
      <c r="CHX2" s="627"/>
      <c r="CHY2" s="627"/>
      <c r="CHZ2" s="627"/>
      <c r="CIA2" s="627"/>
      <c r="CIB2" s="627"/>
      <c r="CIC2" s="627"/>
      <c r="CID2" s="627"/>
      <c r="CIE2" s="627"/>
      <c r="CIF2" s="627"/>
      <c r="CIG2" s="627"/>
      <c r="CIH2" s="627"/>
      <c r="CII2" s="627"/>
      <c r="CIJ2" s="627"/>
      <c r="CIK2" s="627"/>
      <c r="CIL2" s="627"/>
      <c r="CIM2" s="627"/>
      <c r="CIN2" s="627"/>
      <c r="CIO2" s="627"/>
      <c r="CIP2" s="627"/>
      <c r="CIQ2" s="627"/>
      <c r="CIR2" s="627"/>
      <c r="CIS2" s="627"/>
      <c r="CIT2" s="627"/>
      <c r="CIU2" s="627"/>
      <c r="CIV2" s="627"/>
      <c r="CIW2" s="627"/>
      <c r="CIX2" s="627"/>
      <c r="CIY2" s="627"/>
      <c r="CIZ2" s="627"/>
      <c r="CJA2" s="627"/>
      <c r="CJB2" s="627"/>
      <c r="CJC2" s="627"/>
      <c r="CJD2" s="627"/>
      <c r="CJE2" s="627"/>
      <c r="CJF2" s="627"/>
      <c r="CJG2" s="627"/>
      <c r="CJH2" s="627"/>
      <c r="CJI2" s="627"/>
      <c r="CJJ2" s="627"/>
      <c r="CJK2" s="627"/>
      <c r="CJL2" s="627"/>
      <c r="CJM2" s="627"/>
      <c r="CJN2" s="627"/>
      <c r="CJO2" s="627"/>
      <c r="CJP2" s="627"/>
      <c r="CJQ2" s="627"/>
      <c r="CJR2" s="627"/>
      <c r="CJS2" s="627"/>
      <c r="CJT2" s="627"/>
      <c r="CJU2" s="627"/>
      <c r="CJV2" s="627"/>
      <c r="CJW2" s="627"/>
      <c r="CJX2" s="627"/>
      <c r="CJY2" s="627"/>
      <c r="CJZ2" s="627"/>
      <c r="CKA2" s="627"/>
      <c r="CKB2" s="627"/>
      <c r="CKC2" s="627"/>
      <c r="CKD2" s="627"/>
      <c r="CKE2" s="627"/>
      <c r="CKF2" s="627"/>
      <c r="CKG2" s="627"/>
      <c r="CKH2" s="627"/>
      <c r="CKI2" s="627"/>
      <c r="CKJ2" s="627"/>
      <c r="CKK2" s="627"/>
      <c r="CKL2" s="627"/>
      <c r="CKM2" s="627"/>
      <c r="CKN2" s="627"/>
      <c r="CKO2" s="627"/>
      <c r="CKP2" s="627"/>
      <c r="CKQ2" s="627"/>
      <c r="CKR2" s="627"/>
      <c r="CKS2" s="627"/>
      <c r="CKT2" s="627"/>
      <c r="CKU2" s="627"/>
      <c r="CKV2" s="627"/>
      <c r="CKW2" s="627"/>
      <c r="CKX2" s="627"/>
      <c r="CKY2" s="627"/>
      <c r="CKZ2" s="627"/>
      <c r="CLA2" s="627"/>
      <c r="CLB2" s="627"/>
      <c r="CLC2" s="627"/>
      <c r="CLD2" s="627"/>
      <c r="CLE2" s="627"/>
      <c r="CLF2" s="627"/>
      <c r="CLG2" s="627"/>
      <c r="CLH2" s="627"/>
      <c r="CLI2" s="627"/>
      <c r="CLJ2" s="627"/>
      <c r="CLK2" s="627"/>
      <c r="CLL2" s="627"/>
      <c r="CLM2" s="627"/>
      <c r="CLN2" s="627"/>
      <c r="CLO2" s="627"/>
      <c r="CLP2" s="627"/>
      <c r="CLQ2" s="627"/>
      <c r="CLR2" s="627"/>
      <c r="CLS2" s="627"/>
      <c r="CLT2" s="627"/>
      <c r="CLU2" s="627"/>
      <c r="CLV2" s="627"/>
      <c r="CLW2" s="627"/>
      <c r="CLX2" s="627"/>
      <c r="CLY2" s="627"/>
      <c r="CLZ2" s="627"/>
      <c r="CMA2" s="627"/>
      <c r="CMB2" s="627"/>
      <c r="CMC2" s="627"/>
      <c r="CMD2" s="627"/>
      <c r="CME2" s="627"/>
      <c r="CMF2" s="627"/>
      <c r="CMG2" s="627"/>
      <c r="CMH2" s="627"/>
      <c r="CMI2" s="627"/>
      <c r="CMJ2" s="627"/>
      <c r="CMK2" s="627"/>
      <c r="CML2" s="627"/>
      <c r="CMM2" s="627"/>
      <c r="CMN2" s="627"/>
      <c r="CMO2" s="627"/>
      <c r="CMP2" s="627"/>
      <c r="CMQ2" s="627"/>
      <c r="CMR2" s="627"/>
      <c r="CMS2" s="627"/>
      <c r="CMT2" s="627"/>
      <c r="CMU2" s="627"/>
      <c r="CMV2" s="627"/>
      <c r="CMW2" s="627"/>
      <c r="CMX2" s="627"/>
      <c r="CMY2" s="627"/>
      <c r="CMZ2" s="627"/>
      <c r="CNA2" s="627"/>
      <c r="CNB2" s="627"/>
      <c r="CNC2" s="627"/>
      <c r="CND2" s="627"/>
      <c r="CNE2" s="627"/>
      <c r="CNF2" s="627"/>
      <c r="CNG2" s="627"/>
      <c r="CNH2" s="627"/>
      <c r="CNI2" s="627"/>
      <c r="CNJ2" s="627"/>
      <c r="CNK2" s="627"/>
      <c r="CNL2" s="627"/>
      <c r="CNM2" s="627"/>
      <c r="CNN2" s="627"/>
      <c r="CNO2" s="627"/>
      <c r="CNP2" s="627"/>
      <c r="CNQ2" s="627"/>
      <c r="CNR2" s="627"/>
      <c r="CNS2" s="627"/>
      <c r="CNT2" s="627"/>
      <c r="CNU2" s="627"/>
      <c r="CNV2" s="627"/>
      <c r="CNW2" s="627"/>
      <c r="CNX2" s="627"/>
      <c r="CNY2" s="627"/>
      <c r="CNZ2" s="627"/>
      <c r="COA2" s="627"/>
      <c r="COB2" s="627"/>
      <c r="COC2" s="627"/>
      <c r="COD2" s="627"/>
      <c r="COE2" s="627"/>
      <c r="COF2" s="627"/>
      <c r="COG2" s="627"/>
      <c r="COH2" s="627"/>
      <c r="COI2" s="627"/>
      <c r="COJ2" s="627"/>
      <c r="COK2" s="627"/>
      <c r="COL2" s="627"/>
      <c r="COM2" s="627"/>
      <c r="CON2" s="627"/>
      <c r="COO2" s="627"/>
      <c r="COP2" s="627"/>
      <c r="COQ2" s="627"/>
      <c r="COR2" s="627"/>
      <c r="COS2" s="627"/>
      <c r="COT2" s="627"/>
      <c r="COU2" s="627"/>
      <c r="COV2" s="627"/>
      <c r="COW2" s="627"/>
      <c r="COX2" s="627"/>
      <c r="COY2" s="627"/>
      <c r="COZ2" s="627"/>
      <c r="CPA2" s="627"/>
      <c r="CPB2" s="627"/>
      <c r="CPC2" s="627"/>
      <c r="CPD2" s="627"/>
      <c r="CPE2" s="627"/>
      <c r="CPF2" s="627"/>
      <c r="CPG2" s="627"/>
      <c r="CPH2" s="627"/>
      <c r="CPI2" s="627"/>
      <c r="CPJ2" s="627"/>
      <c r="CPK2" s="627"/>
      <c r="CPL2" s="627"/>
      <c r="CPM2" s="627"/>
      <c r="CPN2" s="627"/>
      <c r="CPO2" s="627"/>
      <c r="CPP2" s="627"/>
      <c r="CPQ2" s="627"/>
      <c r="CPR2" s="627"/>
      <c r="CPS2" s="627"/>
      <c r="CPT2" s="627"/>
      <c r="CPU2" s="627"/>
      <c r="CPV2" s="627"/>
      <c r="CPW2" s="627"/>
      <c r="CPX2" s="627"/>
      <c r="CPY2" s="627"/>
      <c r="CPZ2" s="627"/>
      <c r="CQA2" s="627"/>
      <c r="CQB2" s="627"/>
      <c r="CQC2" s="627"/>
      <c r="CQD2" s="627"/>
      <c r="CQE2" s="627"/>
      <c r="CQF2" s="627"/>
      <c r="CQG2" s="627"/>
      <c r="CQH2" s="627"/>
      <c r="CQI2" s="627"/>
      <c r="CQJ2" s="627"/>
      <c r="CQK2" s="627"/>
      <c r="CQL2" s="627"/>
      <c r="CQM2" s="627"/>
      <c r="CQN2" s="627"/>
      <c r="CQO2" s="627"/>
      <c r="CQP2" s="627"/>
      <c r="CQQ2" s="627"/>
      <c r="CQR2" s="627"/>
      <c r="CQS2" s="627"/>
      <c r="CQT2" s="627"/>
      <c r="CQU2" s="627"/>
      <c r="CQV2" s="627"/>
      <c r="CQW2" s="627"/>
      <c r="CQX2" s="627"/>
      <c r="CQY2" s="627"/>
      <c r="CQZ2" s="627"/>
      <c r="CRA2" s="627"/>
      <c r="CRB2" s="627"/>
      <c r="CRC2" s="627"/>
      <c r="CRD2" s="627"/>
      <c r="CRE2" s="627"/>
      <c r="CRF2" s="627"/>
      <c r="CRG2" s="627"/>
      <c r="CRH2" s="627"/>
      <c r="CRI2" s="627"/>
      <c r="CRJ2" s="627"/>
      <c r="CRK2" s="627"/>
      <c r="CRL2" s="627"/>
      <c r="CRM2" s="627"/>
      <c r="CRN2" s="627"/>
      <c r="CRO2" s="627"/>
      <c r="CRP2" s="627"/>
      <c r="CRQ2" s="627"/>
      <c r="CRR2" s="627"/>
      <c r="CRS2" s="627"/>
      <c r="CRT2" s="627"/>
      <c r="CRU2" s="627"/>
      <c r="CRV2" s="627"/>
      <c r="CRW2" s="627"/>
      <c r="CRX2" s="627"/>
      <c r="CRY2" s="627"/>
      <c r="CRZ2" s="627"/>
      <c r="CSA2" s="627"/>
      <c r="CSB2" s="627"/>
      <c r="CSC2" s="627"/>
      <c r="CSD2" s="627"/>
      <c r="CSE2" s="627"/>
      <c r="CSF2" s="627"/>
      <c r="CSG2" s="627"/>
      <c r="CSH2" s="627"/>
      <c r="CSI2" s="627"/>
      <c r="CSJ2" s="627"/>
      <c r="CSK2" s="627"/>
      <c r="CSL2" s="627"/>
      <c r="CSM2" s="627"/>
      <c r="CSN2" s="627"/>
      <c r="CSO2" s="627"/>
      <c r="CSP2" s="627"/>
      <c r="CSQ2" s="627"/>
      <c r="CSR2" s="627"/>
      <c r="CSS2" s="627"/>
      <c r="CST2" s="627"/>
      <c r="CSU2" s="627"/>
      <c r="CSV2" s="627"/>
      <c r="CSW2" s="627"/>
      <c r="CSX2" s="627"/>
      <c r="CSY2" s="627"/>
      <c r="CSZ2" s="627"/>
      <c r="CTA2" s="627"/>
      <c r="CTB2" s="627"/>
      <c r="CTC2" s="627"/>
      <c r="CTD2" s="627"/>
      <c r="CTE2" s="627"/>
      <c r="CTF2" s="627"/>
      <c r="CTG2" s="627"/>
      <c r="CTH2" s="627"/>
      <c r="CTI2" s="627"/>
      <c r="CTJ2" s="627"/>
      <c r="CTK2" s="627"/>
      <c r="CTL2" s="627"/>
      <c r="CTM2" s="627"/>
      <c r="CTN2" s="627"/>
      <c r="CTO2" s="627"/>
      <c r="CTP2" s="627"/>
      <c r="CTQ2" s="627"/>
      <c r="CTR2" s="627"/>
      <c r="CTS2" s="627"/>
      <c r="CTT2" s="627"/>
      <c r="CTU2" s="627"/>
      <c r="CTV2" s="627"/>
      <c r="CTW2" s="627"/>
      <c r="CTX2" s="627"/>
      <c r="CTY2" s="627"/>
      <c r="CTZ2" s="627"/>
      <c r="CUA2" s="627"/>
      <c r="CUB2" s="627"/>
      <c r="CUC2" s="627"/>
      <c r="CUD2" s="627"/>
      <c r="CUE2" s="627"/>
      <c r="CUF2" s="627"/>
      <c r="CUG2" s="627"/>
      <c r="CUH2" s="627"/>
      <c r="CUI2" s="627"/>
      <c r="CUJ2" s="627"/>
      <c r="CUK2" s="627"/>
      <c r="CUL2" s="627"/>
      <c r="CUM2" s="627"/>
      <c r="CUN2" s="627"/>
      <c r="CUO2" s="627"/>
      <c r="CUP2" s="627"/>
      <c r="CUQ2" s="627"/>
      <c r="CUR2" s="627"/>
      <c r="CUS2" s="627"/>
      <c r="CUT2" s="627"/>
      <c r="CUU2" s="627"/>
      <c r="CUV2" s="627"/>
      <c r="CUW2" s="627"/>
      <c r="CUX2" s="627"/>
      <c r="CUY2" s="627"/>
      <c r="CUZ2" s="627"/>
      <c r="CVA2" s="627"/>
      <c r="CVB2" s="627"/>
      <c r="CVC2" s="627"/>
      <c r="CVD2" s="627"/>
      <c r="CVE2" s="627"/>
      <c r="CVF2" s="627"/>
      <c r="CVG2" s="627"/>
      <c r="CVH2" s="627"/>
      <c r="CVI2" s="627"/>
      <c r="CVJ2" s="627"/>
      <c r="CVK2" s="627"/>
      <c r="CVL2" s="627"/>
      <c r="CVM2" s="627"/>
      <c r="CVN2" s="627"/>
      <c r="CVO2" s="627"/>
      <c r="CVP2" s="627"/>
      <c r="CVQ2" s="627"/>
      <c r="CVR2" s="627"/>
      <c r="CVS2" s="627"/>
      <c r="CVT2" s="627"/>
      <c r="CVU2" s="627"/>
      <c r="CVV2" s="627"/>
      <c r="CVW2" s="627"/>
      <c r="CVX2" s="627"/>
      <c r="CVY2" s="627"/>
      <c r="CVZ2" s="627"/>
      <c r="CWA2" s="627"/>
      <c r="CWB2" s="627"/>
      <c r="CWC2" s="627"/>
      <c r="CWD2" s="627"/>
      <c r="CWE2" s="627"/>
      <c r="CWF2" s="627"/>
      <c r="CWG2" s="627"/>
      <c r="CWH2" s="627"/>
      <c r="CWI2" s="627"/>
      <c r="CWJ2" s="627"/>
      <c r="CWK2" s="627"/>
      <c r="CWL2" s="627"/>
      <c r="CWM2" s="627"/>
      <c r="CWN2" s="627"/>
      <c r="CWO2" s="627"/>
      <c r="CWP2" s="627"/>
      <c r="CWQ2" s="627"/>
      <c r="CWR2" s="627"/>
      <c r="CWS2" s="627"/>
      <c r="CWT2" s="627"/>
      <c r="CWU2" s="627"/>
      <c r="CWV2" s="627"/>
      <c r="CWW2" s="627"/>
      <c r="CWX2" s="627"/>
      <c r="CWY2" s="627"/>
      <c r="CWZ2" s="627"/>
      <c r="CXA2" s="627"/>
      <c r="CXB2" s="627"/>
      <c r="CXC2" s="627"/>
      <c r="CXD2" s="627"/>
      <c r="CXE2" s="627"/>
      <c r="CXF2" s="627"/>
      <c r="CXG2" s="627"/>
      <c r="CXH2" s="627"/>
      <c r="CXI2" s="627"/>
      <c r="CXJ2" s="627"/>
      <c r="CXK2" s="627"/>
      <c r="CXL2" s="627"/>
      <c r="CXM2" s="627"/>
      <c r="CXN2" s="627"/>
      <c r="CXO2" s="627"/>
      <c r="CXP2" s="627"/>
      <c r="CXQ2" s="627"/>
      <c r="CXR2" s="627"/>
      <c r="CXS2" s="627"/>
      <c r="CXT2" s="627"/>
      <c r="CXU2" s="627"/>
      <c r="CXV2" s="627"/>
      <c r="CXW2" s="627"/>
      <c r="CXX2" s="627"/>
      <c r="CXY2" s="627"/>
      <c r="CXZ2" s="627"/>
      <c r="CYA2" s="627"/>
      <c r="CYB2" s="627"/>
      <c r="CYC2" s="627"/>
      <c r="CYD2" s="627"/>
      <c r="CYE2" s="627"/>
      <c r="CYF2" s="627"/>
      <c r="CYG2" s="627"/>
      <c r="CYH2" s="627"/>
      <c r="CYI2" s="627"/>
      <c r="CYJ2" s="627"/>
      <c r="CYK2" s="627"/>
      <c r="CYL2" s="627"/>
      <c r="CYM2" s="627"/>
      <c r="CYN2" s="627"/>
      <c r="CYO2" s="627"/>
      <c r="CYP2" s="627"/>
      <c r="CYQ2" s="627"/>
      <c r="CYR2" s="627"/>
      <c r="CYS2" s="627"/>
      <c r="CYT2" s="627"/>
      <c r="CYU2" s="627"/>
      <c r="CYV2" s="627"/>
      <c r="CYW2" s="627"/>
      <c r="CYX2" s="627"/>
      <c r="CYY2" s="627"/>
      <c r="CYZ2" s="627"/>
      <c r="CZA2" s="627"/>
      <c r="CZB2" s="627"/>
      <c r="CZC2" s="627"/>
      <c r="CZD2" s="627"/>
      <c r="CZE2" s="627"/>
      <c r="CZF2" s="627"/>
      <c r="CZG2" s="627"/>
      <c r="CZH2" s="627"/>
      <c r="CZI2" s="627"/>
      <c r="CZJ2" s="627"/>
      <c r="CZK2" s="627"/>
      <c r="CZL2" s="627"/>
      <c r="CZM2" s="627"/>
      <c r="CZN2" s="627"/>
      <c r="CZO2" s="627"/>
      <c r="CZP2" s="627"/>
      <c r="CZQ2" s="627"/>
      <c r="CZR2" s="627"/>
      <c r="CZS2" s="627"/>
      <c r="CZT2" s="627"/>
      <c r="CZU2" s="627"/>
      <c r="CZV2" s="627"/>
      <c r="CZW2" s="627"/>
      <c r="CZX2" s="627"/>
      <c r="CZY2" s="627"/>
      <c r="CZZ2" s="627"/>
      <c r="DAA2" s="627"/>
      <c r="DAB2" s="627"/>
      <c r="DAC2" s="627"/>
      <c r="DAD2" s="627"/>
      <c r="DAE2" s="627"/>
      <c r="DAF2" s="627"/>
      <c r="DAG2" s="627"/>
      <c r="DAH2" s="627"/>
      <c r="DAI2" s="627"/>
      <c r="DAJ2" s="627"/>
      <c r="DAK2" s="627"/>
      <c r="DAL2" s="627"/>
      <c r="DAM2" s="627"/>
      <c r="DAN2" s="627"/>
      <c r="DAO2" s="627"/>
      <c r="DAP2" s="627"/>
      <c r="DAQ2" s="627"/>
      <c r="DAR2" s="627"/>
      <c r="DAS2" s="627"/>
      <c r="DAT2" s="627"/>
      <c r="DAU2" s="627"/>
      <c r="DAV2" s="627"/>
      <c r="DAW2" s="627"/>
      <c r="DAX2" s="627"/>
      <c r="DAY2" s="627"/>
      <c r="DAZ2" s="627"/>
      <c r="DBA2" s="627"/>
      <c r="DBB2" s="627"/>
      <c r="DBC2" s="627"/>
      <c r="DBD2" s="627"/>
      <c r="DBE2" s="627"/>
      <c r="DBF2" s="627"/>
      <c r="DBG2" s="627"/>
      <c r="DBH2" s="627"/>
      <c r="DBI2" s="627"/>
      <c r="DBJ2" s="627"/>
      <c r="DBK2" s="627"/>
      <c r="DBL2" s="627"/>
      <c r="DBM2" s="627"/>
      <c r="DBN2" s="627"/>
      <c r="DBO2" s="627"/>
      <c r="DBP2" s="627"/>
      <c r="DBQ2" s="627"/>
      <c r="DBR2" s="627"/>
      <c r="DBS2" s="627"/>
      <c r="DBT2" s="627"/>
      <c r="DBU2" s="627"/>
      <c r="DBV2" s="627"/>
      <c r="DBW2" s="627"/>
      <c r="DBX2" s="627"/>
      <c r="DBY2" s="627"/>
      <c r="DBZ2" s="627"/>
      <c r="DCA2" s="627"/>
      <c r="DCB2" s="627"/>
      <c r="DCC2" s="627"/>
      <c r="DCD2" s="627"/>
      <c r="DCE2" s="627"/>
      <c r="DCF2" s="627"/>
      <c r="DCG2" s="627"/>
      <c r="DCH2" s="627"/>
      <c r="DCI2" s="627"/>
      <c r="DCJ2" s="627"/>
      <c r="DCK2" s="627"/>
      <c r="DCL2" s="627"/>
      <c r="DCM2" s="627"/>
      <c r="DCN2" s="627"/>
      <c r="DCO2" s="627"/>
      <c r="DCP2" s="627"/>
      <c r="DCQ2" s="627"/>
      <c r="DCR2" s="627"/>
      <c r="DCS2" s="627"/>
      <c r="DCT2" s="627"/>
      <c r="DCU2" s="627"/>
      <c r="DCV2" s="627"/>
      <c r="DCW2" s="627"/>
      <c r="DCX2" s="627"/>
      <c r="DCY2" s="627"/>
      <c r="DCZ2" s="627"/>
      <c r="DDA2" s="627"/>
      <c r="DDB2" s="627"/>
      <c r="DDC2" s="627"/>
      <c r="DDD2" s="627"/>
      <c r="DDE2" s="627"/>
      <c r="DDF2" s="627"/>
      <c r="DDG2" s="627"/>
      <c r="DDH2" s="627"/>
      <c r="DDI2" s="627"/>
      <c r="DDJ2" s="627"/>
      <c r="DDK2" s="627"/>
      <c r="DDL2" s="627"/>
      <c r="DDM2" s="627"/>
      <c r="DDN2" s="627"/>
      <c r="DDO2" s="627"/>
      <c r="DDP2" s="627"/>
      <c r="DDQ2" s="627"/>
      <c r="DDR2" s="627"/>
      <c r="DDS2" s="627"/>
      <c r="DDT2" s="627"/>
      <c r="DDU2" s="627"/>
      <c r="DDV2" s="627"/>
      <c r="DDW2" s="627"/>
      <c r="DDX2" s="627"/>
      <c r="DDY2" s="627"/>
      <c r="DDZ2" s="627"/>
      <c r="DEA2" s="627"/>
      <c r="DEB2" s="627"/>
      <c r="DEC2" s="627"/>
      <c r="DED2" s="627"/>
      <c r="DEE2" s="627"/>
      <c r="DEF2" s="627"/>
      <c r="DEG2" s="627"/>
      <c r="DEH2" s="627"/>
      <c r="DEI2" s="627"/>
      <c r="DEJ2" s="627"/>
      <c r="DEK2" s="627"/>
      <c r="DEL2" s="627"/>
      <c r="DEM2" s="627"/>
      <c r="DEN2" s="627"/>
      <c r="DEO2" s="627"/>
      <c r="DEP2" s="627"/>
      <c r="DEQ2" s="627"/>
      <c r="DER2" s="627"/>
      <c r="DES2" s="627"/>
      <c r="DET2" s="627"/>
      <c r="DEU2" s="627"/>
      <c r="DEV2" s="627"/>
      <c r="DEW2" s="627"/>
      <c r="DEX2" s="627"/>
      <c r="DEY2" s="627"/>
      <c r="DEZ2" s="627"/>
      <c r="DFA2" s="627"/>
      <c r="DFB2" s="627"/>
      <c r="DFC2" s="627"/>
      <c r="DFD2" s="627"/>
      <c r="DFE2" s="627"/>
      <c r="DFF2" s="627"/>
      <c r="DFG2" s="627"/>
      <c r="DFH2" s="627"/>
      <c r="DFI2" s="627"/>
      <c r="DFJ2" s="627"/>
      <c r="DFK2" s="627"/>
      <c r="DFL2" s="627"/>
      <c r="DFM2" s="627"/>
      <c r="DFN2" s="627"/>
      <c r="DFO2" s="627"/>
      <c r="DFP2" s="627"/>
      <c r="DFQ2" s="627"/>
      <c r="DFR2" s="627"/>
      <c r="DFS2" s="627"/>
      <c r="DFT2" s="627"/>
      <c r="DFU2" s="627"/>
      <c r="DFV2" s="627"/>
      <c r="DFW2" s="627"/>
      <c r="DFX2" s="627"/>
      <c r="DFY2" s="627"/>
      <c r="DFZ2" s="627"/>
      <c r="DGA2" s="627"/>
      <c r="DGB2" s="627"/>
      <c r="DGC2" s="627"/>
      <c r="DGD2" s="627"/>
      <c r="DGE2" s="627"/>
      <c r="DGF2" s="627"/>
      <c r="DGG2" s="627"/>
      <c r="DGH2" s="627"/>
      <c r="DGI2" s="627"/>
      <c r="DGJ2" s="627"/>
      <c r="DGK2" s="627"/>
      <c r="DGL2" s="627"/>
      <c r="DGM2" s="627"/>
      <c r="DGN2" s="627"/>
      <c r="DGO2" s="627"/>
      <c r="DGP2" s="627"/>
      <c r="DGQ2" s="627"/>
      <c r="DGR2" s="627"/>
      <c r="DGS2" s="627"/>
      <c r="DGT2" s="627"/>
      <c r="DGU2" s="627"/>
      <c r="DGV2" s="627"/>
      <c r="DGW2" s="627"/>
      <c r="DGX2" s="627"/>
      <c r="DGY2" s="627"/>
      <c r="DGZ2" s="627"/>
      <c r="DHA2" s="627"/>
      <c r="DHB2" s="627"/>
      <c r="DHC2" s="627"/>
      <c r="DHD2" s="627"/>
      <c r="DHE2" s="627"/>
      <c r="DHF2" s="627"/>
      <c r="DHG2" s="627"/>
      <c r="DHH2" s="627"/>
      <c r="DHI2" s="627"/>
      <c r="DHJ2" s="627"/>
      <c r="DHK2" s="627"/>
      <c r="DHL2" s="627"/>
      <c r="DHM2" s="627"/>
      <c r="DHN2" s="627"/>
      <c r="DHO2" s="627"/>
      <c r="DHP2" s="627"/>
      <c r="DHQ2" s="627"/>
      <c r="DHR2" s="627"/>
      <c r="DHS2" s="627"/>
      <c r="DHT2" s="627"/>
      <c r="DHU2" s="627"/>
      <c r="DHV2" s="627"/>
      <c r="DHW2" s="627"/>
      <c r="DHX2" s="627"/>
      <c r="DHY2" s="627"/>
      <c r="DHZ2" s="627"/>
      <c r="DIA2" s="627"/>
      <c r="DIB2" s="627"/>
      <c r="DIC2" s="627"/>
      <c r="DID2" s="627"/>
      <c r="DIE2" s="627"/>
      <c r="DIF2" s="627"/>
      <c r="DIG2" s="627"/>
      <c r="DIH2" s="627"/>
      <c r="DII2" s="627"/>
      <c r="DIJ2" s="627"/>
      <c r="DIK2" s="627"/>
      <c r="DIL2" s="627"/>
      <c r="DIM2" s="627"/>
      <c r="DIN2" s="627"/>
      <c r="DIO2" s="627"/>
      <c r="DIP2" s="627"/>
      <c r="DIQ2" s="627"/>
      <c r="DIR2" s="627"/>
      <c r="DIS2" s="627"/>
      <c r="DIT2" s="627"/>
      <c r="DIU2" s="627"/>
      <c r="DIV2" s="627"/>
      <c r="DIW2" s="627"/>
      <c r="DIX2" s="627"/>
      <c r="DIY2" s="627"/>
      <c r="DIZ2" s="627"/>
      <c r="DJA2" s="627"/>
      <c r="DJB2" s="627"/>
      <c r="DJC2" s="627"/>
      <c r="DJD2" s="627"/>
      <c r="DJE2" s="627"/>
      <c r="DJF2" s="627"/>
      <c r="DJG2" s="627"/>
      <c r="DJH2" s="627"/>
      <c r="DJI2" s="627"/>
      <c r="DJJ2" s="627"/>
      <c r="DJK2" s="627"/>
      <c r="DJL2" s="627"/>
      <c r="DJM2" s="627"/>
      <c r="DJN2" s="627"/>
      <c r="DJO2" s="627"/>
      <c r="DJP2" s="627"/>
      <c r="DJQ2" s="627"/>
      <c r="DJR2" s="627"/>
      <c r="DJS2" s="627"/>
      <c r="DJT2" s="627"/>
      <c r="DJU2" s="627"/>
      <c r="DJV2" s="627"/>
      <c r="DJW2" s="627"/>
      <c r="DJX2" s="627"/>
      <c r="DJY2" s="627"/>
      <c r="DJZ2" s="627"/>
      <c r="DKA2" s="627"/>
      <c r="DKB2" s="627"/>
      <c r="DKC2" s="627"/>
      <c r="DKD2" s="627"/>
      <c r="DKE2" s="627"/>
      <c r="DKF2" s="627"/>
      <c r="DKG2" s="627"/>
      <c r="DKH2" s="627"/>
      <c r="DKI2" s="627"/>
      <c r="DKJ2" s="627"/>
      <c r="DKK2" s="627"/>
      <c r="DKL2" s="627"/>
      <c r="DKM2" s="627"/>
      <c r="DKN2" s="627"/>
      <c r="DKO2" s="627"/>
      <c r="DKP2" s="627"/>
      <c r="DKQ2" s="627"/>
      <c r="DKR2" s="627"/>
      <c r="DKS2" s="627"/>
      <c r="DKT2" s="627"/>
      <c r="DKU2" s="627"/>
      <c r="DKV2" s="627"/>
      <c r="DKW2" s="627"/>
      <c r="DKX2" s="627"/>
      <c r="DKY2" s="627"/>
      <c r="DKZ2" s="627"/>
      <c r="DLA2" s="627"/>
      <c r="DLB2" s="627"/>
      <c r="DLC2" s="627"/>
      <c r="DLD2" s="627"/>
      <c r="DLE2" s="627"/>
      <c r="DLF2" s="627"/>
      <c r="DLG2" s="627"/>
      <c r="DLH2" s="627"/>
      <c r="DLI2" s="627"/>
      <c r="DLJ2" s="627"/>
      <c r="DLK2" s="627"/>
      <c r="DLL2" s="627"/>
      <c r="DLM2" s="627"/>
      <c r="DLN2" s="627"/>
      <c r="DLO2" s="627"/>
      <c r="DLP2" s="627"/>
      <c r="DLQ2" s="627"/>
      <c r="DLR2" s="627"/>
      <c r="DLS2" s="627"/>
      <c r="DLT2" s="627"/>
      <c r="DLU2" s="627"/>
      <c r="DLV2" s="627"/>
      <c r="DLW2" s="627"/>
      <c r="DLX2" s="627"/>
      <c r="DLY2" s="627"/>
      <c r="DLZ2" s="627"/>
      <c r="DMA2" s="627"/>
      <c r="DMB2" s="627"/>
      <c r="DMC2" s="627"/>
      <c r="DMD2" s="627"/>
      <c r="DME2" s="627"/>
      <c r="DMF2" s="627"/>
      <c r="DMG2" s="627"/>
      <c r="DMH2" s="627"/>
      <c r="DMI2" s="627"/>
      <c r="DMJ2" s="627"/>
      <c r="DMK2" s="627"/>
      <c r="DML2" s="627"/>
      <c r="DMM2" s="627"/>
      <c r="DMN2" s="627"/>
      <c r="DMO2" s="627"/>
      <c r="DMP2" s="627"/>
      <c r="DMQ2" s="627"/>
      <c r="DMR2" s="627"/>
      <c r="DMS2" s="627"/>
      <c r="DMT2" s="627"/>
      <c r="DMU2" s="627"/>
      <c r="DMV2" s="627"/>
      <c r="DMW2" s="627"/>
      <c r="DMX2" s="627"/>
      <c r="DMY2" s="627"/>
      <c r="DMZ2" s="627"/>
      <c r="DNA2" s="627"/>
      <c r="DNB2" s="627"/>
      <c r="DNC2" s="627"/>
      <c r="DND2" s="627"/>
      <c r="DNE2" s="627"/>
      <c r="DNF2" s="627"/>
      <c r="DNG2" s="627"/>
      <c r="DNH2" s="627"/>
      <c r="DNI2" s="627"/>
      <c r="DNJ2" s="627"/>
      <c r="DNK2" s="627"/>
      <c r="DNL2" s="627"/>
      <c r="DNM2" s="627"/>
      <c r="DNN2" s="627"/>
      <c r="DNO2" s="627"/>
      <c r="DNP2" s="627"/>
      <c r="DNQ2" s="627"/>
      <c r="DNR2" s="627"/>
      <c r="DNS2" s="627"/>
      <c r="DNT2" s="627"/>
      <c r="DNU2" s="627"/>
      <c r="DNV2" s="627"/>
      <c r="DNW2" s="627"/>
      <c r="DNX2" s="627"/>
      <c r="DNY2" s="627"/>
      <c r="DNZ2" s="627"/>
      <c r="DOA2" s="627"/>
      <c r="DOB2" s="627"/>
      <c r="DOC2" s="627"/>
      <c r="DOD2" s="627"/>
      <c r="DOE2" s="627"/>
      <c r="DOF2" s="627"/>
      <c r="DOG2" s="627"/>
      <c r="DOH2" s="627"/>
      <c r="DOI2" s="627"/>
      <c r="DOJ2" s="627"/>
      <c r="DOK2" s="627"/>
      <c r="DOL2" s="627"/>
      <c r="DOM2" s="627"/>
      <c r="DON2" s="627"/>
      <c r="DOO2" s="627"/>
      <c r="DOP2" s="627"/>
      <c r="DOQ2" s="627"/>
      <c r="DOR2" s="627"/>
      <c r="DOS2" s="627"/>
      <c r="DOT2" s="627"/>
      <c r="DOU2" s="627"/>
      <c r="DOV2" s="627"/>
      <c r="DOW2" s="627"/>
      <c r="DOX2" s="627"/>
      <c r="DOY2" s="627"/>
      <c r="DOZ2" s="627"/>
      <c r="DPA2" s="627"/>
      <c r="DPB2" s="627"/>
      <c r="DPC2" s="627"/>
      <c r="DPD2" s="627"/>
      <c r="DPE2" s="627"/>
      <c r="DPF2" s="627"/>
      <c r="DPG2" s="627"/>
      <c r="DPH2" s="627"/>
      <c r="DPI2" s="627"/>
      <c r="DPJ2" s="627"/>
      <c r="DPK2" s="627"/>
      <c r="DPL2" s="627"/>
      <c r="DPM2" s="627"/>
      <c r="DPN2" s="627"/>
      <c r="DPO2" s="627"/>
      <c r="DPP2" s="627"/>
      <c r="DPQ2" s="627"/>
      <c r="DPR2" s="627"/>
      <c r="DPS2" s="627"/>
      <c r="DPT2" s="627"/>
      <c r="DPU2" s="627"/>
      <c r="DPV2" s="627"/>
      <c r="DPW2" s="627"/>
      <c r="DPX2" s="627"/>
      <c r="DPY2" s="627"/>
      <c r="DPZ2" s="627"/>
      <c r="DQA2" s="627"/>
      <c r="DQB2" s="627"/>
      <c r="DQC2" s="627"/>
      <c r="DQD2" s="627"/>
      <c r="DQE2" s="627"/>
      <c r="DQF2" s="627"/>
      <c r="DQG2" s="627"/>
      <c r="DQH2" s="627"/>
      <c r="DQI2" s="627"/>
      <c r="DQJ2" s="627"/>
      <c r="DQK2" s="627"/>
      <c r="DQL2" s="627"/>
      <c r="DQM2" s="627"/>
      <c r="DQN2" s="627"/>
      <c r="DQO2" s="627"/>
      <c r="DQP2" s="627"/>
      <c r="DQQ2" s="627"/>
      <c r="DQR2" s="627"/>
      <c r="DQS2" s="627"/>
      <c r="DQT2" s="627"/>
      <c r="DQU2" s="627"/>
      <c r="DQV2" s="627"/>
      <c r="DQW2" s="627"/>
      <c r="DQX2" s="627"/>
      <c r="DQY2" s="627"/>
      <c r="DQZ2" s="627"/>
      <c r="DRA2" s="627"/>
      <c r="DRB2" s="627"/>
      <c r="DRC2" s="627"/>
      <c r="DRD2" s="627"/>
      <c r="DRE2" s="627"/>
      <c r="DRF2" s="627"/>
      <c r="DRG2" s="627"/>
      <c r="DRH2" s="627"/>
      <c r="DRI2" s="627"/>
      <c r="DRJ2" s="627"/>
      <c r="DRK2" s="627"/>
      <c r="DRL2" s="627"/>
      <c r="DRM2" s="627"/>
      <c r="DRN2" s="627"/>
      <c r="DRO2" s="627"/>
      <c r="DRP2" s="627"/>
      <c r="DRQ2" s="627"/>
      <c r="DRR2" s="627"/>
      <c r="DRS2" s="627"/>
      <c r="DRT2" s="627"/>
      <c r="DRU2" s="627"/>
      <c r="DRV2" s="627"/>
      <c r="DRW2" s="627"/>
      <c r="DRX2" s="627"/>
      <c r="DRY2" s="627"/>
      <c r="DRZ2" s="627"/>
      <c r="DSA2" s="627"/>
      <c r="DSB2" s="627"/>
      <c r="DSC2" s="627"/>
      <c r="DSD2" s="627"/>
      <c r="DSE2" s="627"/>
      <c r="DSF2" s="627"/>
      <c r="DSG2" s="627"/>
      <c r="DSH2" s="627"/>
      <c r="DSI2" s="627"/>
      <c r="DSJ2" s="627"/>
      <c r="DSK2" s="627"/>
      <c r="DSL2" s="627"/>
      <c r="DSM2" s="627"/>
      <c r="DSN2" s="627"/>
      <c r="DSO2" s="627"/>
      <c r="DSP2" s="627"/>
      <c r="DSQ2" s="627"/>
      <c r="DSR2" s="627"/>
      <c r="DSS2" s="627"/>
      <c r="DST2" s="627"/>
      <c r="DSU2" s="627"/>
      <c r="DSV2" s="627"/>
      <c r="DSW2" s="627"/>
      <c r="DSX2" s="627"/>
      <c r="DSY2" s="627"/>
      <c r="DSZ2" s="627"/>
      <c r="DTA2" s="627"/>
      <c r="DTB2" s="627"/>
      <c r="DTC2" s="627"/>
      <c r="DTD2" s="627"/>
      <c r="DTE2" s="627"/>
      <c r="DTF2" s="627"/>
      <c r="DTG2" s="627"/>
      <c r="DTH2" s="627"/>
      <c r="DTI2" s="627"/>
      <c r="DTJ2" s="627"/>
      <c r="DTK2" s="627"/>
      <c r="DTL2" s="627"/>
      <c r="DTM2" s="627"/>
      <c r="DTN2" s="627"/>
      <c r="DTO2" s="627"/>
      <c r="DTP2" s="627"/>
      <c r="DTQ2" s="627"/>
      <c r="DTR2" s="627"/>
      <c r="DTS2" s="627"/>
      <c r="DTT2" s="627"/>
      <c r="DTU2" s="627"/>
      <c r="DTV2" s="627"/>
      <c r="DTW2" s="627"/>
      <c r="DTX2" s="627"/>
      <c r="DTY2" s="627"/>
      <c r="DTZ2" s="627"/>
      <c r="DUA2" s="627"/>
      <c r="DUB2" s="627"/>
      <c r="DUC2" s="627"/>
      <c r="DUD2" s="627"/>
      <c r="DUE2" s="627"/>
      <c r="DUF2" s="627"/>
      <c r="DUG2" s="627"/>
      <c r="DUH2" s="627"/>
      <c r="DUI2" s="627"/>
      <c r="DUJ2" s="627"/>
      <c r="DUK2" s="627"/>
      <c r="DUL2" s="627"/>
      <c r="DUM2" s="627"/>
      <c r="DUN2" s="627"/>
      <c r="DUO2" s="627"/>
      <c r="DUP2" s="627"/>
      <c r="DUQ2" s="627"/>
      <c r="DUR2" s="627"/>
      <c r="DUS2" s="627"/>
      <c r="DUT2" s="627"/>
      <c r="DUU2" s="627"/>
      <c r="DUV2" s="627"/>
      <c r="DUW2" s="627"/>
      <c r="DUX2" s="627"/>
      <c r="DUY2" s="627"/>
      <c r="DUZ2" s="627"/>
      <c r="DVA2" s="627"/>
      <c r="DVB2" s="627"/>
      <c r="DVC2" s="627"/>
      <c r="DVD2" s="627"/>
      <c r="DVE2" s="627"/>
      <c r="DVF2" s="627"/>
      <c r="DVG2" s="627"/>
      <c r="DVH2" s="627"/>
      <c r="DVI2" s="627"/>
      <c r="DVJ2" s="627"/>
      <c r="DVK2" s="627"/>
      <c r="DVL2" s="627"/>
      <c r="DVM2" s="627"/>
      <c r="DVN2" s="627"/>
      <c r="DVO2" s="627"/>
      <c r="DVP2" s="627"/>
      <c r="DVQ2" s="627"/>
      <c r="DVR2" s="627"/>
      <c r="DVS2" s="627"/>
      <c r="DVT2" s="627"/>
      <c r="DVU2" s="627"/>
      <c r="DVV2" s="627"/>
      <c r="DVW2" s="627"/>
      <c r="DVX2" s="627"/>
      <c r="DVY2" s="627"/>
      <c r="DVZ2" s="627"/>
      <c r="DWA2" s="627"/>
      <c r="DWB2" s="627"/>
      <c r="DWC2" s="627"/>
      <c r="DWD2" s="627"/>
      <c r="DWE2" s="627"/>
      <c r="DWF2" s="627"/>
      <c r="DWG2" s="627"/>
      <c r="DWH2" s="627"/>
      <c r="DWI2" s="627"/>
      <c r="DWJ2" s="627"/>
      <c r="DWK2" s="627"/>
      <c r="DWL2" s="627"/>
      <c r="DWM2" s="627"/>
      <c r="DWN2" s="627"/>
      <c r="DWO2" s="627"/>
      <c r="DWP2" s="627"/>
      <c r="DWQ2" s="627"/>
      <c r="DWR2" s="627"/>
      <c r="DWS2" s="627"/>
      <c r="DWT2" s="627"/>
      <c r="DWU2" s="627"/>
      <c r="DWV2" s="627"/>
      <c r="DWW2" s="627"/>
      <c r="DWX2" s="627"/>
      <c r="DWY2" s="627"/>
      <c r="DWZ2" s="627"/>
      <c r="DXA2" s="627"/>
      <c r="DXB2" s="627"/>
      <c r="DXC2" s="627"/>
      <c r="DXD2" s="627"/>
      <c r="DXE2" s="627"/>
      <c r="DXF2" s="627"/>
      <c r="DXG2" s="627"/>
      <c r="DXH2" s="627"/>
      <c r="DXI2" s="627"/>
      <c r="DXJ2" s="627"/>
      <c r="DXK2" s="627"/>
      <c r="DXL2" s="627"/>
      <c r="DXM2" s="627"/>
      <c r="DXN2" s="627"/>
      <c r="DXO2" s="627"/>
      <c r="DXP2" s="627"/>
      <c r="DXQ2" s="627"/>
      <c r="DXR2" s="627"/>
      <c r="DXS2" s="627"/>
      <c r="DXT2" s="627"/>
      <c r="DXU2" s="627"/>
      <c r="DXV2" s="627"/>
      <c r="DXW2" s="627"/>
      <c r="DXX2" s="627"/>
      <c r="DXY2" s="627"/>
      <c r="DXZ2" s="627"/>
      <c r="DYA2" s="627"/>
      <c r="DYB2" s="627"/>
      <c r="DYC2" s="627"/>
      <c r="DYD2" s="627"/>
      <c r="DYE2" s="627"/>
      <c r="DYF2" s="627"/>
      <c r="DYG2" s="627"/>
      <c r="DYH2" s="627"/>
      <c r="DYI2" s="627"/>
      <c r="DYJ2" s="627"/>
      <c r="DYK2" s="627"/>
      <c r="DYL2" s="627"/>
      <c r="DYM2" s="627"/>
      <c r="DYN2" s="627"/>
      <c r="DYO2" s="627"/>
      <c r="DYP2" s="627"/>
      <c r="DYQ2" s="627"/>
      <c r="DYR2" s="627"/>
      <c r="DYS2" s="627"/>
      <c r="DYT2" s="627"/>
      <c r="DYU2" s="627"/>
      <c r="DYV2" s="627"/>
      <c r="DYW2" s="627"/>
      <c r="DYX2" s="627"/>
      <c r="DYY2" s="627"/>
      <c r="DYZ2" s="627"/>
      <c r="DZA2" s="627"/>
      <c r="DZB2" s="627"/>
      <c r="DZC2" s="627"/>
      <c r="DZD2" s="627"/>
      <c r="DZE2" s="627"/>
      <c r="DZF2" s="627"/>
      <c r="DZG2" s="627"/>
      <c r="DZH2" s="627"/>
      <c r="DZI2" s="627"/>
      <c r="DZJ2" s="627"/>
      <c r="DZK2" s="627"/>
      <c r="DZL2" s="627"/>
      <c r="DZM2" s="627"/>
      <c r="DZN2" s="627"/>
      <c r="DZO2" s="627"/>
      <c r="DZP2" s="627"/>
      <c r="DZQ2" s="627"/>
      <c r="DZR2" s="627"/>
      <c r="DZS2" s="627"/>
      <c r="DZT2" s="627"/>
      <c r="DZU2" s="627"/>
      <c r="DZV2" s="627"/>
      <c r="DZW2" s="627"/>
      <c r="DZX2" s="627"/>
      <c r="DZY2" s="627"/>
      <c r="DZZ2" s="627"/>
      <c r="EAA2" s="627"/>
      <c r="EAB2" s="627"/>
      <c r="EAC2" s="627"/>
      <c r="EAD2" s="627"/>
      <c r="EAE2" s="627"/>
      <c r="EAF2" s="627"/>
      <c r="EAG2" s="627"/>
      <c r="EAH2" s="627"/>
      <c r="EAI2" s="627"/>
      <c r="EAJ2" s="627"/>
      <c r="EAK2" s="627"/>
      <c r="EAL2" s="627"/>
      <c r="EAM2" s="627"/>
      <c r="EAN2" s="627"/>
      <c r="EAO2" s="627"/>
      <c r="EAP2" s="627"/>
      <c r="EAQ2" s="627"/>
      <c r="EAR2" s="627"/>
      <c r="EAS2" s="627"/>
      <c r="EAT2" s="627"/>
      <c r="EAU2" s="627"/>
      <c r="EAV2" s="627"/>
      <c r="EAW2" s="627"/>
      <c r="EAX2" s="627"/>
      <c r="EAY2" s="627"/>
      <c r="EAZ2" s="627"/>
      <c r="EBA2" s="627"/>
      <c r="EBB2" s="627"/>
      <c r="EBC2" s="627"/>
      <c r="EBD2" s="627"/>
      <c r="EBE2" s="627"/>
      <c r="EBF2" s="627"/>
      <c r="EBG2" s="627"/>
      <c r="EBH2" s="627"/>
      <c r="EBI2" s="627"/>
      <c r="EBJ2" s="627"/>
      <c r="EBK2" s="627"/>
      <c r="EBL2" s="627"/>
      <c r="EBM2" s="627"/>
      <c r="EBN2" s="627"/>
      <c r="EBO2" s="627"/>
      <c r="EBP2" s="627"/>
      <c r="EBQ2" s="627"/>
      <c r="EBR2" s="627"/>
      <c r="EBS2" s="627"/>
      <c r="EBT2" s="627"/>
      <c r="EBU2" s="627"/>
      <c r="EBV2" s="627"/>
      <c r="EBW2" s="627"/>
      <c r="EBX2" s="627"/>
      <c r="EBY2" s="627"/>
      <c r="EBZ2" s="627"/>
      <c r="ECA2" s="627"/>
      <c r="ECB2" s="627"/>
      <c r="ECC2" s="627"/>
      <c r="ECD2" s="627"/>
      <c r="ECE2" s="627"/>
      <c r="ECF2" s="627"/>
      <c r="ECG2" s="627"/>
      <c r="ECH2" s="627"/>
      <c r="ECI2" s="627"/>
      <c r="ECJ2" s="627"/>
      <c r="ECK2" s="627"/>
      <c r="ECL2" s="627"/>
      <c r="ECM2" s="627"/>
      <c r="ECN2" s="627"/>
      <c r="ECO2" s="627"/>
      <c r="ECP2" s="627"/>
      <c r="ECQ2" s="627"/>
      <c r="ECR2" s="627"/>
      <c r="ECS2" s="627"/>
      <c r="ECT2" s="627"/>
      <c r="ECU2" s="627"/>
      <c r="ECV2" s="627"/>
      <c r="ECW2" s="627"/>
      <c r="ECX2" s="627"/>
      <c r="ECY2" s="627"/>
      <c r="ECZ2" s="627"/>
      <c r="EDA2" s="627"/>
      <c r="EDB2" s="627"/>
      <c r="EDC2" s="627"/>
      <c r="EDD2" s="627"/>
      <c r="EDE2" s="627"/>
      <c r="EDF2" s="627"/>
      <c r="EDG2" s="627"/>
      <c r="EDH2" s="627"/>
      <c r="EDI2" s="627"/>
      <c r="EDJ2" s="627"/>
      <c r="EDK2" s="627"/>
      <c r="EDL2" s="627"/>
      <c r="EDM2" s="627"/>
      <c r="EDN2" s="627"/>
      <c r="EDO2" s="627"/>
      <c r="EDP2" s="627"/>
      <c r="EDQ2" s="627"/>
      <c r="EDR2" s="627"/>
      <c r="EDS2" s="627"/>
      <c r="EDT2" s="627"/>
      <c r="EDU2" s="627"/>
      <c r="EDV2" s="627"/>
      <c r="EDW2" s="627"/>
      <c r="EDX2" s="627"/>
      <c r="EDY2" s="627"/>
      <c r="EDZ2" s="627"/>
      <c r="EEA2" s="627"/>
      <c r="EEB2" s="627"/>
      <c r="EEC2" s="627"/>
      <c r="EED2" s="627"/>
      <c r="EEE2" s="627"/>
      <c r="EEF2" s="627"/>
      <c r="EEG2" s="627"/>
      <c r="EEH2" s="627"/>
      <c r="EEI2" s="627"/>
      <c r="EEJ2" s="627"/>
      <c r="EEK2" s="627"/>
      <c r="EEL2" s="627"/>
      <c r="EEM2" s="627"/>
      <c r="EEN2" s="627"/>
      <c r="EEO2" s="627"/>
      <c r="EEP2" s="627"/>
      <c r="EEQ2" s="627"/>
      <c r="EER2" s="627"/>
      <c r="EES2" s="627"/>
      <c r="EET2" s="627"/>
      <c r="EEU2" s="627"/>
      <c r="EEV2" s="627"/>
      <c r="EEW2" s="627"/>
      <c r="EEX2" s="627"/>
      <c r="EEY2" s="627"/>
      <c r="EEZ2" s="627"/>
      <c r="EFA2" s="627"/>
      <c r="EFB2" s="627"/>
      <c r="EFC2" s="627"/>
      <c r="EFD2" s="627"/>
      <c r="EFE2" s="627"/>
      <c r="EFF2" s="627"/>
      <c r="EFG2" s="627"/>
      <c r="EFH2" s="627"/>
      <c r="EFI2" s="627"/>
      <c r="EFJ2" s="627"/>
      <c r="EFK2" s="627"/>
      <c r="EFL2" s="627"/>
      <c r="EFM2" s="627"/>
      <c r="EFN2" s="627"/>
      <c r="EFO2" s="627"/>
      <c r="EFP2" s="627"/>
      <c r="EFQ2" s="627"/>
      <c r="EFR2" s="627"/>
      <c r="EFS2" s="627"/>
      <c r="EFT2" s="627"/>
      <c r="EFU2" s="627"/>
      <c r="EFV2" s="627"/>
      <c r="EFW2" s="627"/>
      <c r="EFX2" s="627"/>
      <c r="EFY2" s="627"/>
      <c r="EFZ2" s="627"/>
      <c r="EGA2" s="627"/>
      <c r="EGB2" s="627"/>
      <c r="EGC2" s="627"/>
      <c r="EGD2" s="627"/>
      <c r="EGE2" s="627"/>
      <c r="EGF2" s="627"/>
      <c r="EGG2" s="627"/>
      <c r="EGH2" s="627"/>
      <c r="EGI2" s="627"/>
      <c r="EGJ2" s="627"/>
      <c r="EGK2" s="627"/>
      <c r="EGL2" s="627"/>
      <c r="EGM2" s="627"/>
      <c r="EGN2" s="627"/>
      <c r="EGO2" s="627"/>
      <c r="EGP2" s="627"/>
      <c r="EGQ2" s="627"/>
      <c r="EGR2" s="627"/>
      <c r="EGS2" s="627"/>
      <c r="EGT2" s="627"/>
      <c r="EGU2" s="627"/>
      <c r="EGV2" s="627"/>
      <c r="EGW2" s="627"/>
      <c r="EGX2" s="627"/>
      <c r="EGY2" s="627"/>
      <c r="EGZ2" s="627"/>
      <c r="EHA2" s="627"/>
      <c r="EHB2" s="627"/>
      <c r="EHC2" s="627"/>
      <c r="EHD2" s="627"/>
      <c r="EHE2" s="627"/>
      <c r="EHF2" s="627"/>
      <c r="EHG2" s="627"/>
      <c r="EHH2" s="627"/>
      <c r="EHI2" s="627"/>
      <c r="EHJ2" s="627"/>
      <c r="EHK2" s="627"/>
      <c r="EHL2" s="627"/>
      <c r="EHM2" s="627"/>
      <c r="EHN2" s="627"/>
      <c r="EHO2" s="627"/>
      <c r="EHP2" s="627"/>
      <c r="EHQ2" s="627"/>
      <c r="EHR2" s="627"/>
      <c r="EHS2" s="627"/>
      <c r="EHT2" s="627"/>
      <c r="EHU2" s="627"/>
      <c r="EHV2" s="627"/>
      <c r="EHW2" s="627"/>
      <c r="EHX2" s="627"/>
      <c r="EHY2" s="627"/>
      <c r="EHZ2" s="627"/>
      <c r="EIA2" s="627"/>
      <c r="EIB2" s="627"/>
      <c r="EIC2" s="627"/>
      <c r="EID2" s="627"/>
      <c r="EIE2" s="627"/>
      <c r="EIF2" s="627"/>
      <c r="EIG2" s="627"/>
      <c r="EIH2" s="627"/>
      <c r="EII2" s="627"/>
      <c r="EIJ2" s="627"/>
      <c r="EIK2" s="627"/>
      <c r="EIL2" s="627"/>
      <c r="EIM2" s="627"/>
      <c r="EIN2" s="627"/>
      <c r="EIO2" s="627"/>
      <c r="EIP2" s="627"/>
      <c r="EIQ2" s="627"/>
      <c r="EIR2" s="627"/>
      <c r="EIS2" s="627"/>
      <c r="EIT2" s="627"/>
      <c r="EIU2" s="627"/>
      <c r="EIV2" s="627"/>
      <c r="EIW2" s="627"/>
      <c r="EIX2" s="627"/>
      <c r="EIY2" s="627"/>
      <c r="EIZ2" s="627"/>
      <c r="EJA2" s="627"/>
      <c r="EJB2" s="627"/>
      <c r="EJC2" s="627"/>
      <c r="EJD2" s="627"/>
      <c r="EJE2" s="627"/>
      <c r="EJF2" s="627"/>
      <c r="EJG2" s="627"/>
      <c r="EJH2" s="627"/>
      <c r="EJI2" s="627"/>
      <c r="EJJ2" s="627"/>
      <c r="EJK2" s="627"/>
      <c r="EJL2" s="627"/>
      <c r="EJM2" s="627"/>
      <c r="EJN2" s="627"/>
      <c r="EJO2" s="627"/>
      <c r="EJP2" s="627"/>
      <c r="EJQ2" s="627"/>
      <c r="EJR2" s="627"/>
      <c r="EJS2" s="627"/>
      <c r="EJT2" s="627"/>
      <c r="EJU2" s="627"/>
      <c r="EJV2" s="627"/>
      <c r="EJW2" s="627"/>
      <c r="EJX2" s="627"/>
      <c r="EJY2" s="627"/>
      <c r="EJZ2" s="627"/>
      <c r="EKA2" s="627"/>
      <c r="EKB2" s="627"/>
      <c r="EKC2" s="627"/>
      <c r="EKD2" s="627"/>
      <c r="EKE2" s="627"/>
      <c r="EKF2" s="627"/>
      <c r="EKG2" s="627"/>
      <c r="EKH2" s="627"/>
      <c r="EKI2" s="627"/>
      <c r="EKJ2" s="627"/>
      <c r="EKK2" s="627"/>
      <c r="EKL2" s="627"/>
      <c r="EKM2" s="627"/>
      <c r="EKN2" s="627"/>
      <c r="EKO2" s="627"/>
      <c r="EKP2" s="627"/>
      <c r="EKQ2" s="627"/>
      <c r="EKR2" s="627"/>
      <c r="EKS2" s="627"/>
      <c r="EKT2" s="627"/>
      <c r="EKU2" s="627"/>
      <c r="EKV2" s="627"/>
      <c r="EKW2" s="627"/>
      <c r="EKX2" s="627"/>
      <c r="EKY2" s="627"/>
      <c r="EKZ2" s="627"/>
      <c r="ELA2" s="627"/>
      <c r="ELB2" s="627"/>
      <c r="ELC2" s="627"/>
      <c r="ELD2" s="627"/>
      <c r="ELE2" s="627"/>
      <c r="ELF2" s="627"/>
      <c r="ELG2" s="627"/>
      <c r="ELH2" s="627"/>
      <c r="ELI2" s="627"/>
      <c r="ELJ2" s="627"/>
      <c r="ELK2" s="627"/>
      <c r="ELL2" s="627"/>
      <c r="ELM2" s="627"/>
      <c r="ELN2" s="627"/>
      <c r="ELO2" s="627"/>
      <c r="ELP2" s="627"/>
      <c r="ELQ2" s="627"/>
      <c r="ELR2" s="627"/>
      <c r="ELS2" s="627"/>
      <c r="ELT2" s="627"/>
      <c r="ELU2" s="627"/>
      <c r="ELV2" s="627"/>
      <c r="ELW2" s="627"/>
      <c r="ELX2" s="627"/>
      <c r="ELY2" s="627"/>
      <c r="ELZ2" s="627"/>
      <c r="EMA2" s="627"/>
      <c r="EMB2" s="627"/>
      <c r="EMC2" s="627"/>
      <c r="EMD2" s="627"/>
      <c r="EME2" s="627"/>
      <c r="EMF2" s="627"/>
      <c r="EMG2" s="627"/>
      <c r="EMH2" s="627"/>
      <c r="EMI2" s="627"/>
      <c r="EMJ2" s="627"/>
      <c r="EMK2" s="627"/>
      <c r="EML2" s="627"/>
      <c r="EMM2" s="627"/>
      <c r="EMN2" s="627"/>
      <c r="EMO2" s="627"/>
      <c r="EMP2" s="627"/>
      <c r="EMQ2" s="627"/>
      <c r="EMR2" s="627"/>
      <c r="EMS2" s="627"/>
      <c r="EMT2" s="627"/>
      <c r="EMU2" s="627"/>
      <c r="EMV2" s="627"/>
      <c r="EMW2" s="627"/>
      <c r="EMX2" s="627"/>
      <c r="EMY2" s="627"/>
      <c r="EMZ2" s="627"/>
      <c r="ENA2" s="627"/>
      <c r="ENB2" s="627"/>
      <c r="ENC2" s="627"/>
      <c r="END2" s="627"/>
      <c r="ENE2" s="627"/>
      <c r="ENF2" s="627"/>
      <c r="ENG2" s="627"/>
      <c r="ENH2" s="627"/>
      <c r="ENI2" s="627"/>
      <c r="ENJ2" s="627"/>
      <c r="ENK2" s="627"/>
      <c r="ENL2" s="627"/>
      <c r="ENM2" s="627"/>
      <c r="ENN2" s="627"/>
      <c r="ENO2" s="627"/>
      <c r="ENP2" s="627"/>
      <c r="ENQ2" s="627"/>
      <c r="ENR2" s="627"/>
      <c r="ENS2" s="627"/>
      <c r="ENT2" s="627"/>
      <c r="ENU2" s="627"/>
      <c r="ENV2" s="627"/>
      <c r="ENW2" s="627"/>
      <c r="ENX2" s="627"/>
      <c r="ENY2" s="627"/>
      <c r="ENZ2" s="627"/>
      <c r="EOA2" s="627"/>
      <c r="EOB2" s="627"/>
      <c r="EOC2" s="627"/>
      <c r="EOD2" s="627"/>
      <c r="EOE2" s="627"/>
      <c r="EOF2" s="627"/>
      <c r="EOG2" s="627"/>
      <c r="EOH2" s="627"/>
      <c r="EOI2" s="627"/>
      <c r="EOJ2" s="627"/>
      <c r="EOK2" s="627"/>
      <c r="EOL2" s="627"/>
      <c r="EOM2" s="627"/>
      <c r="EON2" s="627"/>
      <c r="EOO2" s="627"/>
      <c r="EOP2" s="627"/>
      <c r="EOQ2" s="627"/>
      <c r="EOR2" s="627"/>
      <c r="EOS2" s="627"/>
      <c r="EOT2" s="627"/>
      <c r="EOU2" s="627"/>
      <c r="EOV2" s="627"/>
      <c r="EOW2" s="627"/>
      <c r="EOX2" s="627"/>
      <c r="EOY2" s="627"/>
      <c r="EOZ2" s="627"/>
      <c r="EPA2" s="627"/>
      <c r="EPB2" s="627"/>
      <c r="EPC2" s="627"/>
      <c r="EPD2" s="627"/>
      <c r="EPE2" s="627"/>
      <c r="EPF2" s="627"/>
      <c r="EPG2" s="627"/>
      <c r="EPH2" s="627"/>
      <c r="EPI2" s="627"/>
      <c r="EPJ2" s="627"/>
      <c r="EPK2" s="627"/>
      <c r="EPL2" s="627"/>
      <c r="EPM2" s="627"/>
      <c r="EPN2" s="627"/>
      <c r="EPO2" s="627"/>
      <c r="EPP2" s="627"/>
      <c r="EPQ2" s="627"/>
      <c r="EPR2" s="627"/>
      <c r="EPS2" s="627"/>
      <c r="EPT2" s="627"/>
      <c r="EPU2" s="627"/>
      <c r="EPV2" s="627"/>
      <c r="EPW2" s="627"/>
      <c r="EPX2" s="627"/>
      <c r="EPY2" s="627"/>
      <c r="EPZ2" s="627"/>
      <c r="EQA2" s="627"/>
      <c r="EQB2" s="627"/>
      <c r="EQC2" s="627"/>
      <c r="EQD2" s="627"/>
      <c r="EQE2" s="627"/>
      <c r="EQF2" s="627"/>
      <c r="EQG2" s="627"/>
      <c r="EQH2" s="627"/>
      <c r="EQI2" s="627"/>
      <c r="EQJ2" s="627"/>
      <c r="EQK2" s="627"/>
      <c r="EQL2" s="627"/>
      <c r="EQM2" s="627"/>
      <c r="EQN2" s="627"/>
      <c r="EQO2" s="627"/>
      <c r="EQP2" s="627"/>
      <c r="EQQ2" s="627"/>
      <c r="EQR2" s="627"/>
      <c r="EQS2" s="627"/>
      <c r="EQT2" s="627"/>
      <c r="EQU2" s="627"/>
      <c r="EQV2" s="627"/>
      <c r="EQW2" s="627"/>
      <c r="EQX2" s="627"/>
      <c r="EQY2" s="627"/>
      <c r="EQZ2" s="627"/>
      <c r="ERA2" s="627"/>
      <c r="ERB2" s="627"/>
      <c r="ERC2" s="627"/>
      <c r="ERD2" s="627"/>
      <c r="ERE2" s="627"/>
      <c r="ERF2" s="627"/>
      <c r="ERG2" s="627"/>
      <c r="ERH2" s="627"/>
      <c r="ERI2" s="627"/>
      <c r="ERJ2" s="627"/>
      <c r="ERK2" s="627"/>
      <c r="ERL2" s="627"/>
      <c r="ERM2" s="627"/>
      <c r="ERN2" s="627"/>
      <c r="ERO2" s="627"/>
      <c r="ERP2" s="627"/>
      <c r="ERQ2" s="627"/>
      <c r="ERR2" s="627"/>
      <c r="ERS2" s="627"/>
      <c r="ERT2" s="627"/>
      <c r="ERU2" s="627"/>
      <c r="ERV2" s="627"/>
      <c r="ERW2" s="627"/>
      <c r="ERX2" s="627"/>
      <c r="ERY2" s="627"/>
      <c r="ERZ2" s="627"/>
      <c r="ESA2" s="627"/>
      <c r="ESB2" s="627"/>
      <c r="ESC2" s="627"/>
      <c r="ESD2" s="627"/>
      <c r="ESE2" s="627"/>
      <c r="ESF2" s="627"/>
      <c r="ESG2" s="627"/>
      <c r="ESH2" s="627"/>
      <c r="ESI2" s="627"/>
      <c r="ESJ2" s="627"/>
      <c r="ESK2" s="627"/>
      <c r="ESL2" s="627"/>
      <c r="ESM2" s="627"/>
      <c r="ESN2" s="627"/>
      <c r="ESO2" s="627"/>
      <c r="ESP2" s="627"/>
      <c r="ESQ2" s="627"/>
      <c r="ESR2" s="627"/>
      <c r="ESS2" s="627"/>
      <c r="EST2" s="627"/>
      <c r="ESU2" s="627"/>
      <c r="ESV2" s="627"/>
      <c r="ESW2" s="627"/>
      <c r="ESX2" s="627"/>
      <c r="ESY2" s="627"/>
      <c r="ESZ2" s="627"/>
      <c r="ETA2" s="627"/>
      <c r="ETB2" s="627"/>
      <c r="ETC2" s="627"/>
      <c r="ETD2" s="627"/>
      <c r="ETE2" s="627"/>
      <c r="ETF2" s="627"/>
      <c r="ETG2" s="627"/>
      <c r="ETH2" s="627"/>
      <c r="ETI2" s="627"/>
      <c r="ETJ2" s="627"/>
      <c r="ETK2" s="627"/>
      <c r="ETL2" s="627"/>
      <c r="ETM2" s="627"/>
      <c r="ETN2" s="627"/>
      <c r="ETO2" s="627"/>
      <c r="ETP2" s="627"/>
      <c r="ETQ2" s="627"/>
      <c r="ETR2" s="627"/>
      <c r="ETS2" s="627"/>
      <c r="ETT2" s="627"/>
      <c r="ETU2" s="627"/>
      <c r="ETV2" s="627"/>
      <c r="ETW2" s="627"/>
      <c r="ETX2" s="627"/>
      <c r="ETY2" s="627"/>
      <c r="ETZ2" s="627"/>
      <c r="EUA2" s="627"/>
      <c r="EUB2" s="627"/>
      <c r="EUC2" s="627"/>
      <c r="EUD2" s="627"/>
      <c r="EUE2" s="627"/>
      <c r="EUF2" s="627"/>
      <c r="EUG2" s="627"/>
      <c r="EUH2" s="627"/>
      <c r="EUI2" s="627"/>
      <c r="EUJ2" s="627"/>
      <c r="EUK2" s="627"/>
      <c r="EUL2" s="627"/>
      <c r="EUM2" s="627"/>
      <c r="EUN2" s="627"/>
      <c r="EUO2" s="627"/>
      <c r="EUP2" s="627"/>
      <c r="EUQ2" s="627"/>
      <c r="EUR2" s="627"/>
      <c r="EUS2" s="627"/>
      <c r="EUT2" s="627"/>
      <c r="EUU2" s="627"/>
      <c r="EUV2" s="627"/>
      <c r="EUW2" s="627"/>
      <c r="EUX2" s="627"/>
      <c r="EUY2" s="627"/>
      <c r="EUZ2" s="627"/>
      <c r="EVA2" s="627"/>
      <c r="EVB2" s="627"/>
      <c r="EVC2" s="627"/>
      <c r="EVD2" s="627"/>
      <c r="EVE2" s="627"/>
      <c r="EVF2" s="627"/>
      <c r="EVG2" s="627"/>
      <c r="EVH2" s="627"/>
      <c r="EVI2" s="627"/>
      <c r="EVJ2" s="627"/>
      <c r="EVK2" s="627"/>
      <c r="EVL2" s="627"/>
      <c r="EVM2" s="627"/>
      <c r="EVN2" s="627"/>
      <c r="EVO2" s="627"/>
      <c r="EVP2" s="627"/>
      <c r="EVQ2" s="627"/>
      <c r="EVR2" s="627"/>
      <c r="EVS2" s="627"/>
      <c r="EVT2" s="627"/>
      <c r="EVU2" s="627"/>
      <c r="EVV2" s="627"/>
      <c r="EVW2" s="627"/>
      <c r="EVX2" s="627"/>
      <c r="EVY2" s="627"/>
      <c r="EVZ2" s="627"/>
      <c r="EWA2" s="627"/>
      <c r="EWB2" s="627"/>
      <c r="EWC2" s="627"/>
      <c r="EWD2" s="627"/>
      <c r="EWE2" s="627"/>
      <c r="EWF2" s="627"/>
      <c r="EWG2" s="627"/>
      <c r="EWH2" s="627"/>
      <c r="EWI2" s="627"/>
      <c r="EWJ2" s="627"/>
      <c r="EWK2" s="627"/>
      <c r="EWL2" s="627"/>
      <c r="EWM2" s="627"/>
      <c r="EWN2" s="627"/>
      <c r="EWO2" s="627"/>
      <c r="EWP2" s="627"/>
      <c r="EWQ2" s="627"/>
      <c r="EWR2" s="627"/>
      <c r="EWS2" s="627"/>
      <c r="EWT2" s="627"/>
      <c r="EWU2" s="627"/>
      <c r="EWV2" s="627"/>
      <c r="EWW2" s="627"/>
      <c r="EWX2" s="627"/>
      <c r="EWY2" s="627"/>
      <c r="EWZ2" s="627"/>
      <c r="EXA2" s="627"/>
      <c r="EXB2" s="627"/>
      <c r="EXC2" s="627"/>
      <c r="EXD2" s="627"/>
      <c r="EXE2" s="627"/>
      <c r="EXF2" s="627"/>
      <c r="EXG2" s="627"/>
      <c r="EXH2" s="627"/>
      <c r="EXI2" s="627"/>
      <c r="EXJ2" s="627"/>
      <c r="EXK2" s="627"/>
      <c r="EXL2" s="627"/>
      <c r="EXM2" s="627"/>
      <c r="EXN2" s="627"/>
      <c r="EXO2" s="627"/>
      <c r="EXP2" s="627"/>
      <c r="EXQ2" s="627"/>
      <c r="EXR2" s="627"/>
      <c r="EXS2" s="627"/>
      <c r="EXT2" s="627"/>
      <c r="EXU2" s="627"/>
      <c r="EXV2" s="627"/>
      <c r="EXW2" s="627"/>
      <c r="EXX2" s="627"/>
      <c r="EXY2" s="627"/>
      <c r="EXZ2" s="627"/>
      <c r="EYA2" s="627"/>
      <c r="EYB2" s="627"/>
      <c r="EYC2" s="627"/>
      <c r="EYD2" s="627"/>
      <c r="EYE2" s="627"/>
      <c r="EYF2" s="627"/>
      <c r="EYG2" s="627"/>
      <c r="EYH2" s="627"/>
      <c r="EYI2" s="627"/>
      <c r="EYJ2" s="627"/>
      <c r="EYK2" s="627"/>
      <c r="EYL2" s="627"/>
      <c r="EYM2" s="627"/>
      <c r="EYN2" s="627"/>
      <c r="EYO2" s="627"/>
      <c r="EYP2" s="627"/>
      <c r="EYQ2" s="627"/>
      <c r="EYR2" s="627"/>
      <c r="EYS2" s="627"/>
      <c r="EYT2" s="627"/>
      <c r="EYU2" s="627"/>
      <c r="EYV2" s="627"/>
      <c r="EYW2" s="627"/>
      <c r="EYX2" s="627"/>
      <c r="EYY2" s="627"/>
      <c r="EYZ2" s="627"/>
      <c r="EZA2" s="627"/>
      <c r="EZB2" s="627"/>
      <c r="EZC2" s="627"/>
      <c r="EZD2" s="627"/>
      <c r="EZE2" s="627"/>
      <c r="EZF2" s="627"/>
      <c r="EZG2" s="627"/>
      <c r="EZH2" s="627"/>
      <c r="EZI2" s="627"/>
      <c r="EZJ2" s="627"/>
      <c r="EZK2" s="627"/>
      <c r="EZL2" s="627"/>
      <c r="EZM2" s="627"/>
      <c r="EZN2" s="627"/>
      <c r="EZO2" s="627"/>
      <c r="EZP2" s="627"/>
      <c r="EZQ2" s="627"/>
      <c r="EZR2" s="627"/>
      <c r="EZS2" s="627"/>
      <c r="EZT2" s="627"/>
      <c r="EZU2" s="627"/>
      <c r="EZV2" s="627"/>
      <c r="EZW2" s="627"/>
      <c r="EZX2" s="627"/>
      <c r="EZY2" s="627"/>
      <c r="EZZ2" s="627"/>
      <c r="FAA2" s="627"/>
      <c r="FAB2" s="627"/>
      <c r="FAC2" s="627"/>
      <c r="FAD2" s="627"/>
      <c r="FAE2" s="627"/>
      <c r="FAF2" s="627"/>
      <c r="FAG2" s="627"/>
      <c r="FAH2" s="627"/>
      <c r="FAI2" s="627"/>
      <c r="FAJ2" s="627"/>
      <c r="FAK2" s="627"/>
      <c r="FAL2" s="627"/>
      <c r="FAM2" s="627"/>
      <c r="FAN2" s="627"/>
      <c r="FAO2" s="627"/>
      <c r="FAP2" s="627"/>
      <c r="FAQ2" s="627"/>
      <c r="FAR2" s="627"/>
      <c r="FAS2" s="627"/>
      <c r="FAT2" s="627"/>
      <c r="FAU2" s="627"/>
      <c r="FAV2" s="627"/>
      <c r="FAW2" s="627"/>
      <c r="FAX2" s="627"/>
      <c r="FAY2" s="627"/>
      <c r="FAZ2" s="627"/>
      <c r="FBA2" s="627"/>
      <c r="FBB2" s="627"/>
      <c r="FBC2" s="627"/>
      <c r="FBD2" s="627"/>
      <c r="FBE2" s="627"/>
      <c r="FBF2" s="627"/>
      <c r="FBG2" s="627"/>
      <c r="FBH2" s="627"/>
      <c r="FBI2" s="627"/>
      <c r="FBJ2" s="627"/>
      <c r="FBK2" s="627"/>
      <c r="FBL2" s="627"/>
      <c r="FBM2" s="627"/>
      <c r="FBN2" s="627"/>
      <c r="FBO2" s="627"/>
      <c r="FBP2" s="627"/>
      <c r="FBQ2" s="627"/>
      <c r="FBR2" s="627"/>
      <c r="FBS2" s="627"/>
      <c r="FBT2" s="627"/>
      <c r="FBU2" s="627"/>
      <c r="FBV2" s="627"/>
      <c r="FBW2" s="627"/>
      <c r="FBX2" s="627"/>
      <c r="FBY2" s="627"/>
      <c r="FBZ2" s="627"/>
      <c r="FCA2" s="627"/>
      <c r="FCB2" s="627"/>
      <c r="FCC2" s="627"/>
      <c r="FCD2" s="627"/>
      <c r="FCE2" s="627"/>
      <c r="FCF2" s="627"/>
      <c r="FCG2" s="627"/>
      <c r="FCH2" s="627"/>
      <c r="FCI2" s="627"/>
      <c r="FCJ2" s="627"/>
      <c r="FCK2" s="627"/>
      <c r="FCL2" s="627"/>
      <c r="FCM2" s="627"/>
      <c r="FCN2" s="627"/>
      <c r="FCO2" s="627"/>
      <c r="FCP2" s="627"/>
      <c r="FCQ2" s="627"/>
      <c r="FCR2" s="627"/>
      <c r="FCS2" s="627"/>
      <c r="FCT2" s="627"/>
      <c r="FCU2" s="627"/>
      <c r="FCV2" s="627"/>
      <c r="FCW2" s="627"/>
      <c r="FCX2" s="627"/>
      <c r="FCY2" s="627"/>
      <c r="FCZ2" s="627"/>
      <c r="FDA2" s="627"/>
      <c r="FDB2" s="627"/>
      <c r="FDC2" s="627"/>
      <c r="FDD2" s="627"/>
      <c r="FDE2" s="627"/>
      <c r="FDF2" s="627"/>
      <c r="FDG2" s="627"/>
      <c r="FDH2" s="627"/>
      <c r="FDI2" s="627"/>
      <c r="FDJ2" s="627"/>
      <c r="FDK2" s="627"/>
      <c r="FDL2" s="627"/>
      <c r="FDM2" s="627"/>
      <c r="FDN2" s="627"/>
      <c r="FDO2" s="627"/>
      <c r="FDP2" s="627"/>
      <c r="FDQ2" s="627"/>
      <c r="FDR2" s="627"/>
      <c r="FDS2" s="627"/>
      <c r="FDT2" s="627"/>
      <c r="FDU2" s="627"/>
      <c r="FDV2" s="627"/>
      <c r="FDW2" s="627"/>
      <c r="FDX2" s="627"/>
      <c r="FDY2" s="627"/>
      <c r="FDZ2" s="627"/>
      <c r="FEA2" s="627"/>
      <c r="FEB2" s="627"/>
      <c r="FEC2" s="627"/>
      <c r="FED2" s="627"/>
      <c r="FEE2" s="627"/>
      <c r="FEF2" s="627"/>
      <c r="FEG2" s="627"/>
      <c r="FEH2" s="627"/>
      <c r="FEI2" s="627"/>
      <c r="FEJ2" s="627"/>
      <c r="FEK2" s="627"/>
      <c r="FEL2" s="627"/>
      <c r="FEM2" s="627"/>
      <c r="FEN2" s="627"/>
      <c r="FEO2" s="627"/>
      <c r="FEP2" s="627"/>
      <c r="FEQ2" s="627"/>
      <c r="FER2" s="627"/>
      <c r="FES2" s="627"/>
      <c r="FET2" s="627"/>
      <c r="FEU2" s="627"/>
      <c r="FEV2" s="627"/>
      <c r="FEW2" s="627"/>
      <c r="FEX2" s="627"/>
      <c r="FEY2" s="627"/>
      <c r="FEZ2" s="627"/>
      <c r="FFA2" s="627"/>
      <c r="FFB2" s="627"/>
      <c r="FFC2" s="627"/>
      <c r="FFD2" s="627"/>
      <c r="FFE2" s="627"/>
      <c r="FFF2" s="627"/>
      <c r="FFG2" s="627"/>
      <c r="FFH2" s="627"/>
      <c r="FFI2" s="627"/>
      <c r="FFJ2" s="627"/>
      <c r="FFK2" s="627"/>
      <c r="FFL2" s="627"/>
      <c r="FFM2" s="627"/>
      <c r="FFN2" s="627"/>
      <c r="FFO2" s="627"/>
      <c r="FFP2" s="627"/>
      <c r="FFQ2" s="627"/>
      <c r="FFR2" s="627"/>
      <c r="FFS2" s="627"/>
      <c r="FFT2" s="627"/>
      <c r="FFU2" s="627"/>
      <c r="FFV2" s="627"/>
      <c r="FFW2" s="627"/>
      <c r="FFX2" s="627"/>
      <c r="FFY2" s="627"/>
      <c r="FFZ2" s="627"/>
      <c r="FGA2" s="627"/>
      <c r="FGB2" s="627"/>
      <c r="FGC2" s="627"/>
      <c r="FGD2" s="627"/>
      <c r="FGE2" s="627"/>
      <c r="FGF2" s="627"/>
      <c r="FGG2" s="627"/>
      <c r="FGH2" s="627"/>
      <c r="FGI2" s="627"/>
      <c r="FGJ2" s="627"/>
      <c r="FGK2" s="627"/>
      <c r="FGL2" s="627"/>
      <c r="FGM2" s="627"/>
      <c r="FGN2" s="627"/>
      <c r="FGO2" s="627"/>
      <c r="FGP2" s="627"/>
      <c r="FGQ2" s="627"/>
      <c r="FGR2" s="627"/>
      <c r="FGS2" s="627"/>
      <c r="FGT2" s="627"/>
      <c r="FGU2" s="627"/>
      <c r="FGV2" s="627"/>
      <c r="FGW2" s="627"/>
      <c r="FGX2" s="627"/>
      <c r="FGY2" s="627"/>
      <c r="FGZ2" s="627"/>
      <c r="FHA2" s="627"/>
      <c r="FHB2" s="627"/>
      <c r="FHC2" s="627"/>
      <c r="FHD2" s="627"/>
      <c r="FHE2" s="627"/>
      <c r="FHF2" s="627"/>
      <c r="FHG2" s="627"/>
      <c r="FHH2" s="627"/>
      <c r="FHI2" s="627"/>
      <c r="FHJ2" s="627"/>
      <c r="FHK2" s="627"/>
      <c r="FHL2" s="627"/>
      <c r="FHM2" s="627"/>
      <c r="FHN2" s="627"/>
      <c r="FHO2" s="627"/>
      <c r="FHP2" s="627"/>
      <c r="FHQ2" s="627"/>
      <c r="FHR2" s="627"/>
      <c r="FHS2" s="627"/>
      <c r="FHT2" s="627"/>
      <c r="FHU2" s="627"/>
      <c r="FHV2" s="627"/>
      <c r="FHW2" s="627"/>
      <c r="FHX2" s="627"/>
      <c r="FHY2" s="627"/>
      <c r="FHZ2" s="627"/>
      <c r="FIA2" s="627"/>
      <c r="FIB2" s="627"/>
      <c r="FIC2" s="627"/>
      <c r="FID2" s="627"/>
      <c r="FIE2" s="627"/>
      <c r="FIF2" s="627"/>
      <c r="FIG2" s="627"/>
      <c r="FIH2" s="627"/>
      <c r="FII2" s="627"/>
      <c r="FIJ2" s="627"/>
      <c r="FIK2" s="627"/>
      <c r="FIL2" s="627"/>
      <c r="FIM2" s="627"/>
      <c r="FIN2" s="627"/>
      <c r="FIO2" s="627"/>
      <c r="FIP2" s="627"/>
      <c r="FIQ2" s="627"/>
      <c r="FIR2" s="627"/>
      <c r="FIS2" s="627"/>
      <c r="FIT2" s="627"/>
      <c r="FIU2" s="627"/>
      <c r="FIV2" s="627"/>
      <c r="FIW2" s="627"/>
      <c r="FIX2" s="627"/>
      <c r="FIY2" s="627"/>
      <c r="FIZ2" s="627"/>
      <c r="FJA2" s="627"/>
      <c r="FJB2" s="627"/>
      <c r="FJC2" s="627"/>
      <c r="FJD2" s="627"/>
      <c r="FJE2" s="627"/>
      <c r="FJF2" s="627"/>
      <c r="FJG2" s="627"/>
      <c r="FJH2" s="627"/>
      <c r="FJI2" s="627"/>
      <c r="FJJ2" s="627"/>
      <c r="FJK2" s="627"/>
      <c r="FJL2" s="627"/>
      <c r="FJM2" s="627"/>
      <c r="FJN2" s="627"/>
      <c r="FJO2" s="627"/>
      <c r="FJP2" s="627"/>
      <c r="FJQ2" s="627"/>
      <c r="FJR2" s="627"/>
      <c r="FJS2" s="627"/>
      <c r="FJT2" s="627"/>
      <c r="FJU2" s="627"/>
      <c r="FJV2" s="627"/>
      <c r="FJW2" s="627"/>
      <c r="FJX2" s="627"/>
      <c r="FJY2" s="627"/>
      <c r="FJZ2" s="627"/>
      <c r="FKA2" s="627"/>
      <c r="FKB2" s="627"/>
      <c r="FKC2" s="627"/>
      <c r="FKD2" s="627"/>
      <c r="FKE2" s="627"/>
      <c r="FKF2" s="627"/>
      <c r="FKG2" s="627"/>
      <c r="FKH2" s="627"/>
      <c r="FKI2" s="627"/>
      <c r="FKJ2" s="627"/>
      <c r="FKK2" s="627"/>
      <c r="FKL2" s="627"/>
      <c r="FKM2" s="627"/>
      <c r="FKN2" s="627"/>
      <c r="FKO2" s="627"/>
      <c r="FKP2" s="627"/>
      <c r="FKQ2" s="627"/>
      <c r="FKR2" s="627"/>
      <c r="FKS2" s="627"/>
      <c r="FKT2" s="627"/>
      <c r="FKU2" s="627"/>
      <c r="FKV2" s="627"/>
      <c r="FKW2" s="627"/>
      <c r="FKX2" s="627"/>
      <c r="FKY2" s="627"/>
      <c r="FKZ2" s="627"/>
      <c r="FLA2" s="627"/>
      <c r="FLB2" s="627"/>
      <c r="FLC2" s="627"/>
      <c r="FLD2" s="627"/>
      <c r="FLE2" s="627"/>
      <c r="FLF2" s="627"/>
      <c r="FLG2" s="627"/>
      <c r="FLH2" s="627"/>
      <c r="FLI2" s="627"/>
      <c r="FLJ2" s="627"/>
      <c r="FLK2" s="627"/>
      <c r="FLL2" s="627"/>
      <c r="FLM2" s="627"/>
      <c r="FLN2" s="627"/>
      <c r="FLO2" s="627"/>
      <c r="FLP2" s="627"/>
      <c r="FLQ2" s="627"/>
      <c r="FLR2" s="627"/>
      <c r="FLS2" s="627"/>
      <c r="FLT2" s="627"/>
      <c r="FLU2" s="627"/>
      <c r="FLV2" s="627"/>
      <c r="FLW2" s="627"/>
      <c r="FLX2" s="627"/>
      <c r="FLY2" s="627"/>
      <c r="FLZ2" s="627"/>
      <c r="FMA2" s="627"/>
      <c r="FMB2" s="627"/>
      <c r="FMC2" s="627"/>
      <c r="FMD2" s="627"/>
      <c r="FME2" s="627"/>
      <c r="FMF2" s="627"/>
      <c r="FMG2" s="627"/>
      <c r="FMH2" s="627"/>
      <c r="FMI2" s="627"/>
      <c r="FMJ2" s="627"/>
      <c r="FMK2" s="627"/>
      <c r="FML2" s="627"/>
      <c r="FMM2" s="627"/>
      <c r="FMN2" s="627"/>
      <c r="FMO2" s="627"/>
      <c r="FMP2" s="627"/>
      <c r="FMQ2" s="627"/>
      <c r="FMR2" s="627"/>
      <c r="FMS2" s="627"/>
      <c r="FMT2" s="627"/>
      <c r="FMU2" s="627"/>
      <c r="FMV2" s="627"/>
      <c r="FMW2" s="627"/>
      <c r="FMX2" s="627"/>
      <c r="FMY2" s="627"/>
      <c r="FMZ2" s="627"/>
      <c r="FNA2" s="627"/>
      <c r="FNB2" s="627"/>
      <c r="FNC2" s="627"/>
      <c r="FND2" s="627"/>
      <c r="FNE2" s="627"/>
      <c r="FNF2" s="627"/>
      <c r="FNG2" s="627"/>
      <c r="FNH2" s="627"/>
      <c r="FNI2" s="627"/>
      <c r="FNJ2" s="627"/>
      <c r="FNK2" s="627"/>
      <c r="FNL2" s="627"/>
      <c r="FNM2" s="627"/>
      <c r="FNN2" s="627"/>
      <c r="FNO2" s="627"/>
      <c r="FNP2" s="627"/>
      <c r="FNQ2" s="627"/>
      <c r="FNR2" s="627"/>
      <c r="FNS2" s="627"/>
      <c r="FNT2" s="627"/>
      <c r="FNU2" s="627"/>
      <c r="FNV2" s="627"/>
      <c r="FNW2" s="627"/>
      <c r="FNX2" s="627"/>
      <c r="FNY2" s="627"/>
      <c r="FNZ2" s="627"/>
      <c r="FOA2" s="627"/>
      <c r="FOB2" s="627"/>
      <c r="FOC2" s="627"/>
      <c r="FOD2" s="627"/>
      <c r="FOE2" s="627"/>
      <c r="FOF2" s="627"/>
      <c r="FOG2" s="627"/>
      <c r="FOH2" s="627"/>
      <c r="FOI2" s="627"/>
      <c r="FOJ2" s="627"/>
      <c r="FOK2" s="627"/>
      <c r="FOL2" s="627"/>
      <c r="FOM2" s="627"/>
      <c r="FON2" s="627"/>
      <c r="FOO2" s="627"/>
      <c r="FOP2" s="627"/>
      <c r="FOQ2" s="627"/>
      <c r="FOR2" s="627"/>
      <c r="FOS2" s="627"/>
      <c r="FOT2" s="627"/>
      <c r="FOU2" s="627"/>
      <c r="FOV2" s="627"/>
      <c r="FOW2" s="627"/>
      <c r="FOX2" s="627"/>
      <c r="FOY2" s="627"/>
      <c r="FOZ2" s="627"/>
      <c r="FPA2" s="627"/>
      <c r="FPB2" s="627"/>
      <c r="FPC2" s="627"/>
      <c r="FPD2" s="627"/>
      <c r="FPE2" s="627"/>
      <c r="FPF2" s="627"/>
      <c r="FPG2" s="627"/>
      <c r="FPH2" s="627"/>
      <c r="FPI2" s="627"/>
      <c r="FPJ2" s="627"/>
      <c r="FPK2" s="627"/>
      <c r="FPL2" s="627"/>
      <c r="FPM2" s="627"/>
      <c r="FPN2" s="627"/>
      <c r="FPO2" s="627"/>
      <c r="FPP2" s="627"/>
      <c r="FPQ2" s="627"/>
      <c r="FPR2" s="627"/>
      <c r="FPS2" s="627"/>
      <c r="FPT2" s="627"/>
      <c r="FPU2" s="627"/>
      <c r="FPV2" s="627"/>
      <c r="FPW2" s="627"/>
      <c r="FPX2" s="627"/>
      <c r="FPY2" s="627"/>
      <c r="FPZ2" s="627"/>
      <c r="FQA2" s="627"/>
      <c r="FQB2" s="627"/>
      <c r="FQC2" s="627"/>
      <c r="FQD2" s="627"/>
      <c r="FQE2" s="627"/>
      <c r="FQF2" s="627"/>
      <c r="FQG2" s="627"/>
      <c r="FQH2" s="627"/>
      <c r="FQI2" s="627"/>
      <c r="FQJ2" s="627"/>
      <c r="FQK2" s="627"/>
      <c r="FQL2" s="627"/>
      <c r="FQM2" s="627"/>
      <c r="FQN2" s="627"/>
      <c r="FQO2" s="627"/>
      <c r="FQP2" s="627"/>
      <c r="FQQ2" s="627"/>
      <c r="FQR2" s="627"/>
      <c r="FQS2" s="627"/>
      <c r="FQT2" s="627"/>
      <c r="FQU2" s="627"/>
      <c r="FQV2" s="627"/>
      <c r="FQW2" s="627"/>
      <c r="FQX2" s="627"/>
      <c r="FQY2" s="627"/>
      <c r="FQZ2" s="627"/>
      <c r="FRA2" s="627"/>
      <c r="FRB2" s="627"/>
      <c r="FRC2" s="627"/>
      <c r="FRD2" s="627"/>
      <c r="FRE2" s="627"/>
      <c r="FRF2" s="627"/>
      <c r="FRG2" s="627"/>
      <c r="FRH2" s="627"/>
      <c r="FRI2" s="627"/>
      <c r="FRJ2" s="627"/>
      <c r="FRK2" s="627"/>
      <c r="FRL2" s="627"/>
      <c r="FRM2" s="627"/>
      <c r="FRN2" s="627"/>
      <c r="FRO2" s="627"/>
      <c r="FRP2" s="627"/>
      <c r="FRQ2" s="627"/>
      <c r="FRR2" s="627"/>
      <c r="FRS2" s="627"/>
      <c r="FRT2" s="627"/>
      <c r="FRU2" s="627"/>
      <c r="FRV2" s="627"/>
      <c r="FRW2" s="627"/>
      <c r="FRX2" s="627"/>
      <c r="FRY2" s="627"/>
      <c r="FRZ2" s="627"/>
      <c r="FSA2" s="627"/>
      <c r="FSB2" s="627"/>
      <c r="FSC2" s="627"/>
      <c r="FSD2" s="627"/>
      <c r="FSE2" s="627"/>
      <c r="FSF2" s="627"/>
      <c r="FSG2" s="627"/>
      <c r="FSH2" s="627"/>
      <c r="FSI2" s="627"/>
      <c r="FSJ2" s="627"/>
      <c r="FSK2" s="627"/>
      <c r="FSL2" s="627"/>
      <c r="FSM2" s="627"/>
      <c r="FSN2" s="627"/>
      <c r="FSO2" s="627"/>
      <c r="FSP2" s="627"/>
      <c r="FSQ2" s="627"/>
      <c r="FSR2" s="627"/>
      <c r="FSS2" s="627"/>
      <c r="FST2" s="627"/>
      <c r="FSU2" s="627"/>
      <c r="FSV2" s="627"/>
      <c r="FSW2" s="627"/>
      <c r="FSX2" s="627"/>
      <c r="FSY2" s="627"/>
      <c r="FSZ2" s="627"/>
      <c r="FTA2" s="627"/>
      <c r="FTB2" s="627"/>
      <c r="FTC2" s="627"/>
      <c r="FTD2" s="627"/>
      <c r="FTE2" s="627"/>
      <c r="FTF2" s="627"/>
      <c r="FTG2" s="627"/>
      <c r="FTH2" s="627"/>
      <c r="FTI2" s="627"/>
      <c r="FTJ2" s="627"/>
      <c r="FTK2" s="627"/>
      <c r="FTL2" s="627"/>
      <c r="FTM2" s="627"/>
      <c r="FTN2" s="627"/>
      <c r="FTO2" s="627"/>
      <c r="FTP2" s="627"/>
      <c r="FTQ2" s="627"/>
      <c r="FTR2" s="627"/>
      <c r="FTS2" s="627"/>
      <c r="FTT2" s="627"/>
      <c r="FTU2" s="627"/>
      <c r="FTV2" s="627"/>
      <c r="FTW2" s="627"/>
      <c r="FTX2" s="627"/>
      <c r="FTY2" s="627"/>
      <c r="FTZ2" s="627"/>
      <c r="FUA2" s="627"/>
      <c r="FUB2" s="627"/>
      <c r="FUC2" s="627"/>
      <c r="FUD2" s="627"/>
      <c r="FUE2" s="627"/>
      <c r="FUF2" s="627"/>
      <c r="FUG2" s="627"/>
      <c r="FUH2" s="627"/>
      <c r="FUI2" s="627"/>
      <c r="FUJ2" s="627"/>
      <c r="FUK2" s="627"/>
      <c r="FUL2" s="627"/>
      <c r="FUM2" s="627"/>
      <c r="FUN2" s="627"/>
      <c r="FUO2" s="627"/>
      <c r="FUP2" s="627"/>
      <c r="FUQ2" s="627"/>
      <c r="FUR2" s="627"/>
      <c r="FUS2" s="627"/>
      <c r="FUT2" s="627"/>
      <c r="FUU2" s="627"/>
      <c r="FUV2" s="627"/>
      <c r="FUW2" s="627"/>
      <c r="FUX2" s="627"/>
      <c r="FUY2" s="627"/>
      <c r="FUZ2" s="627"/>
      <c r="FVA2" s="627"/>
      <c r="FVB2" s="627"/>
      <c r="FVC2" s="627"/>
      <c r="FVD2" s="627"/>
      <c r="FVE2" s="627"/>
      <c r="FVF2" s="627"/>
      <c r="FVG2" s="627"/>
      <c r="FVH2" s="627"/>
      <c r="FVI2" s="627"/>
      <c r="FVJ2" s="627"/>
      <c r="FVK2" s="627"/>
      <c r="FVL2" s="627"/>
      <c r="FVM2" s="627"/>
      <c r="FVN2" s="627"/>
      <c r="FVO2" s="627"/>
      <c r="FVP2" s="627"/>
      <c r="FVQ2" s="627"/>
      <c r="FVR2" s="627"/>
      <c r="FVS2" s="627"/>
      <c r="FVT2" s="627"/>
      <c r="FVU2" s="627"/>
      <c r="FVV2" s="627"/>
      <c r="FVW2" s="627"/>
      <c r="FVX2" s="627"/>
      <c r="FVY2" s="627"/>
      <c r="FVZ2" s="627"/>
      <c r="FWA2" s="627"/>
      <c r="FWB2" s="627"/>
      <c r="FWC2" s="627"/>
      <c r="FWD2" s="627"/>
      <c r="FWE2" s="627"/>
      <c r="FWF2" s="627"/>
      <c r="FWG2" s="627"/>
      <c r="FWH2" s="627"/>
      <c r="FWI2" s="627"/>
      <c r="FWJ2" s="627"/>
      <c r="FWK2" s="627"/>
      <c r="FWL2" s="627"/>
      <c r="FWM2" s="627"/>
      <c r="FWN2" s="627"/>
      <c r="FWO2" s="627"/>
      <c r="FWP2" s="627"/>
      <c r="FWQ2" s="627"/>
      <c r="FWR2" s="627"/>
      <c r="FWS2" s="627"/>
      <c r="FWT2" s="627"/>
      <c r="FWU2" s="627"/>
      <c r="FWV2" s="627"/>
      <c r="FWW2" s="627"/>
      <c r="FWX2" s="627"/>
      <c r="FWY2" s="627"/>
      <c r="FWZ2" s="627"/>
      <c r="FXA2" s="627"/>
      <c r="FXB2" s="627"/>
      <c r="FXC2" s="627"/>
      <c r="FXD2" s="627"/>
      <c r="FXE2" s="627"/>
      <c r="FXF2" s="627"/>
      <c r="FXG2" s="627"/>
      <c r="FXH2" s="627"/>
      <c r="FXI2" s="627"/>
      <c r="FXJ2" s="627"/>
      <c r="FXK2" s="627"/>
      <c r="FXL2" s="627"/>
      <c r="FXM2" s="627"/>
      <c r="FXN2" s="627"/>
      <c r="FXO2" s="627"/>
      <c r="FXP2" s="627"/>
      <c r="FXQ2" s="627"/>
      <c r="FXR2" s="627"/>
      <c r="FXS2" s="627"/>
      <c r="FXT2" s="627"/>
      <c r="FXU2" s="627"/>
      <c r="FXV2" s="627"/>
      <c r="FXW2" s="627"/>
      <c r="FXX2" s="627"/>
      <c r="FXY2" s="627"/>
      <c r="FXZ2" s="627"/>
      <c r="FYA2" s="627"/>
      <c r="FYB2" s="627"/>
      <c r="FYC2" s="627"/>
      <c r="FYD2" s="627"/>
      <c r="FYE2" s="627"/>
      <c r="FYF2" s="627"/>
      <c r="FYG2" s="627"/>
      <c r="FYH2" s="627"/>
      <c r="FYI2" s="627"/>
      <c r="FYJ2" s="627"/>
      <c r="FYK2" s="627"/>
      <c r="FYL2" s="627"/>
      <c r="FYM2" s="627"/>
      <c r="FYN2" s="627"/>
      <c r="FYO2" s="627"/>
      <c r="FYP2" s="627"/>
      <c r="FYQ2" s="627"/>
      <c r="FYR2" s="627"/>
      <c r="FYS2" s="627"/>
      <c r="FYT2" s="627"/>
      <c r="FYU2" s="627"/>
      <c r="FYV2" s="627"/>
      <c r="FYW2" s="627"/>
      <c r="FYX2" s="627"/>
      <c r="FYY2" s="627"/>
      <c r="FYZ2" s="627"/>
      <c r="FZA2" s="627"/>
      <c r="FZB2" s="627"/>
      <c r="FZC2" s="627"/>
      <c r="FZD2" s="627"/>
      <c r="FZE2" s="627"/>
      <c r="FZF2" s="627"/>
      <c r="FZG2" s="627"/>
      <c r="FZH2" s="627"/>
      <c r="FZI2" s="627"/>
      <c r="FZJ2" s="627"/>
      <c r="FZK2" s="627"/>
      <c r="FZL2" s="627"/>
      <c r="FZM2" s="627"/>
      <c r="FZN2" s="627"/>
      <c r="FZO2" s="627"/>
      <c r="FZP2" s="627"/>
      <c r="FZQ2" s="627"/>
      <c r="FZR2" s="627"/>
      <c r="FZS2" s="627"/>
      <c r="FZT2" s="627"/>
      <c r="FZU2" s="627"/>
      <c r="FZV2" s="627"/>
      <c r="FZW2" s="627"/>
      <c r="FZX2" s="627"/>
      <c r="FZY2" s="627"/>
      <c r="FZZ2" s="627"/>
      <c r="GAA2" s="627"/>
      <c r="GAB2" s="627"/>
      <c r="GAC2" s="627"/>
      <c r="GAD2" s="627"/>
      <c r="GAE2" s="627"/>
      <c r="GAF2" s="627"/>
      <c r="GAG2" s="627"/>
      <c r="GAH2" s="627"/>
      <c r="GAI2" s="627"/>
      <c r="GAJ2" s="627"/>
      <c r="GAK2" s="627"/>
      <c r="GAL2" s="627"/>
      <c r="GAM2" s="627"/>
      <c r="GAN2" s="627"/>
      <c r="GAO2" s="627"/>
      <c r="GAP2" s="627"/>
      <c r="GAQ2" s="627"/>
      <c r="GAR2" s="627"/>
      <c r="GAS2" s="627"/>
      <c r="GAT2" s="627"/>
      <c r="GAU2" s="627"/>
      <c r="GAV2" s="627"/>
      <c r="GAW2" s="627"/>
      <c r="GAX2" s="627"/>
      <c r="GAY2" s="627"/>
      <c r="GAZ2" s="627"/>
      <c r="GBA2" s="627"/>
      <c r="GBB2" s="627"/>
      <c r="GBC2" s="627"/>
      <c r="GBD2" s="627"/>
      <c r="GBE2" s="627"/>
      <c r="GBF2" s="627"/>
      <c r="GBG2" s="627"/>
      <c r="GBH2" s="627"/>
      <c r="GBI2" s="627"/>
      <c r="GBJ2" s="627"/>
      <c r="GBK2" s="627"/>
      <c r="GBL2" s="627"/>
      <c r="GBM2" s="627"/>
      <c r="GBN2" s="627"/>
      <c r="GBO2" s="627"/>
      <c r="GBP2" s="627"/>
      <c r="GBQ2" s="627"/>
      <c r="GBR2" s="627"/>
      <c r="GBS2" s="627"/>
      <c r="GBT2" s="627"/>
      <c r="GBU2" s="627"/>
      <c r="GBV2" s="627"/>
      <c r="GBW2" s="627"/>
      <c r="GBX2" s="627"/>
      <c r="GBY2" s="627"/>
      <c r="GBZ2" s="627"/>
      <c r="GCA2" s="627"/>
      <c r="GCB2" s="627"/>
      <c r="GCC2" s="627"/>
      <c r="GCD2" s="627"/>
      <c r="GCE2" s="627"/>
      <c r="GCF2" s="627"/>
      <c r="GCG2" s="627"/>
      <c r="GCH2" s="627"/>
      <c r="GCI2" s="627"/>
      <c r="GCJ2" s="627"/>
      <c r="GCK2" s="627"/>
      <c r="GCL2" s="627"/>
      <c r="GCM2" s="627"/>
      <c r="GCN2" s="627"/>
      <c r="GCO2" s="627"/>
      <c r="GCP2" s="627"/>
      <c r="GCQ2" s="627"/>
      <c r="GCR2" s="627"/>
      <c r="GCS2" s="627"/>
      <c r="GCT2" s="627"/>
      <c r="GCU2" s="627"/>
      <c r="GCV2" s="627"/>
      <c r="GCW2" s="627"/>
      <c r="GCX2" s="627"/>
      <c r="GCY2" s="627"/>
      <c r="GCZ2" s="627"/>
      <c r="GDA2" s="627"/>
      <c r="GDB2" s="627"/>
      <c r="GDC2" s="627"/>
      <c r="GDD2" s="627"/>
      <c r="GDE2" s="627"/>
      <c r="GDF2" s="627"/>
      <c r="GDG2" s="627"/>
      <c r="GDH2" s="627"/>
      <c r="GDI2" s="627"/>
      <c r="GDJ2" s="627"/>
      <c r="GDK2" s="627"/>
      <c r="GDL2" s="627"/>
      <c r="GDM2" s="627"/>
      <c r="GDN2" s="627"/>
      <c r="GDO2" s="627"/>
      <c r="GDP2" s="627"/>
      <c r="GDQ2" s="627"/>
      <c r="GDR2" s="627"/>
      <c r="GDS2" s="627"/>
      <c r="GDT2" s="627"/>
      <c r="GDU2" s="627"/>
      <c r="GDV2" s="627"/>
      <c r="GDW2" s="627"/>
      <c r="GDX2" s="627"/>
      <c r="GDY2" s="627"/>
      <c r="GDZ2" s="627"/>
      <c r="GEA2" s="627"/>
      <c r="GEB2" s="627"/>
      <c r="GEC2" s="627"/>
      <c r="GED2" s="627"/>
      <c r="GEE2" s="627"/>
      <c r="GEF2" s="627"/>
      <c r="GEG2" s="627"/>
      <c r="GEH2" s="627"/>
      <c r="GEI2" s="627"/>
      <c r="GEJ2" s="627"/>
      <c r="GEK2" s="627"/>
      <c r="GEL2" s="627"/>
      <c r="GEM2" s="627"/>
      <c r="GEN2" s="627"/>
      <c r="GEO2" s="627"/>
      <c r="GEP2" s="627"/>
      <c r="GEQ2" s="627"/>
      <c r="GER2" s="627"/>
      <c r="GES2" s="627"/>
      <c r="GET2" s="627"/>
      <c r="GEU2" s="627"/>
      <c r="GEV2" s="627"/>
      <c r="GEW2" s="627"/>
      <c r="GEX2" s="627"/>
      <c r="GEY2" s="627"/>
      <c r="GEZ2" s="627"/>
      <c r="GFA2" s="627"/>
      <c r="GFB2" s="627"/>
      <c r="GFC2" s="627"/>
      <c r="GFD2" s="627"/>
      <c r="GFE2" s="627"/>
      <c r="GFF2" s="627"/>
      <c r="GFG2" s="627"/>
      <c r="GFH2" s="627"/>
      <c r="GFI2" s="627"/>
      <c r="GFJ2" s="627"/>
      <c r="GFK2" s="627"/>
      <c r="GFL2" s="627"/>
      <c r="GFM2" s="627"/>
      <c r="GFN2" s="627"/>
      <c r="GFO2" s="627"/>
      <c r="GFP2" s="627"/>
      <c r="GFQ2" s="627"/>
      <c r="GFR2" s="627"/>
      <c r="GFS2" s="627"/>
      <c r="GFT2" s="627"/>
      <c r="GFU2" s="627"/>
      <c r="GFV2" s="627"/>
      <c r="GFW2" s="627"/>
      <c r="GFX2" s="627"/>
      <c r="GFY2" s="627"/>
      <c r="GFZ2" s="627"/>
      <c r="GGA2" s="627"/>
      <c r="GGB2" s="627"/>
      <c r="GGC2" s="627"/>
      <c r="GGD2" s="627"/>
      <c r="GGE2" s="627"/>
      <c r="GGF2" s="627"/>
      <c r="GGG2" s="627"/>
      <c r="GGH2" s="627"/>
      <c r="GGI2" s="627"/>
      <c r="GGJ2" s="627"/>
      <c r="GGK2" s="627"/>
      <c r="GGL2" s="627"/>
      <c r="GGM2" s="627"/>
      <c r="GGN2" s="627"/>
      <c r="GGO2" s="627"/>
      <c r="GGP2" s="627"/>
      <c r="GGQ2" s="627"/>
      <c r="GGR2" s="627"/>
      <c r="GGS2" s="627"/>
      <c r="GGT2" s="627"/>
      <c r="GGU2" s="627"/>
      <c r="GGV2" s="627"/>
      <c r="GGW2" s="627"/>
      <c r="GGX2" s="627"/>
      <c r="GGY2" s="627"/>
      <c r="GGZ2" s="627"/>
      <c r="GHA2" s="627"/>
      <c r="GHB2" s="627"/>
      <c r="GHC2" s="627"/>
      <c r="GHD2" s="627"/>
      <c r="GHE2" s="627"/>
      <c r="GHF2" s="627"/>
      <c r="GHG2" s="627"/>
      <c r="GHH2" s="627"/>
      <c r="GHI2" s="627"/>
      <c r="GHJ2" s="627"/>
      <c r="GHK2" s="627"/>
      <c r="GHL2" s="627"/>
      <c r="GHM2" s="627"/>
      <c r="GHN2" s="627"/>
      <c r="GHO2" s="627"/>
      <c r="GHP2" s="627"/>
      <c r="GHQ2" s="627"/>
      <c r="GHR2" s="627"/>
      <c r="GHS2" s="627"/>
      <c r="GHT2" s="627"/>
      <c r="GHU2" s="627"/>
      <c r="GHV2" s="627"/>
      <c r="GHW2" s="627"/>
      <c r="GHX2" s="627"/>
      <c r="GHY2" s="627"/>
      <c r="GHZ2" s="627"/>
      <c r="GIA2" s="627"/>
      <c r="GIB2" s="627"/>
      <c r="GIC2" s="627"/>
      <c r="GID2" s="627"/>
      <c r="GIE2" s="627"/>
      <c r="GIF2" s="627"/>
      <c r="GIG2" s="627"/>
      <c r="GIH2" s="627"/>
      <c r="GII2" s="627"/>
      <c r="GIJ2" s="627"/>
      <c r="GIK2" s="627"/>
      <c r="GIL2" s="627"/>
      <c r="GIM2" s="627"/>
      <c r="GIN2" s="627"/>
      <c r="GIO2" s="627"/>
      <c r="GIP2" s="627"/>
      <c r="GIQ2" s="627"/>
      <c r="GIR2" s="627"/>
      <c r="GIS2" s="627"/>
      <c r="GIT2" s="627"/>
      <c r="GIU2" s="627"/>
      <c r="GIV2" s="627"/>
      <c r="GIW2" s="627"/>
      <c r="GIX2" s="627"/>
      <c r="GIY2" s="627"/>
      <c r="GIZ2" s="627"/>
      <c r="GJA2" s="627"/>
      <c r="GJB2" s="627"/>
      <c r="GJC2" s="627"/>
      <c r="GJD2" s="627"/>
      <c r="GJE2" s="627"/>
      <c r="GJF2" s="627"/>
      <c r="GJG2" s="627"/>
      <c r="GJH2" s="627"/>
      <c r="GJI2" s="627"/>
      <c r="GJJ2" s="627"/>
      <c r="GJK2" s="627"/>
      <c r="GJL2" s="627"/>
      <c r="GJM2" s="627"/>
      <c r="GJN2" s="627"/>
      <c r="GJO2" s="627"/>
      <c r="GJP2" s="627"/>
      <c r="GJQ2" s="627"/>
      <c r="GJR2" s="627"/>
      <c r="GJS2" s="627"/>
      <c r="GJT2" s="627"/>
      <c r="GJU2" s="627"/>
      <c r="GJV2" s="627"/>
      <c r="GJW2" s="627"/>
      <c r="GJX2" s="627"/>
      <c r="GJY2" s="627"/>
      <c r="GJZ2" s="627"/>
      <c r="GKA2" s="627"/>
      <c r="GKB2" s="627"/>
      <c r="GKC2" s="627"/>
      <c r="GKD2" s="627"/>
      <c r="GKE2" s="627"/>
      <c r="GKF2" s="627"/>
      <c r="GKG2" s="627"/>
      <c r="GKH2" s="627"/>
      <c r="GKI2" s="627"/>
      <c r="GKJ2" s="627"/>
      <c r="GKK2" s="627"/>
      <c r="GKL2" s="627"/>
      <c r="GKM2" s="627"/>
      <c r="GKN2" s="627"/>
      <c r="GKO2" s="627"/>
      <c r="GKP2" s="627"/>
      <c r="GKQ2" s="627"/>
      <c r="GKR2" s="627"/>
      <c r="GKS2" s="627"/>
      <c r="GKT2" s="627"/>
      <c r="GKU2" s="627"/>
      <c r="GKV2" s="627"/>
      <c r="GKW2" s="627"/>
      <c r="GKX2" s="627"/>
      <c r="GKY2" s="627"/>
      <c r="GKZ2" s="627"/>
      <c r="GLA2" s="627"/>
      <c r="GLB2" s="627"/>
      <c r="GLC2" s="627"/>
      <c r="GLD2" s="627"/>
      <c r="GLE2" s="627"/>
      <c r="GLF2" s="627"/>
      <c r="GLG2" s="627"/>
      <c r="GLH2" s="627"/>
      <c r="GLI2" s="627"/>
      <c r="GLJ2" s="627"/>
      <c r="GLK2" s="627"/>
      <c r="GLL2" s="627"/>
      <c r="GLM2" s="627"/>
      <c r="GLN2" s="627"/>
      <c r="GLO2" s="627"/>
      <c r="GLP2" s="627"/>
      <c r="GLQ2" s="627"/>
      <c r="GLR2" s="627"/>
      <c r="GLS2" s="627"/>
      <c r="GLT2" s="627"/>
      <c r="GLU2" s="627"/>
      <c r="GLV2" s="627"/>
      <c r="GLW2" s="627"/>
      <c r="GLX2" s="627"/>
      <c r="GLY2" s="627"/>
      <c r="GLZ2" s="627"/>
      <c r="GMA2" s="627"/>
      <c r="GMB2" s="627"/>
      <c r="GMC2" s="627"/>
      <c r="GMD2" s="627"/>
      <c r="GME2" s="627"/>
      <c r="GMF2" s="627"/>
      <c r="GMG2" s="627"/>
      <c r="GMH2" s="627"/>
      <c r="GMI2" s="627"/>
      <c r="GMJ2" s="627"/>
      <c r="GMK2" s="627"/>
      <c r="GML2" s="627"/>
      <c r="GMM2" s="627"/>
      <c r="GMN2" s="627"/>
      <c r="GMO2" s="627"/>
      <c r="GMP2" s="627"/>
      <c r="GMQ2" s="627"/>
      <c r="GMR2" s="627"/>
      <c r="GMS2" s="627"/>
      <c r="GMT2" s="627"/>
      <c r="GMU2" s="627"/>
      <c r="GMV2" s="627"/>
      <c r="GMW2" s="627"/>
      <c r="GMX2" s="627"/>
      <c r="GMY2" s="627"/>
      <c r="GMZ2" s="627"/>
      <c r="GNA2" s="627"/>
      <c r="GNB2" s="627"/>
      <c r="GNC2" s="627"/>
      <c r="GND2" s="627"/>
      <c r="GNE2" s="627"/>
      <c r="GNF2" s="627"/>
      <c r="GNG2" s="627"/>
      <c r="GNH2" s="627"/>
      <c r="GNI2" s="627"/>
      <c r="GNJ2" s="627"/>
      <c r="GNK2" s="627"/>
      <c r="GNL2" s="627"/>
      <c r="GNM2" s="627"/>
      <c r="GNN2" s="627"/>
      <c r="GNO2" s="627"/>
      <c r="GNP2" s="627"/>
      <c r="GNQ2" s="627"/>
      <c r="GNR2" s="627"/>
      <c r="GNS2" s="627"/>
      <c r="GNT2" s="627"/>
      <c r="GNU2" s="627"/>
      <c r="GNV2" s="627"/>
      <c r="GNW2" s="627"/>
      <c r="GNX2" s="627"/>
      <c r="GNY2" s="627"/>
      <c r="GNZ2" s="627"/>
      <c r="GOA2" s="627"/>
      <c r="GOB2" s="627"/>
      <c r="GOC2" s="627"/>
      <c r="GOD2" s="627"/>
      <c r="GOE2" s="627"/>
      <c r="GOF2" s="627"/>
      <c r="GOG2" s="627"/>
      <c r="GOH2" s="627"/>
      <c r="GOI2" s="627"/>
      <c r="GOJ2" s="627"/>
      <c r="GOK2" s="627"/>
      <c r="GOL2" s="627"/>
      <c r="GOM2" s="627"/>
      <c r="GON2" s="627"/>
      <c r="GOO2" s="627"/>
      <c r="GOP2" s="627"/>
      <c r="GOQ2" s="627"/>
      <c r="GOR2" s="627"/>
      <c r="GOS2" s="627"/>
      <c r="GOT2" s="627"/>
      <c r="GOU2" s="627"/>
      <c r="GOV2" s="627"/>
      <c r="GOW2" s="627"/>
      <c r="GOX2" s="627"/>
      <c r="GOY2" s="627"/>
      <c r="GOZ2" s="627"/>
      <c r="GPA2" s="627"/>
      <c r="GPB2" s="627"/>
      <c r="GPC2" s="627"/>
      <c r="GPD2" s="627"/>
      <c r="GPE2" s="627"/>
      <c r="GPF2" s="627"/>
      <c r="GPG2" s="627"/>
      <c r="GPH2" s="627"/>
      <c r="GPI2" s="627"/>
      <c r="GPJ2" s="627"/>
      <c r="GPK2" s="627"/>
      <c r="GPL2" s="627"/>
      <c r="GPM2" s="627"/>
      <c r="GPN2" s="627"/>
      <c r="GPO2" s="627"/>
      <c r="GPP2" s="627"/>
      <c r="GPQ2" s="627"/>
      <c r="GPR2" s="627"/>
      <c r="GPS2" s="627"/>
      <c r="GPT2" s="627"/>
      <c r="GPU2" s="627"/>
      <c r="GPV2" s="627"/>
      <c r="GPW2" s="627"/>
      <c r="GPX2" s="627"/>
      <c r="GPY2" s="627"/>
      <c r="GPZ2" s="627"/>
      <c r="GQA2" s="627"/>
      <c r="GQB2" s="627"/>
      <c r="GQC2" s="627"/>
      <c r="GQD2" s="627"/>
      <c r="GQE2" s="627"/>
      <c r="GQF2" s="627"/>
      <c r="GQG2" s="627"/>
      <c r="GQH2" s="627"/>
      <c r="GQI2" s="627"/>
      <c r="GQJ2" s="627"/>
      <c r="GQK2" s="627"/>
      <c r="GQL2" s="627"/>
      <c r="GQM2" s="627"/>
      <c r="GQN2" s="627"/>
      <c r="GQO2" s="627"/>
      <c r="GQP2" s="627"/>
      <c r="GQQ2" s="627"/>
      <c r="GQR2" s="627"/>
      <c r="GQS2" s="627"/>
      <c r="GQT2" s="627"/>
      <c r="GQU2" s="627"/>
      <c r="GQV2" s="627"/>
      <c r="GQW2" s="627"/>
      <c r="GQX2" s="627"/>
      <c r="GQY2" s="627"/>
      <c r="GQZ2" s="627"/>
      <c r="GRA2" s="627"/>
      <c r="GRB2" s="627"/>
      <c r="GRC2" s="627"/>
      <c r="GRD2" s="627"/>
      <c r="GRE2" s="627"/>
      <c r="GRF2" s="627"/>
      <c r="GRG2" s="627"/>
      <c r="GRH2" s="627"/>
      <c r="GRI2" s="627"/>
      <c r="GRJ2" s="627"/>
      <c r="GRK2" s="627"/>
      <c r="GRL2" s="627"/>
      <c r="GRM2" s="627"/>
      <c r="GRN2" s="627"/>
      <c r="GRO2" s="627"/>
      <c r="GRP2" s="627"/>
      <c r="GRQ2" s="627"/>
      <c r="GRR2" s="627"/>
      <c r="GRS2" s="627"/>
      <c r="GRT2" s="627"/>
      <c r="GRU2" s="627"/>
      <c r="GRV2" s="627"/>
      <c r="GRW2" s="627"/>
      <c r="GRX2" s="627"/>
      <c r="GRY2" s="627"/>
      <c r="GRZ2" s="627"/>
      <c r="GSA2" s="627"/>
      <c r="GSB2" s="627"/>
      <c r="GSC2" s="627"/>
      <c r="GSD2" s="627"/>
      <c r="GSE2" s="627"/>
      <c r="GSF2" s="627"/>
      <c r="GSG2" s="627"/>
      <c r="GSH2" s="627"/>
      <c r="GSI2" s="627"/>
      <c r="GSJ2" s="627"/>
      <c r="GSK2" s="627"/>
      <c r="GSL2" s="627"/>
      <c r="GSM2" s="627"/>
      <c r="GSN2" s="627"/>
      <c r="GSO2" s="627"/>
      <c r="GSP2" s="627"/>
      <c r="GSQ2" s="627"/>
      <c r="GSR2" s="627"/>
      <c r="GSS2" s="627"/>
      <c r="GST2" s="627"/>
      <c r="GSU2" s="627"/>
      <c r="GSV2" s="627"/>
      <c r="GSW2" s="627"/>
      <c r="GSX2" s="627"/>
      <c r="GSY2" s="627"/>
      <c r="GSZ2" s="627"/>
      <c r="GTA2" s="627"/>
      <c r="GTB2" s="627"/>
      <c r="GTC2" s="627"/>
      <c r="GTD2" s="627"/>
      <c r="GTE2" s="627"/>
      <c r="GTF2" s="627"/>
      <c r="GTG2" s="627"/>
      <c r="GTH2" s="627"/>
      <c r="GTI2" s="627"/>
      <c r="GTJ2" s="627"/>
      <c r="GTK2" s="627"/>
      <c r="GTL2" s="627"/>
      <c r="GTM2" s="627"/>
      <c r="GTN2" s="627"/>
      <c r="GTO2" s="627"/>
      <c r="GTP2" s="627"/>
      <c r="GTQ2" s="627"/>
      <c r="GTR2" s="627"/>
      <c r="GTS2" s="627"/>
      <c r="GTT2" s="627"/>
      <c r="GTU2" s="627"/>
      <c r="GTV2" s="627"/>
      <c r="GTW2" s="627"/>
      <c r="GTX2" s="627"/>
      <c r="GTY2" s="627"/>
      <c r="GTZ2" s="627"/>
      <c r="GUA2" s="627"/>
      <c r="GUB2" s="627"/>
      <c r="GUC2" s="627"/>
      <c r="GUD2" s="627"/>
      <c r="GUE2" s="627"/>
      <c r="GUF2" s="627"/>
      <c r="GUG2" s="627"/>
      <c r="GUH2" s="627"/>
      <c r="GUI2" s="627"/>
      <c r="GUJ2" s="627"/>
      <c r="GUK2" s="627"/>
      <c r="GUL2" s="627"/>
      <c r="GUM2" s="627"/>
      <c r="GUN2" s="627"/>
      <c r="GUO2" s="627"/>
      <c r="GUP2" s="627"/>
      <c r="GUQ2" s="627"/>
      <c r="GUR2" s="627"/>
      <c r="GUS2" s="627"/>
      <c r="GUT2" s="627"/>
      <c r="GUU2" s="627"/>
      <c r="GUV2" s="627"/>
      <c r="GUW2" s="627"/>
      <c r="GUX2" s="627"/>
      <c r="GUY2" s="627"/>
      <c r="GUZ2" s="627"/>
      <c r="GVA2" s="627"/>
      <c r="GVB2" s="627"/>
      <c r="GVC2" s="627"/>
      <c r="GVD2" s="627"/>
      <c r="GVE2" s="627"/>
      <c r="GVF2" s="627"/>
      <c r="GVG2" s="627"/>
      <c r="GVH2" s="627"/>
      <c r="GVI2" s="627"/>
      <c r="GVJ2" s="627"/>
      <c r="GVK2" s="627"/>
      <c r="GVL2" s="627"/>
      <c r="GVM2" s="627"/>
      <c r="GVN2" s="627"/>
      <c r="GVO2" s="627"/>
      <c r="GVP2" s="627"/>
      <c r="GVQ2" s="627"/>
      <c r="GVR2" s="627"/>
      <c r="GVS2" s="627"/>
      <c r="GVT2" s="627"/>
      <c r="GVU2" s="627"/>
      <c r="GVV2" s="627"/>
      <c r="GVW2" s="627"/>
      <c r="GVX2" s="627"/>
      <c r="GVY2" s="627"/>
      <c r="GVZ2" s="627"/>
      <c r="GWA2" s="627"/>
      <c r="GWB2" s="627"/>
      <c r="GWC2" s="627"/>
      <c r="GWD2" s="627"/>
      <c r="GWE2" s="627"/>
      <c r="GWF2" s="627"/>
      <c r="GWG2" s="627"/>
      <c r="GWH2" s="627"/>
      <c r="GWI2" s="627"/>
      <c r="GWJ2" s="627"/>
      <c r="GWK2" s="627"/>
      <c r="GWL2" s="627"/>
      <c r="GWM2" s="627"/>
      <c r="GWN2" s="627"/>
      <c r="GWO2" s="627"/>
      <c r="GWP2" s="627"/>
      <c r="GWQ2" s="627"/>
      <c r="GWR2" s="627"/>
      <c r="GWS2" s="627"/>
      <c r="GWT2" s="627"/>
      <c r="GWU2" s="627"/>
      <c r="GWV2" s="627"/>
      <c r="GWW2" s="627"/>
      <c r="GWX2" s="627"/>
      <c r="GWY2" s="627"/>
      <c r="GWZ2" s="627"/>
      <c r="GXA2" s="627"/>
      <c r="GXB2" s="627"/>
      <c r="GXC2" s="627"/>
      <c r="GXD2" s="627"/>
      <c r="GXE2" s="627"/>
      <c r="GXF2" s="627"/>
      <c r="GXG2" s="627"/>
      <c r="GXH2" s="627"/>
      <c r="GXI2" s="627"/>
      <c r="GXJ2" s="627"/>
      <c r="GXK2" s="627"/>
      <c r="GXL2" s="627"/>
      <c r="GXM2" s="627"/>
      <c r="GXN2" s="627"/>
      <c r="GXO2" s="627"/>
      <c r="GXP2" s="627"/>
      <c r="GXQ2" s="627"/>
      <c r="GXR2" s="627"/>
      <c r="GXS2" s="627"/>
      <c r="GXT2" s="627"/>
      <c r="GXU2" s="627"/>
      <c r="GXV2" s="627"/>
      <c r="GXW2" s="627"/>
      <c r="GXX2" s="627"/>
      <c r="GXY2" s="627"/>
      <c r="GXZ2" s="627"/>
      <c r="GYA2" s="627"/>
      <c r="GYB2" s="627"/>
      <c r="GYC2" s="627"/>
      <c r="GYD2" s="627"/>
      <c r="GYE2" s="627"/>
      <c r="GYF2" s="627"/>
      <c r="GYG2" s="627"/>
      <c r="GYH2" s="627"/>
      <c r="GYI2" s="627"/>
      <c r="GYJ2" s="627"/>
      <c r="GYK2" s="627"/>
      <c r="GYL2" s="627"/>
      <c r="GYM2" s="627"/>
      <c r="GYN2" s="627"/>
      <c r="GYO2" s="627"/>
      <c r="GYP2" s="627"/>
      <c r="GYQ2" s="627"/>
      <c r="GYR2" s="627"/>
      <c r="GYS2" s="627"/>
      <c r="GYT2" s="627"/>
      <c r="GYU2" s="627"/>
      <c r="GYV2" s="627"/>
      <c r="GYW2" s="627"/>
      <c r="GYX2" s="627"/>
      <c r="GYY2" s="627"/>
      <c r="GYZ2" s="627"/>
      <c r="GZA2" s="627"/>
      <c r="GZB2" s="627"/>
      <c r="GZC2" s="627"/>
      <c r="GZD2" s="627"/>
      <c r="GZE2" s="627"/>
      <c r="GZF2" s="627"/>
      <c r="GZG2" s="627"/>
      <c r="GZH2" s="627"/>
      <c r="GZI2" s="627"/>
      <c r="GZJ2" s="627"/>
      <c r="GZK2" s="627"/>
      <c r="GZL2" s="627"/>
      <c r="GZM2" s="627"/>
      <c r="GZN2" s="627"/>
      <c r="GZO2" s="627"/>
      <c r="GZP2" s="627"/>
      <c r="GZQ2" s="627"/>
      <c r="GZR2" s="627"/>
      <c r="GZS2" s="627"/>
      <c r="GZT2" s="627"/>
      <c r="GZU2" s="627"/>
      <c r="GZV2" s="627"/>
      <c r="GZW2" s="627"/>
      <c r="GZX2" s="627"/>
      <c r="GZY2" s="627"/>
      <c r="GZZ2" s="627"/>
      <c r="HAA2" s="627"/>
      <c r="HAB2" s="627"/>
      <c r="HAC2" s="627"/>
      <c r="HAD2" s="627"/>
      <c r="HAE2" s="627"/>
      <c r="HAF2" s="627"/>
      <c r="HAG2" s="627"/>
      <c r="HAH2" s="627"/>
      <c r="HAI2" s="627"/>
      <c r="HAJ2" s="627"/>
      <c r="HAK2" s="627"/>
      <c r="HAL2" s="627"/>
      <c r="HAM2" s="627"/>
      <c r="HAN2" s="627"/>
      <c r="HAO2" s="627"/>
      <c r="HAP2" s="627"/>
      <c r="HAQ2" s="627"/>
      <c r="HAR2" s="627"/>
      <c r="HAS2" s="627"/>
      <c r="HAT2" s="627"/>
      <c r="HAU2" s="627"/>
      <c r="HAV2" s="627"/>
      <c r="HAW2" s="627"/>
      <c r="HAX2" s="627"/>
      <c r="HAY2" s="627"/>
      <c r="HAZ2" s="627"/>
      <c r="HBA2" s="627"/>
      <c r="HBB2" s="627"/>
      <c r="HBC2" s="627"/>
      <c r="HBD2" s="627"/>
      <c r="HBE2" s="627"/>
      <c r="HBF2" s="627"/>
      <c r="HBG2" s="627"/>
      <c r="HBH2" s="627"/>
      <c r="HBI2" s="627"/>
      <c r="HBJ2" s="627"/>
      <c r="HBK2" s="627"/>
      <c r="HBL2" s="627"/>
      <c r="HBM2" s="627"/>
      <c r="HBN2" s="627"/>
      <c r="HBO2" s="627"/>
      <c r="HBP2" s="627"/>
      <c r="HBQ2" s="627"/>
      <c r="HBR2" s="627"/>
      <c r="HBS2" s="627"/>
      <c r="HBT2" s="627"/>
      <c r="HBU2" s="627"/>
      <c r="HBV2" s="627"/>
      <c r="HBW2" s="627"/>
      <c r="HBX2" s="627"/>
      <c r="HBY2" s="627"/>
      <c r="HBZ2" s="627"/>
      <c r="HCA2" s="627"/>
      <c r="HCB2" s="627"/>
      <c r="HCC2" s="627"/>
      <c r="HCD2" s="627"/>
      <c r="HCE2" s="627"/>
      <c r="HCF2" s="627"/>
      <c r="HCG2" s="627"/>
      <c r="HCH2" s="627"/>
      <c r="HCI2" s="627"/>
      <c r="HCJ2" s="627"/>
      <c r="HCK2" s="627"/>
      <c r="HCL2" s="627"/>
      <c r="HCM2" s="627"/>
      <c r="HCN2" s="627"/>
      <c r="HCO2" s="627"/>
      <c r="HCP2" s="627"/>
      <c r="HCQ2" s="627"/>
      <c r="HCR2" s="627"/>
      <c r="HCS2" s="627"/>
      <c r="HCT2" s="627"/>
      <c r="HCU2" s="627"/>
      <c r="HCV2" s="627"/>
      <c r="HCW2" s="627"/>
      <c r="HCX2" s="627"/>
      <c r="HCY2" s="627"/>
      <c r="HCZ2" s="627"/>
      <c r="HDA2" s="627"/>
      <c r="HDB2" s="627"/>
      <c r="HDC2" s="627"/>
      <c r="HDD2" s="627"/>
      <c r="HDE2" s="627"/>
      <c r="HDF2" s="627"/>
      <c r="HDG2" s="627"/>
      <c r="HDH2" s="627"/>
      <c r="HDI2" s="627"/>
      <c r="HDJ2" s="627"/>
      <c r="HDK2" s="627"/>
      <c r="HDL2" s="627"/>
      <c r="HDM2" s="627"/>
      <c r="HDN2" s="627"/>
      <c r="HDO2" s="627"/>
      <c r="HDP2" s="627"/>
      <c r="HDQ2" s="627"/>
      <c r="HDR2" s="627"/>
      <c r="HDS2" s="627"/>
      <c r="HDT2" s="627"/>
      <c r="HDU2" s="627"/>
      <c r="HDV2" s="627"/>
      <c r="HDW2" s="627"/>
      <c r="HDX2" s="627"/>
      <c r="HDY2" s="627"/>
      <c r="HDZ2" s="627"/>
      <c r="HEA2" s="627"/>
      <c r="HEB2" s="627"/>
      <c r="HEC2" s="627"/>
      <c r="HED2" s="627"/>
      <c r="HEE2" s="627"/>
      <c r="HEF2" s="627"/>
      <c r="HEG2" s="627"/>
      <c r="HEH2" s="627"/>
      <c r="HEI2" s="627"/>
      <c r="HEJ2" s="627"/>
      <c r="HEK2" s="627"/>
      <c r="HEL2" s="627"/>
      <c r="HEM2" s="627"/>
      <c r="HEN2" s="627"/>
      <c r="HEO2" s="627"/>
      <c r="HEP2" s="627"/>
      <c r="HEQ2" s="627"/>
      <c r="HER2" s="627"/>
      <c r="HES2" s="627"/>
      <c r="HET2" s="627"/>
      <c r="HEU2" s="627"/>
      <c r="HEV2" s="627"/>
      <c r="HEW2" s="627"/>
      <c r="HEX2" s="627"/>
      <c r="HEY2" s="627"/>
      <c r="HEZ2" s="627"/>
      <c r="HFA2" s="627"/>
      <c r="HFB2" s="627"/>
      <c r="HFC2" s="627"/>
      <c r="HFD2" s="627"/>
      <c r="HFE2" s="627"/>
      <c r="HFF2" s="627"/>
      <c r="HFG2" s="627"/>
      <c r="HFH2" s="627"/>
      <c r="HFI2" s="627"/>
      <c r="HFJ2" s="627"/>
      <c r="HFK2" s="627"/>
      <c r="HFL2" s="627"/>
      <c r="HFM2" s="627"/>
      <c r="HFN2" s="627"/>
      <c r="HFO2" s="627"/>
      <c r="HFP2" s="627"/>
      <c r="HFQ2" s="627"/>
      <c r="HFR2" s="627"/>
      <c r="HFS2" s="627"/>
      <c r="HFT2" s="627"/>
      <c r="HFU2" s="627"/>
      <c r="HFV2" s="627"/>
      <c r="HFW2" s="627"/>
      <c r="HFX2" s="627"/>
      <c r="HFY2" s="627"/>
      <c r="HFZ2" s="627"/>
      <c r="HGA2" s="627"/>
      <c r="HGB2" s="627"/>
      <c r="HGC2" s="627"/>
      <c r="HGD2" s="627"/>
      <c r="HGE2" s="627"/>
      <c r="HGF2" s="627"/>
      <c r="HGG2" s="627"/>
      <c r="HGH2" s="627"/>
      <c r="HGI2" s="627"/>
      <c r="HGJ2" s="627"/>
      <c r="HGK2" s="627"/>
      <c r="HGL2" s="627"/>
      <c r="HGM2" s="627"/>
      <c r="HGN2" s="627"/>
      <c r="HGO2" s="627"/>
      <c r="HGP2" s="627"/>
      <c r="HGQ2" s="627"/>
      <c r="HGR2" s="627"/>
      <c r="HGS2" s="627"/>
      <c r="HGT2" s="627"/>
      <c r="HGU2" s="627"/>
      <c r="HGV2" s="627"/>
      <c r="HGW2" s="627"/>
      <c r="HGX2" s="627"/>
      <c r="HGY2" s="627"/>
      <c r="HGZ2" s="627"/>
      <c r="HHA2" s="627"/>
      <c r="HHB2" s="627"/>
      <c r="HHC2" s="627"/>
      <c r="HHD2" s="627"/>
      <c r="HHE2" s="627"/>
      <c r="HHF2" s="627"/>
      <c r="HHG2" s="627"/>
      <c r="HHH2" s="627"/>
      <c r="HHI2" s="627"/>
      <c r="HHJ2" s="627"/>
      <c r="HHK2" s="627"/>
      <c r="HHL2" s="627"/>
      <c r="HHM2" s="627"/>
      <c r="HHN2" s="627"/>
      <c r="HHO2" s="627"/>
      <c r="HHP2" s="627"/>
      <c r="HHQ2" s="627"/>
      <c r="HHR2" s="627"/>
      <c r="HHS2" s="627"/>
      <c r="HHT2" s="627"/>
      <c r="HHU2" s="627"/>
      <c r="HHV2" s="627"/>
      <c r="HHW2" s="627"/>
      <c r="HHX2" s="627"/>
      <c r="HHY2" s="627"/>
      <c r="HHZ2" s="627"/>
      <c r="HIA2" s="627"/>
      <c r="HIB2" s="627"/>
      <c r="HIC2" s="627"/>
      <c r="HID2" s="627"/>
      <c r="HIE2" s="627"/>
      <c r="HIF2" s="627"/>
      <c r="HIG2" s="627"/>
      <c r="HIH2" s="627"/>
      <c r="HII2" s="627"/>
      <c r="HIJ2" s="627"/>
      <c r="HIK2" s="627"/>
      <c r="HIL2" s="627"/>
      <c r="HIM2" s="627"/>
      <c r="HIN2" s="627"/>
      <c r="HIO2" s="627"/>
      <c r="HIP2" s="627"/>
      <c r="HIQ2" s="627"/>
      <c r="HIR2" s="627"/>
      <c r="HIS2" s="627"/>
      <c r="HIT2" s="627"/>
      <c r="HIU2" s="627"/>
      <c r="HIV2" s="627"/>
      <c r="HIW2" s="627"/>
      <c r="HIX2" s="627"/>
      <c r="HIY2" s="627"/>
      <c r="HIZ2" s="627"/>
      <c r="HJA2" s="627"/>
      <c r="HJB2" s="627"/>
      <c r="HJC2" s="627"/>
      <c r="HJD2" s="627"/>
      <c r="HJE2" s="627"/>
      <c r="HJF2" s="627"/>
      <c r="HJG2" s="627"/>
      <c r="HJH2" s="627"/>
      <c r="HJI2" s="627"/>
      <c r="HJJ2" s="627"/>
      <c r="HJK2" s="627"/>
      <c r="HJL2" s="627"/>
      <c r="HJM2" s="627"/>
      <c r="HJN2" s="627"/>
      <c r="HJO2" s="627"/>
      <c r="HJP2" s="627"/>
      <c r="HJQ2" s="627"/>
      <c r="HJR2" s="627"/>
      <c r="HJS2" s="627"/>
      <c r="HJT2" s="627"/>
      <c r="HJU2" s="627"/>
      <c r="HJV2" s="627"/>
      <c r="HJW2" s="627"/>
      <c r="HJX2" s="627"/>
      <c r="HJY2" s="627"/>
      <c r="HJZ2" s="627"/>
      <c r="HKA2" s="627"/>
      <c r="HKB2" s="627"/>
      <c r="HKC2" s="627"/>
      <c r="HKD2" s="627"/>
      <c r="HKE2" s="627"/>
      <c r="HKF2" s="627"/>
      <c r="HKG2" s="627"/>
      <c r="HKH2" s="627"/>
      <c r="HKI2" s="627"/>
      <c r="HKJ2" s="627"/>
      <c r="HKK2" s="627"/>
      <c r="HKL2" s="627"/>
      <c r="HKM2" s="627"/>
      <c r="HKN2" s="627"/>
      <c r="HKO2" s="627"/>
      <c r="HKP2" s="627"/>
      <c r="HKQ2" s="627"/>
      <c r="HKR2" s="627"/>
      <c r="HKS2" s="627"/>
      <c r="HKT2" s="627"/>
      <c r="HKU2" s="627"/>
      <c r="HKV2" s="627"/>
      <c r="HKW2" s="627"/>
      <c r="HKX2" s="627"/>
      <c r="HKY2" s="627"/>
      <c r="HKZ2" s="627"/>
      <c r="HLA2" s="627"/>
      <c r="HLB2" s="627"/>
      <c r="HLC2" s="627"/>
      <c r="HLD2" s="627"/>
      <c r="HLE2" s="627"/>
      <c r="HLF2" s="627"/>
      <c r="HLG2" s="627"/>
      <c r="HLH2" s="627"/>
      <c r="HLI2" s="627"/>
      <c r="HLJ2" s="627"/>
      <c r="HLK2" s="627"/>
      <c r="HLL2" s="627"/>
      <c r="HLM2" s="627"/>
      <c r="HLN2" s="627"/>
      <c r="HLO2" s="627"/>
      <c r="HLP2" s="627"/>
      <c r="HLQ2" s="627"/>
      <c r="HLR2" s="627"/>
      <c r="HLS2" s="627"/>
      <c r="HLT2" s="627"/>
      <c r="HLU2" s="627"/>
      <c r="HLV2" s="627"/>
      <c r="HLW2" s="627"/>
      <c r="HLX2" s="627"/>
      <c r="HLY2" s="627"/>
      <c r="HLZ2" s="627"/>
      <c r="HMA2" s="627"/>
      <c r="HMB2" s="627"/>
      <c r="HMC2" s="627"/>
      <c r="HMD2" s="627"/>
      <c r="HME2" s="627"/>
      <c r="HMF2" s="627"/>
      <c r="HMG2" s="627"/>
      <c r="HMH2" s="627"/>
      <c r="HMI2" s="627"/>
      <c r="HMJ2" s="627"/>
      <c r="HMK2" s="627"/>
      <c r="HML2" s="627"/>
      <c r="HMM2" s="627"/>
      <c r="HMN2" s="627"/>
      <c r="HMO2" s="627"/>
      <c r="HMP2" s="627"/>
      <c r="HMQ2" s="627"/>
      <c r="HMR2" s="627"/>
      <c r="HMS2" s="627"/>
      <c r="HMT2" s="627"/>
      <c r="HMU2" s="627"/>
      <c r="HMV2" s="627"/>
      <c r="HMW2" s="627"/>
      <c r="HMX2" s="627"/>
      <c r="HMY2" s="627"/>
      <c r="HMZ2" s="627"/>
      <c r="HNA2" s="627"/>
      <c r="HNB2" s="627"/>
      <c r="HNC2" s="627"/>
      <c r="HND2" s="627"/>
      <c r="HNE2" s="627"/>
      <c r="HNF2" s="627"/>
      <c r="HNG2" s="627"/>
      <c r="HNH2" s="627"/>
      <c r="HNI2" s="627"/>
      <c r="HNJ2" s="627"/>
      <c r="HNK2" s="627"/>
      <c r="HNL2" s="627"/>
      <c r="HNM2" s="627"/>
      <c r="HNN2" s="627"/>
      <c r="HNO2" s="627"/>
      <c r="HNP2" s="627"/>
      <c r="HNQ2" s="627"/>
      <c r="HNR2" s="627"/>
      <c r="HNS2" s="627"/>
      <c r="HNT2" s="627"/>
      <c r="HNU2" s="627"/>
      <c r="HNV2" s="627"/>
      <c r="HNW2" s="627"/>
      <c r="HNX2" s="627"/>
      <c r="HNY2" s="627"/>
      <c r="HNZ2" s="627"/>
      <c r="HOA2" s="627"/>
      <c r="HOB2" s="627"/>
      <c r="HOC2" s="627"/>
      <c r="HOD2" s="627"/>
      <c r="HOE2" s="627"/>
      <c r="HOF2" s="627"/>
      <c r="HOG2" s="627"/>
      <c r="HOH2" s="627"/>
      <c r="HOI2" s="627"/>
      <c r="HOJ2" s="627"/>
      <c r="HOK2" s="627"/>
      <c r="HOL2" s="627"/>
      <c r="HOM2" s="627"/>
      <c r="HON2" s="627"/>
      <c r="HOO2" s="627"/>
      <c r="HOP2" s="627"/>
      <c r="HOQ2" s="627"/>
      <c r="HOR2" s="627"/>
      <c r="HOS2" s="627"/>
      <c r="HOT2" s="627"/>
      <c r="HOU2" s="627"/>
      <c r="HOV2" s="627"/>
      <c r="HOW2" s="627"/>
      <c r="HOX2" s="627"/>
      <c r="HOY2" s="627"/>
      <c r="HOZ2" s="627"/>
      <c r="HPA2" s="627"/>
      <c r="HPB2" s="627"/>
      <c r="HPC2" s="627"/>
      <c r="HPD2" s="627"/>
      <c r="HPE2" s="627"/>
      <c r="HPF2" s="627"/>
      <c r="HPG2" s="627"/>
      <c r="HPH2" s="627"/>
      <c r="HPI2" s="627"/>
      <c r="HPJ2" s="627"/>
      <c r="HPK2" s="627"/>
      <c r="HPL2" s="627"/>
      <c r="HPM2" s="627"/>
      <c r="HPN2" s="627"/>
      <c r="HPO2" s="627"/>
      <c r="HPP2" s="627"/>
      <c r="HPQ2" s="627"/>
      <c r="HPR2" s="627"/>
      <c r="HPS2" s="627"/>
      <c r="HPT2" s="627"/>
      <c r="HPU2" s="627"/>
      <c r="HPV2" s="627"/>
      <c r="HPW2" s="627"/>
      <c r="HPX2" s="627"/>
      <c r="HPY2" s="627"/>
      <c r="HPZ2" s="627"/>
      <c r="HQA2" s="627"/>
      <c r="HQB2" s="627"/>
      <c r="HQC2" s="627"/>
      <c r="HQD2" s="627"/>
      <c r="HQE2" s="627"/>
      <c r="HQF2" s="627"/>
      <c r="HQG2" s="627"/>
      <c r="HQH2" s="627"/>
      <c r="HQI2" s="627"/>
      <c r="HQJ2" s="627"/>
      <c r="HQK2" s="627"/>
      <c r="HQL2" s="627"/>
      <c r="HQM2" s="627"/>
      <c r="HQN2" s="627"/>
      <c r="HQO2" s="627"/>
      <c r="HQP2" s="627"/>
      <c r="HQQ2" s="627"/>
      <c r="HQR2" s="627"/>
      <c r="HQS2" s="627"/>
      <c r="HQT2" s="627"/>
      <c r="HQU2" s="627"/>
      <c r="HQV2" s="627"/>
      <c r="HQW2" s="627"/>
      <c r="HQX2" s="627"/>
      <c r="HQY2" s="627"/>
      <c r="HQZ2" s="627"/>
      <c r="HRA2" s="627"/>
      <c r="HRB2" s="627"/>
      <c r="HRC2" s="627"/>
      <c r="HRD2" s="627"/>
      <c r="HRE2" s="627"/>
      <c r="HRF2" s="627"/>
      <c r="HRG2" s="627"/>
      <c r="HRH2" s="627"/>
      <c r="HRI2" s="627"/>
      <c r="HRJ2" s="627"/>
      <c r="HRK2" s="627"/>
      <c r="HRL2" s="627"/>
      <c r="HRM2" s="627"/>
      <c r="HRN2" s="627"/>
      <c r="HRO2" s="627"/>
      <c r="HRP2" s="627"/>
      <c r="HRQ2" s="627"/>
      <c r="HRR2" s="627"/>
      <c r="HRS2" s="627"/>
      <c r="HRT2" s="627"/>
      <c r="HRU2" s="627"/>
      <c r="HRV2" s="627"/>
      <c r="HRW2" s="627"/>
      <c r="HRX2" s="627"/>
      <c r="HRY2" s="627"/>
      <c r="HRZ2" s="627"/>
      <c r="HSA2" s="627"/>
      <c r="HSB2" s="627"/>
      <c r="HSC2" s="627"/>
      <c r="HSD2" s="627"/>
      <c r="HSE2" s="627"/>
      <c r="HSF2" s="627"/>
      <c r="HSG2" s="627"/>
      <c r="HSH2" s="627"/>
      <c r="HSI2" s="627"/>
      <c r="HSJ2" s="627"/>
      <c r="HSK2" s="627"/>
      <c r="HSL2" s="627"/>
      <c r="HSM2" s="627"/>
      <c r="HSN2" s="627"/>
      <c r="HSO2" s="627"/>
      <c r="HSP2" s="627"/>
      <c r="HSQ2" s="627"/>
      <c r="HSR2" s="627"/>
      <c r="HSS2" s="627"/>
      <c r="HST2" s="627"/>
      <c r="HSU2" s="627"/>
      <c r="HSV2" s="627"/>
      <c r="HSW2" s="627"/>
      <c r="HSX2" s="627"/>
      <c r="HSY2" s="627"/>
      <c r="HSZ2" s="627"/>
      <c r="HTA2" s="627"/>
      <c r="HTB2" s="627"/>
      <c r="HTC2" s="627"/>
      <c r="HTD2" s="627"/>
      <c r="HTE2" s="627"/>
      <c r="HTF2" s="627"/>
      <c r="HTG2" s="627"/>
      <c r="HTH2" s="627"/>
      <c r="HTI2" s="627"/>
      <c r="HTJ2" s="627"/>
      <c r="HTK2" s="627"/>
      <c r="HTL2" s="627"/>
      <c r="HTM2" s="627"/>
      <c r="HTN2" s="627"/>
      <c r="HTO2" s="627"/>
      <c r="HTP2" s="627"/>
      <c r="HTQ2" s="627"/>
      <c r="HTR2" s="627"/>
      <c r="HTS2" s="627"/>
      <c r="HTT2" s="627"/>
      <c r="HTU2" s="627"/>
      <c r="HTV2" s="627"/>
      <c r="HTW2" s="627"/>
      <c r="HTX2" s="627"/>
      <c r="HTY2" s="627"/>
      <c r="HTZ2" s="627"/>
      <c r="HUA2" s="627"/>
      <c r="HUB2" s="627"/>
      <c r="HUC2" s="627"/>
      <c r="HUD2" s="627"/>
      <c r="HUE2" s="627"/>
      <c r="HUF2" s="627"/>
      <c r="HUG2" s="627"/>
      <c r="HUH2" s="627"/>
      <c r="HUI2" s="627"/>
      <c r="HUJ2" s="627"/>
      <c r="HUK2" s="627"/>
      <c r="HUL2" s="627"/>
      <c r="HUM2" s="627"/>
      <c r="HUN2" s="627"/>
      <c r="HUO2" s="627"/>
      <c r="HUP2" s="627"/>
      <c r="HUQ2" s="627"/>
      <c r="HUR2" s="627"/>
      <c r="HUS2" s="627"/>
      <c r="HUT2" s="627"/>
      <c r="HUU2" s="627"/>
      <c r="HUV2" s="627"/>
      <c r="HUW2" s="627"/>
      <c r="HUX2" s="627"/>
      <c r="HUY2" s="627"/>
      <c r="HUZ2" s="627"/>
      <c r="HVA2" s="627"/>
      <c r="HVB2" s="627"/>
      <c r="HVC2" s="627"/>
      <c r="HVD2" s="627"/>
      <c r="HVE2" s="627"/>
      <c r="HVF2" s="627"/>
      <c r="HVG2" s="627"/>
      <c r="HVH2" s="627"/>
      <c r="HVI2" s="627"/>
      <c r="HVJ2" s="627"/>
      <c r="HVK2" s="627"/>
      <c r="HVL2" s="627"/>
      <c r="HVM2" s="627"/>
      <c r="HVN2" s="627"/>
      <c r="HVO2" s="627"/>
      <c r="HVP2" s="627"/>
      <c r="HVQ2" s="627"/>
      <c r="HVR2" s="627"/>
      <c r="HVS2" s="627"/>
      <c r="HVT2" s="627"/>
      <c r="HVU2" s="627"/>
      <c r="HVV2" s="627"/>
      <c r="HVW2" s="627"/>
      <c r="HVX2" s="627"/>
      <c r="HVY2" s="627"/>
      <c r="HVZ2" s="627"/>
      <c r="HWA2" s="627"/>
      <c r="HWB2" s="627"/>
      <c r="HWC2" s="627"/>
      <c r="HWD2" s="627"/>
      <c r="HWE2" s="627"/>
      <c r="HWF2" s="627"/>
      <c r="HWG2" s="627"/>
      <c r="HWH2" s="627"/>
      <c r="HWI2" s="627"/>
      <c r="HWJ2" s="627"/>
      <c r="HWK2" s="627"/>
      <c r="HWL2" s="627"/>
      <c r="HWM2" s="627"/>
      <c r="HWN2" s="627"/>
      <c r="HWO2" s="627"/>
      <c r="HWP2" s="627"/>
      <c r="HWQ2" s="627"/>
      <c r="HWR2" s="627"/>
      <c r="HWS2" s="627"/>
      <c r="HWT2" s="627"/>
      <c r="HWU2" s="627"/>
      <c r="HWV2" s="627"/>
      <c r="HWW2" s="627"/>
      <c r="HWX2" s="627"/>
      <c r="HWY2" s="627"/>
      <c r="HWZ2" s="627"/>
      <c r="HXA2" s="627"/>
      <c r="HXB2" s="627"/>
      <c r="HXC2" s="627"/>
      <c r="HXD2" s="627"/>
      <c r="HXE2" s="627"/>
      <c r="HXF2" s="627"/>
      <c r="HXG2" s="627"/>
      <c r="HXH2" s="627"/>
      <c r="HXI2" s="627"/>
      <c r="HXJ2" s="627"/>
      <c r="HXK2" s="627"/>
      <c r="HXL2" s="627"/>
      <c r="HXM2" s="627"/>
      <c r="HXN2" s="627"/>
      <c r="HXO2" s="627"/>
      <c r="HXP2" s="627"/>
      <c r="HXQ2" s="627"/>
      <c r="HXR2" s="627"/>
      <c r="HXS2" s="627"/>
      <c r="HXT2" s="627"/>
      <c r="HXU2" s="627"/>
      <c r="HXV2" s="627"/>
      <c r="HXW2" s="627"/>
      <c r="HXX2" s="627"/>
      <c r="HXY2" s="627"/>
      <c r="HXZ2" s="627"/>
      <c r="HYA2" s="627"/>
      <c r="HYB2" s="627"/>
      <c r="HYC2" s="627"/>
      <c r="HYD2" s="627"/>
      <c r="HYE2" s="627"/>
      <c r="HYF2" s="627"/>
      <c r="HYG2" s="627"/>
      <c r="HYH2" s="627"/>
      <c r="HYI2" s="627"/>
      <c r="HYJ2" s="627"/>
      <c r="HYK2" s="627"/>
      <c r="HYL2" s="627"/>
      <c r="HYM2" s="627"/>
      <c r="HYN2" s="627"/>
      <c r="HYO2" s="627"/>
      <c r="HYP2" s="627"/>
      <c r="HYQ2" s="627"/>
      <c r="HYR2" s="627"/>
      <c r="HYS2" s="627"/>
      <c r="HYT2" s="627"/>
      <c r="HYU2" s="627"/>
      <c r="HYV2" s="627"/>
      <c r="HYW2" s="627"/>
      <c r="HYX2" s="627"/>
      <c r="HYY2" s="627"/>
      <c r="HYZ2" s="627"/>
      <c r="HZA2" s="627"/>
      <c r="HZB2" s="627"/>
      <c r="HZC2" s="627"/>
      <c r="HZD2" s="627"/>
      <c r="HZE2" s="627"/>
      <c r="HZF2" s="627"/>
      <c r="HZG2" s="627"/>
      <c r="HZH2" s="627"/>
      <c r="HZI2" s="627"/>
      <c r="HZJ2" s="627"/>
      <c r="HZK2" s="627"/>
      <c r="HZL2" s="627"/>
      <c r="HZM2" s="627"/>
      <c r="HZN2" s="627"/>
      <c r="HZO2" s="627"/>
      <c r="HZP2" s="627"/>
      <c r="HZQ2" s="627"/>
      <c r="HZR2" s="627"/>
      <c r="HZS2" s="627"/>
      <c r="HZT2" s="627"/>
      <c r="HZU2" s="627"/>
      <c r="HZV2" s="627"/>
      <c r="HZW2" s="627"/>
      <c r="HZX2" s="627"/>
      <c r="HZY2" s="627"/>
      <c r="HZZ2" s="627"/>
      <c r="IAA2" s="627"/>
      <c r="IAB2" s="627"/>
      <c r="IAC2" s="627"/>
      <c r="IAD2" s="627"/>
      <c r="IAE2" s="627"/>
      <c r="IAF2" s="627"/>
      <c r="IAG2" s="627"/>
      <c r="IAH2" s="627"/>
      <c r="IAI2" s="627"/>
      <c r="IAJ2" s="627"/>
      <c r="IAK2" s="627"/>
      <c r="IAL2" s="627"/>
      <c r="IAM2" s="627"/>
      <c r="IAN2" s="627"/>
      <c r="IAO2" s="627"/>
      <c r="IAP2" s="627"/>
      <c r="IAQ2" s="627"/>
      <c r="IAR2" s="627"/>
      <c r="IAS2" s="627"/>
      <c r="IAT2" s="627"/>
      <c r="IAU2" s="627"/>
      <c r="IAV2" s="627"/>
      <c r="IAW2" s="627"/>
      <c r="IAX2" s="627"/>
      <c r="IAY2" s="627"/>
      <c r="IAZ2" s="627"/>
      <c r="IBA2" s="627"/>
      <c r="IBB2" s="627"/>
      <c r="IBC2" s="627"/>
      <c r="IBD2" s="627"/>
      <c r="IBE2" s="627"/>
      <c r="IBF2" s="627"/>
      <c r="IBG2" s="627"/>
      <c r="IBH2" s="627"/>
      <c r="IBI2" s="627"/>
      <c r="IBJ2" s="627"/>
      <c r="IBK2" s="627"/>
      <c r="IBL2" s="627"/>
      <c r="IBM2" s="627"/>
      <c r="IBN2" s="627"/>
      <c r="IBO2" s="627"/>
      <c r="IBP2" s="627"/>
      <c r="IBQ2" s="627"/>
      <c r="IBR2" s="627"/>
      <c r="IBS2" s="627"/>
      <c r="IBT2" s="627"/>
      <c r="IBU2" s="627"/>
      <c r="IBV2" s="627"/>
      <c r="IBW2" s="627"/>
      <c r="IBX2" s="627"/>
      <c r="IBY2" s="627"/>
      <c r="IBZ2" s="627"/>
      <c r="ICA2" s="627"/>
      <c r="ICB2" s="627"/>
      <c r="ICC2" s="627"/>
      <c r="ICD2" s="627"/>
      <c r="ICE2" s="627"/>
      <c r="ICF2" s="627"/>
      <c r="ICG2" s="627"/>
      <c r="ICH2" s="627"/>
      <c r="ICI2" s="627"/>
      <c r="ICJ2" s="627"/>
      <c r="ICK2" s="627"/>
      <c r="ICL2" s="627"/>
      <c r="ICM2" s="627"/>
      <c r="ICN2" s="627"/>
      <c r="ICO2" s="627"/>
      <c r="ICP2" s="627"/>
      <c r="ICQ2" s="627"/>
      <c r="ICR2" s="627"/>
      <c r="ICS2" s="627"/>
      <c r="ICT2" s="627"/>
      <c r="ICU2" s="627"/>
      <c r="ICV2" s="627"/>
      <c r="ICW2" s="627"/>
      <c r="ICX2" s="627"/>
      <c r="ICY2" s="627"/>
      <c r="ICZ2" s="627"/>
      <c r="IDA2" s="627"/>
      <c r="IDB2" s="627"/>
      <c r="IDC2" s="627"/>
      <c r="IDD2" s="627"/>
      <c r="IDE2" s="627"/>
      <c r="IDF2" s="627"/>
      <c r="IDG2" s="627"/>
      <c r="IDH2" s="627"/>
      <c r="IDI2" s="627"/>
      <c r="IDJ2" s="627"/>
      <c r="IDK2" s="627"/>
      <c r="IDL2" s="627"/>
      <c r="IDM2" s="627"/>
      <c r="IDN2" s="627"/>
      <c r="IDO2" s="627"/>
      <c r="IDP2" s="627"/>
      <c r="IDQ2" s="627"/>
      <c r="IDR2" s="627"/>
      <c r="IDS2" s="627"/>
      <c r="IDT2" s="627"/>
      <c r="IDU2" s="627"/>
      <c r="IDV2" s="627"/>
      <c r="IDW2" s="627"/>
      <c r="IDX2" s="627"/>
      <c r="IDY2" s="627"/>
      <c r="IDZ2" s="627"/>
      <c r="IEA2" s="627"/>
      <c r="IEB2" s="627"/>
      <c r="IEC2" s="627"/>
      <c r="IED2" s="627"/>
      <c r="IEE2" s="627"/>
      <c r="IEF2" s="627"/>
      <c r="IEG2" s="627"/>
      <c r="IEH2" s="627"/>
      <c r="IEI2" s="627"/>
      <c r="IEJ2" s="627"/>
      <c r="IEK2" s="627"/>
      <c r="IEL2" s="627"/>
      <c r="IEM2" s="627"/>
      <c r="IEN2" s="627"/>
      <c r="IEO2" s="627"/>
      <c r="IEP2" s="627"/>
      <c r="IEQ2" s="627"/>
      <c r="IER2" s="627"/>
      <c r="IES2" s="627"/>
      <c r="IET2" s="627"/>
      <c r="IEU2" s="627"/>
      <c r="IEV2" s="627"/>
      <c r="IEW2" s="627"/>
      <c r="IEX2" s="627"/>
      <c r="IEY2" s="627"/>
      <c r="IEZ2" s="627"/>
      <c r="IFA2" s="627"/>
      <c r="IFB2" s="627"/>
      <c r="IFC2" s="627"/>
      <c r="IFD2" s="627"/>
      <c r="IFE2" s="627"/>
      <c r="IFF2" s="627"/>
      <c r="IFG2" s="627"/>
      <c r="IFH2" s="627"/>
      <c r="IFI2" s="627"/>
      <c r="IFJ2" s="627"/>
      <c r="IFK2" s="627"/>
      <c r="IFL2" s="627"/>
      <c r="IFM2" s="627"/>
      <c r="IFN2" s="627"/>
      <c r="IFO2" s="627"/>
      <c r="IFP2" s="627"/>
      <c r="IFQ2" s="627"/>
      <c r="IFR2" s="627"/>
      <c r="IFS2" s="627"/>
      <c r="IFT2" s="627"/>
      <c r="IFU2" s="627"/>
      <c r="IFV2" s="627"/>
      <c r="IFW2" s="627"/>
      <c r="IFX2" s="627"/>
      <c r="IFY2" s="627"/>
      <c r="IFZ2" s="627"/>
      <c r="IGA2" s="627"/>
      <c r="IGB2" s="627"/>
      <c r="IGC2" s="627"/>
      <c r="IGD2" s="627"/>
      <c r="IGE2" s="627"/>
      <c r="IGF2" s="627"/>
      <c r="IGG2" s="627"/>
      <c r="IGH2" s="627"/>
      <c r="IGI2" s="627"/>
      <c r="IGJ2" s="627"/>
      <c r="IGK2" s="627"/>
      <c r="IGL2" s="627"/>
      <c r="IGM2" s="627"/>
      <c r="IGN2" s="627"/>
      <c r="IGO2" s="627"/>
      <c r="IGP2" s="627"/>
      <c r="IGQ2" s="627"/>
      <c r="IGR2" s="627"/>
      <c r="IGS2" s="627"/>
      <c r="IGT2" s="627"/>
      <c r="IGU2" s="627"/>
      <c r="IGV2" s="627"/>
      <c r="IGW2" s="627"/>
      <c r="IGX2" s="627"/>
      <c r="IGY2" s="627"/>
      <c r="IGZ2" s="627"/>
      <c r="IHA2" s="627"/>
      <c r="IHB2" s="627"/>
      <c r="IHC2" s="627"/>
      <c r="IHD2" s="627"/>
      <c r="IHE2" s="627"/>
      <c r="IHF2" s="627"/>
      <c r="IHG2" s="627"/>
      <c r="IHH2" s="627"/>
      <c r="IHI2" s="627"/>
      <c r="IHJ2" s="627"/>
      <c r="IHK2" s="627"/>
      <c r="IHL2" s="627"/>
      <c r="IHM2" s="627"/>
      <c r="IHN2" s="627"/>
      <c r="IHO2" s="627"/>
      <c r="IHP2" s="627"/>
      <c r="IHQ2" s="627"/>
      <c r="IHR2" s="627"/>
      <c r="IHS2" s="627"/>
      <c r="IHT2" s="627"/>
      <c r="IHU2" s="627"/>
      <c r="IHV2" s="627"/>
      <c r="IHW2" s="627"/>
      <c r="IHX2" s="627"/>
      <c r="IHY2" s="627"/>
      <c r="IHZ2" s="627"/>
      <c r="IIA2" s="627"/>
      <c r="IIB2" s="627"/>
      <c r="IIC2" s="627"/>
      <c r="IID2" s="627"/>
      <c r="IIE2" s="627"/>
      <c r="IIF2" s="627"/>
      <c r="IIG2" s="627"/>
      <c r="IIH2" s="627"/>
      <c r="III2" s="627"/>
      <c r="IIJ2" s="627"/>
      <c r="IIK2" s="627"/>
      <c r="IIL2" s="627"/>
      <c r="IIM2" s="627"/>
      <c r="IIN2" s="627"/>
      <c r="IIO2" s="627"/>
      <c r="IIP2" s="627"/>
      <c r="IIQ2" s="627"/>
      <c r="IIR2" s="627"/>
      <c r="IIS2" s="627"/>
      <c r="IIT2" s="627"/>
      <c r="IIU2" s="627"/>
      <c r="IIV2" s="627"/>
      <c r="IIW2" s="627"/>
      <c r="IIX2" s="627"/>
      <c r="IIY2" s="627"/>
      <c r="IIZ2" s="627"/>
      <c r="IJA2" s="627"/>
      <c r="IJB2" s="627"/>
      <c r="IJC2" s="627"/>
      <c r="IJD2" s="627"/>
      <c r="IJE2" s="627"/>
      <c r="IJF2" s="627"/>
      <c r="IJG2" s="627"/>
      <c r="IJH2" s="627"/>
      <c r="IJI2" s="627"/>
      <c r="IJJ2" s="627"/>
      <c r="IJK2" s="627"/>
      <c r="IJL2" s="627"/>
      <c r="IJM2" s="627"/>
      <c r="IJN2" s="627"/>
      <c r="IJO2" s="627"/>
      <c r="IJP2" s="627"/>
      <c r="IJQ2" s="627"/>
      <c r="IJR2" s="627"/>
      <c r="IJS2" s="627"/>
      <c r="IJT2" s="627"/>
      <c r="IJU2" s="627"/>
      <c r="IJV2" s="627"/>
      <c r="IJW2" s="627"/>
      <c r="IJX2" s="627"/>
      <c r="IJY2" s="627"/>
      <c r="IJZ2" s="627"/>
      <c r="IKA2" s="627"/>
      <c r="IKB2" s="627"/>
      <c r="IKC2" s="627"/>
      <c r="IKD2" s="627"/>
      <c r="IKE2" s="627"/>
      <c r="IKF2" s="627"/>
      <c r="IKG2" s="627"/>
      <c r="IKH2" s="627"/>
      <c r="IKI2" s="627"/>
      <c r="IKJ2" s="627"/>
      <c r="IKK2" s="627"/>
      <c r="IKL2" s="627"/>
      <c r="IKM2" s="627"/>
      <c r="IKN2" s="627"/>
      <c r="IKO2" s="627"/>
      <c r="IKP2" s="627"/>
      <c r="IKQ2" s="627"/>
      <c r="IKR2" s="627"/>
      <c r="IKS2" s="627"/>
      <c r="IKT2" s="627"/>
      <c r="IKU2" s="627"/>
      <c r="IKV2" s="627"/>
      <c r="IKW2" s="627"/>
      <c r="IKX2" s="627"/>
      <c r="IKY2" s="627"/>
      <c r="IKZ2" s="627"/>
      <c r="ILA2" s="627"/>
      <c r="ILB2" s="627"/>
      <c r="ILC2" s="627"/>
      <c r="ILD2" s="627"/>
      <c r="ILE2" s="627"/>
      <c r="ILF2" s="627"/>
      <c r="ILG2" s="627"/>
      <c r="ILH2" s="627"/>
      <c r="ILI2" s="627"/>
      <c r="ILJ2" s="627"/>
      <c r="ILK2" s="627"/>
      <c r="ILL2" s="627"/>
      <c r="ILM2" s="627"/>
      <c r="ILN2" s="627"/>
      <c r="ILO2" s="627"/>
      <c r="ILP2" s="627"/>
      <c r="ILQ2" s="627"/>
      <c r="ILR2" s="627"/>
      <c r="ILS2" s="627"/>
      <c r="ILT2" s="627"/>
      <c r="ILU2" s="627"/>
      <c r="ILV2" s="627"/>
      <c r="ILW2" s="627"/>
      <c r="ILX2" s="627"/>
      <c r="ILY2" s="627"/>
      <c r="ILZ2" s="627"/>
      <c r="IMA2" s="627"/>
      <c r="IMB2" s="627"/>
      <c r="IMC2" s="627"/>
      <c r="IMD2" s="627"/>
      <c r="IME2" s="627"/>
      <c r="IMF2" s="627"/>
      <c r="IMG2" s="627"/>
      <c r="IMH2" s="627"/>
      <c r="IMI2" s="627"/>
      <c r="IMJ2" s="627"/>
      <c r="IMK2" s="627"/>
      <c r="IML2" s="627"/>
      <c r="IMM2" s="627"/>
      <c r="IMN2" s="627"/>
      <c r="IMO2" s="627"/>
      <c r="IMP2" s="627"/>
      <c r="IMQ2" s="627"/>
      <c r="IMR2" s="627"/>
      <c r="IMS2" s="627"/>
      <c r="IMT2" s="627"/>
      <c r="IMU2" s="627"/>
      <c r="IMV2" s="627"/>
      <c r="IMW2" s="627"/>
      <c r="IMX2" s="627"/>
      <c r="IMY2" s="627"/>
      <c r="IMZ2" s="627"/>
      <c r="INA2" s="627"/>
      <c r="INB2" s="627"/>
      <c r="INC2" s="627"/>
      <c r="IND2" s="627"/>
      <c r="INE2" s="627"/>
      <c r="INF2" s="627"/>
      <c r="ING2" s="627"/>
      <c r="INH2" s="627"/>
      <c r="INI2" s="627"/>
      <c r="INJ2" s="627"/>
      <c r="INK2" s="627"/>
      <c r="INL2" s="627"/>
      <c r="INM2" s="627"/>
      <c r="INN2" s="627"/>
      <c r="INO2" s="627"/>
      <c r="INP2" s="627"/>
      <c r="INQ2" s="627"/>
      <c r="INR2" s="627"/>
      <c r="INS2" s="627"/>
      <c r="INT2" s="627"/>
      <c r="INU2" s="627"/>
      <c r="INV2" s="627"/>
      <c r="INW2" s="627"/>
      <c r="INX2" s="627"/>
      <c r="INY2" s="627"/>
      <c r="INZ2" s="627"/>
      <c r="IOA2" s="627"/>
      <c r="IOB2" s="627"/>
      <c r="IOC2" s="627"/>
      <c r="IOD2" s="627"/>
      <c r="IOE2" s="627"/>
      <c r="IOF2" s="627"/>
      <c r="IOG2" s="627"/>
      <c r="IOH2" s="627"/>
      <c r="IOI2" s="627"/>
      <c r="IOJ2" s="627"/>
      <c r="IOK2" s="627"/>
      <c r="IOL2" s="627"/>
      <c r="IOM2" s="627"/>
      <c r="ION2" s="627"/>
      <c r="IOO2" s="627"/>
      <c r="IOP2" s="627"/>
      <c r="IOQ2" s="627"/>
      <c r="IOR2" s="627"/>
      <c r="IOS2" s="627"/>
      <c r="IOT2" s="627"/>
      <c r="IOU2" s="627"/>
      <c r="IOV2" s="627"/>
      <c r="IOW2" s="627"/>
      <c r="IOX2" s="627"/>
      <c r="IOY2" s="627"/>
      <c r="IOZ2" s="627"/>
      <c r="IPA2" s="627"/>
      <c r="IPB2" s="627"/>
      <c r="IPC2" s="627"/>
      <c r="IPD2" s="627"/>
      <c r="IPE2" s="627"/>
      <c r="IPF2" s="627"/>
      <c r="IPG2" s="627"/>
      <c r="IPH2" s="627"/>
      <c r="IPI2" s="627"/>
      <c r="IPJ2" s="627"/>
      <c r="IPK2" s="627"/>
      <c r="IPL2" s="627"/>
      <c r="IPM2" s="627"/>
      <c r="IPN2" s="627"/>
      <c r="IPO2" s="627"/>
      <c r="IPP2" s="627"/>
      <c r="IPQ2" s="627"/>
      <c r="IPR2" s="627"/>
      <c r="IPS2" s="627"/>
      <c r="IPT2" s="627"/>
      <c r="IPU2" s="627"/>
      <c r="IPV2" s="627"/>
      <c r="IPW2" s="627"/>
      <c r="IPX2" s="627"/>
      <c r="IPY2" s="627"/>
      <c r="IPZ2" s="627"/>
      <c r="IQA2" s="627"/>
      <c r="IQB2" s="627"/>
      <c r="IQC2" s="627"/>
      <c r="IQD2" s="627"/>
      <c r="IQE2" s="627"/>
      <c r="IQF2" s="627"/>
      <c r="IQG2" s="627"/>
      <c r="IQH2" s="627"/>
      <c r="IQI2" s="627"/>
      <c r="IQJ2" s="627"/>
      <c r="IQK2" s="627"/>
      <c r="IQL2" s="627"/>
      <c r="IQM2" s="627"/>
      <c r="IQN2" s="627"/>
      <c r="IQO2" s="627"/>
      <c r="IQP2" s="627"/>
      <c r="IQQ2" s="627"/>
      <c r="IQR2" s="627"/>
      <c r="IQS2" s="627"/>
      <c r="IQT2" s="627"/>
      <c r="IQU2" s="627"/>
      <c r="IQV2" s="627"/>
      <c r="IQW2" s="627"/>
      <c r="IQX2" s="627"/>
      <c r="IQY2" s="627"/>
      <c r="IQZ2" s="627"/>
      <c r="IRA2" s="627"/>
      <c r="IRB2" s="627"/>
      <c r="IRC2" s="627"/>
      <c r="IRD2" s="627"/>
      <c r="IRE2" s="627"/>
      <c r="IRF2" s="627"/>
      <c r="IRG2" s="627"/>
      <c r="IRH2" s="627"/>
      <c r="IRI2" s="627"/>
      <c r="IRJ2" s="627"/>
      <c r="IRK2" s="627"/>
      <c r="IRL2" s="627"/>
      <c r="IRM2" s="627"/>
      <c r="IRN2" s="627"/>
      <c r="IRO2" s="627"/>
      <c r="IRP2" s="627"/>
      <c r="IRQ2" s="627"/>
      <c r="IRR2" s="627"/>
      <c r="IRS2" s="627"/>
      <c r="IRT2" s="627"/>
      <c r="IRU2" s="627"/>
      <c r="IRV2" s="627"/>
      <c r="IRW2" s="627"/>
      <c r="IRX2" s="627"/>
      <c r="IRY2" s="627"/>
      <c r="IRZ2" s="627"/>
      <c r="ISA2" s="627"/>
      <c r="ISB2" s="627"/>
      <c r="ISC2" s="627"/>
      <c r="ISD2" s="627"/>
      <c r="ISE2" s="627"/>
      <c r="ISF2" s="627"/>
      <c r="ISG2" s="627"/>
      <c r="ISH2" s="627"/>
      <c r="ISI2" s="627"/>
      <c r="ISJ2" s="627"/>
      <c r="ISK2" s="627"/>
      <c r="ISL2" s="627"/>
      <c r="ISM2" s="627"/>
      <c r="ISN2" s="627"/>
      <c r="ISO2" s="627"/>
      <c r="ISP2" s="627"/>
      <c r="ISQ2" s="627"/>
      <c r="ISR2" s="627"/>
      <c r="ISS2" s="627"/>
      <c r="IST2" s="627"/>
      <c r="ISU2" s="627"/>
      <c r="ISV2" s="627"/>
      <c r="ISW2" s="627"/>
      <c r="ISX2" s="627"/>
      <c r="ISY2" s="627"/>
      <c r="ISZ2" s="627"/>
      <c r="ITA2" s="627"/>
      <c r="ITB2" s="627"/>
      <c r="ITC2" s="627"/>
      <c r="ITD2" s="627"/>
      <c r="ITE2" s="627"/>
      <c r="ITF2" s="627"/>
      <c r="ITG2" s="627"/>
      <c r="ITH2" s="627"/>
      <c r="ITI2" s="627"/>
      <c r="ITJ2" s="627"/>
      <c r="ITK2" s="627"/>
      <c r="ITL2" s="627"/>
      <c r="ITM2" s="627"/>
      <c r="ITN2" s="627"/>
      <c r="ITO2" s="627"/>
      <c r="ITP2" s="627"/>
      <c r="ITQ2" s="627"/>
      <c r="ITR2" s="627"/>
      <c r="ITS2" s="627"/>
      <c r="ITT2" s="627"/>
      <c r="ITU2" s="627"/>
      <c r="ITV2" s="627"/>
      <c r="ITW2" s="627"/>
      <c r="ITX2" s="627"/>
      <c r="ITY2" s="627"/>
      <c r="ITZ2" s="627"/>
      <c r="IUA2" s="627"/>
      <c r="IUB2" s="627"/>
      <c r="IUC2" s="627"/>
      <c r="IUD2" s="627"/>
      <c r="IUE2" s="627"/>
      <c r="IUF2" s="627"/>
      <c r="IUG2" s="627"/>
      <c r="IUH2" s="627"/>
      <c r="IUI2" s="627"/>
      <c r="IUJ2" s="627"/>
      <c r="IUK2" s="627"/>
      <c r="IUL2" s="627"/>
      <c r="IUM2" s="627"/>
      <c r="IUN2" s="627"/>
      <c r="IUO2" s="627"/>
      <c r="IUP2" s="627"/>
      <c r="IUQ2" s="627"/>
      <c r="IUR2" s="627"/>
      <c r="IUS2" s="627"/>
      <c r="IUT2" s="627"/>
      <c r="IUU2" s="627"/>
      <c r="IUV2" s="627"/>
      <c r="IUW2" s="627"/>
      <c r="IUX2" s="627"/>
      <c r="IUY2" s="627"/>
      <c r="IUZ2" s="627"/>
      <c r="IVA2" s="627"/>
      <c r="IVB2" s="627"/>
      <c r="IVC2" s="627"/>
      <c r="IVD2" s="627"/>
      <c r="IVE2" s="627"/>
      <c r="IVF2" s="627"/>
      <c r="IVG2" s="627"/>
      <c r="IVH2" s="627"/>
      <c r="IVI2" s="627"/>
      <c r="IVJ2" s="627"/>
      <c r="IVK2" s="627"/>
      <c r="IVL2" s="627"/>
      <c r="IVM2" s="627"/>
      <c r="IVN2" s="627"/>
      <c r="IVO2" s="627"/>
      <c r="IVP2" s="627"/>
      <c r="IVQ2" s="627"/>
      <c r="IVR2" s="627"/>
      <c r="IVS2" s="627"/>
      <c r="IVT2" s="627"/>
      <c r="IVU2" s="627"/>
      <c r="IVV2" s="627"/>
      <c r="IVW2" s="627"/>
      <c r="IVX2" s="627"/>
      <c r="IVY2" s="627"/>
      <c r="IVZ2" s="627"/>
      <c r="IWA2" s="627"/>
      <c r="IWB2" s="627"/>
      <c r="IWC2" s="627"/>
      <c r="IWD2" s="627"/>
      <c r="IWE2" s="627"/>
      <c r="IWF2" s="627"/>
      <c r="IWG2" s="627"/>
      <c r="IWH2" s="627"/>
      <c r="IWI2" s="627"/>
      <c r="IWJ2" s="627"/>
      <c r="IWK2" s="627"/>
      <c r="IWL2" s="627"/>
      <c r="IWM2" s="627"/>
      <c r="IWN2" s="627"/>
      <c r="IWO2" s="627"/>
      <c r="IWP2" s="627"/>
      <c r="IWQ2" s="627"/>
      <c r="IWR2" s="627"/>
      <c r="IWS2" s="627"/>
      <c r="IWT2" s="627"/>
      <c r="IWU2" s="627"/>
      <c r="IWV2" s="627"/>
      <c r="IWW2" s="627"/>
      <c r="IWX2" s="627"/>
      <c r="IWY2" s="627"/>
      <c r="IWZ2" s="627"/>
      <c r="IXA2" s="627"/>
      <c r="IXB2" s="627"/>
      <c r="IXC2" s="627"/>
      <c r="IXD2" s="627"/>
      <c r="IXE2" s="627"/>
      <c r="IXF2" s="627"/>
      <c r="IXG2" s="627"/>
      <c r="IXH2" s="627"/>
      <c r="IXI2" s="627"/>
      <c r="IXJ2" s="627"/>
      <c r="IXK2" s="627"/>
      <c r="IXL2" s="627"/>
      <c r="IXM2" s="627"/>
      <c r="IXN2" s="627"/>
      <c r="IXO2" s="627"/>
      <c r="IXP2" s="627"/>
      <c r="IXQ2" s="627"/>
      <c r="IXR2" s="627"/>
      <c r="IXS2" s="627"/>
      <c r="IXT2" s="627"/>
      <c r="IXU2" s="627"/>
      <c r="IXV2" s="627"/>
      <c r="IXW2" s="627"/>
      <c r="IXX2" s="627"/>
      <c r="IXY2" s="627"/>
      <c r="IXZ2" s="627"/>
      <c r="IYA2" s="627"/>
      <c r="IYB2" s="627"/>
      <c r="IYC2" s="627"/>
      <c r="IYD2" s="627"/>
      <c r="IYE2" s="627"/>
      <c r="IYF2" s="627"/>
      <c r="IYG2" s="627"/>
      <c r="IYH2" s="627"/>
      <c r="IYI2" s="627"/>
      <c r="IYJ2" s="627"/>
      <c r="IYK2" s="627"/>
      <c r="IYL2" s="627"/>
      <c r="IYM2" s="627"/>
      <c r="IYN2" s="627"/>
      <c r="IYO2" s="627"/>
      <c r="IYP2" s="627"/>
      <c r="IYQ2" s="627"/>
      <c r="IYR2" s="627"/>
      <c r="IYS2" s="627"/>
      <c r="IYT2" s="627"/>
      <c r="IYU2" s="627"/>
      <c r="IYV2" s="627"/>
      <c r="IYW2" s="627"/>
      <c r="IYX2" s="627"/>
      <c r="IYY2" s="627"/>
      <c r="IYZ2" s="627"/>
      <c r="IZA2" s="627"/>
      <c r="IZB2" s="627"/>
      <c r="IZC2" s="627"/>
      <c r="IZD2" s="627"/>
      <c r="IZE2" s="627"/>
      <c r="IZF2" s="627"/>
      <c r="IZG2" s="627"/>
      <c r="IZH2" s="627"/>
      <c r="IZI2" s="627"/>
      <c r="IZJ2" s="627"/>
      <c r="IZK2" s="627"/>
      <c r="IZL2" s="627"/>
      <c r="IZM2" s="627"/>
      <c r="IZN2" s="627"/>
      <c r="IZO2" s="627"/>
      <c r="IZP2" s="627"/>
      <c r="IZQ2" s="627"/>
      <c r="IZR2" s="627"/>
      <c r="IZS2" s="627"/>
      <c r="IZT2" s="627"/>
      <c r="IZU2" s="627"/>
      <c r="IZV2" s="627"/>
      <c r="IZW2" s="627"/>
      <c r="IZX2" s="627"/>
      <c r="IZY2" s="627"/>
      <c r="IZZ2" s="627"/>
      <c r="JAA2" s="627"/>
      <c r="JAB2" s="627"/>
      <c r="JAC2" s="627"/>
      <c r="JAD2" s="627"/>
      <c r="JAE2" s="627"/>
      <c r="JAF2" s="627"/>
      <c r="JAG2" s="627"/>
      <c r="JAH2" s="627"/>
      <c r="JAI2" s="627"/>
      <c r="JAJ2" s="627"/>
      <c r="JAK2" s="627"/>
      <c r="JAL2" s="627"/>
      <c r="JAM2" s="627"/>
      <c r="JAN2" s="627"/>
      <c r="JAO2" s="627"/>
      <c r="JAP2" s="627"/>
      <c r="JAQ2" s="627"/>
      <c r="JAR2" s="627"/>
      <c r="JAS2" s="627"/>
      <c r="JAT2" s="627"/>
      <c r="JAU2" s="627"/>
      <c r="JAV2" s="627"/>
      <c r="JAW2" s="627"/>
      <c r="JAX2" s="627"/>
      <c r="JAY2" s="627"/>
      <c r="JAZ2" s="627"/>
      <c r="JBA2" s="627"/>
      <c r="JBB2" s="627"/>
      <c r="JBC2" s="627"/>
      <c r="JBD2" s="627"/>
      <c r="JBE2" s="627"/>
      <c r="JBF2" s="627"/>
      <c r="JBG2" s="627"/>
      <c r="JBH2" s="627"/>
      <c r="JBI2" s="627"/>
      <c r="JBJ2" s="627"/>
      <c r="JBK2" s="627"/>
      <c r="JBL2" s="627"/>
      <c r="JBM2" s="627"/>
      <c r="JBN2" s="627"/>
      <c r="JBO2" s="627"/>
      <c r="JBP2" s="627"/>
      <c r="JBQ2" s="627"/>
      <c r="JBR2" s="627"/>
      <c r="JBS2" s="627"/>
      <c r="JBT2" s="627"/>
      <c r="JBU2" s="627"/>
      <c r="JBV2" s="627"/>
      <c r="JBW2" s="627"/>
      <c r="JBX2" s="627"/>
      <c r="JBY2" s="627"/>
      <c r="JBZ2" s="627"/>
      <c r="JCA2" s="627"/>
      <c r="JCB2" s="627"/>
      <c r="JCC2" s="627"/>
      <c r="JCD2" s="627"/>
      <c r="JCE2" s="627"/>
      <c r="JCF2" s="627"/>
      <c r="JCG2" s="627"/>
      <c r="JCH2" s="627"/>
      <c r="JCI2" s="627"/>
      <c r="JCJ2" s="627"/>
      <c r="JCK2" s="627"/>
      <c r="JCL2" s="627"/>
      <c r="JCM2" s="627"/>
      <c r="JCN2" s="627"/>
      <c r="JCO2" s="627"/>
      <c r="JCP2" s="627"/>
      <c r="JCQ2" s="627"/>
      <c r="JCR2" s="627"/>
      <c r="JCS2" s="627"/>
      <c r="JCT2" s="627"/>
      <c r="JCU2" s="627"/>
      <c r="JCV2" s="627"/>
      <c r="JCW2" s="627"/>
      <c r="JCX2" s="627"/>
      <c r="JCY2" s="627"/>
      <c r="JCZ2" s="627"/>
      <c r="JDA2" s="627"/>
      <c r="JDB2" s="627"/>
      <c r="JDC2" s="627"/>
      <c r="JDD2" s="627"/>
      <c r="JDE2" s="627"/>
      <c r="JDF2" s="627"/>
      <c r="JDG2" s="627"/>
      <c r="JDH2" s="627"/>
      <c r="JDI2" s="627"/>
      <c r="JDJ2" s="627"/>
      <c r="JDK2" s="627"/>
      <c r="JDL2" s="627"/>
      <c r="JDM2" s="627"/>
      <c r="JDN2" s="627"/>
      <c r="JDO2" s="627"/>
      <c r="JDP2" s="627"/>
      <c r="JDQ2" s="627"/>
      <c r="JDR2" s="627"/>
      <c r="JDS2" s="627"/>
      <c r="JDT2" s="627"/>
      <c r="JDU2" s="627"/>
      <c r="JDV2" s="627"/>
      <c r="JDW2" s="627"/>
      <c r="JDX2" s="627"/>
      <c r="JDY2" s="627"/>
      <c r="JDZ2" s="627"/>
      <c r="JEA2" s="627"/>
      <c r="JEB2" s="627"/>
      <c r="JEC2" s="627"/>
      <c r="JED2" s="627"/>
      <c r="JEE2" s="627"/>
      <c r="JEF2" s="627"/>
      <c r="JEG2" s="627"/>
      <c r="JEH2" s="627"/>
      <c r="JEI2" s="627"/>
      <c r="JEJ2" s="627"/>
      <c r="JEK2" s="627"/>
      <c r="JEL2" s="627"/>
      <c r="JEM2" s="627"/>
      <c r="JEN2" s="627"/>
      <c r="JEO2" s="627"/>
      <c r="JEP2" s="627"/>
      <c r="JEQ2" s="627"/>
      <c r="JER2" s="627"/>
      <c r="JES2" s="627"/>
      <c r="JET2" s="627"/>
      <c r="JEU2" s="627"/>
      <c r="JEV2" s="627"/>
      <c r="JEW2" s="627"/>
      <c r="JEX2" s="627"/>
      <c r="JEY2" s="627"/>
      <c r="JEZ2" s="627"/>
      <c r="JFA2" s="627"/>
      <c r="JFB2" s="627"/>
      <c r="JFC2" s="627"/>
      <c r="JFD2" s="627"/>
      <c r="JFE2" s="627"/>
      <c r="JFF2" s="627"/>
      <c r="JFG2" s="627"/>
      <c r="JFH2" s="627"/>
      <c r="JFI2" s="627"/>
      <c r="JFJ2" s="627"/>
      <c r="JFK2" s="627"/>
      <c r="JFL2" s="627"/>
      <c r="JFM2" s="627"/>
      <c r="JFN2" s="627"/>
      <c r="JFO2" s="627"/>
      <c r="JFP2" s="627"/>
      <c r="JFQ2" s="627"/>
      <c r="JFR2" s="627"/>
      <c r="JFS2" s="627"/>
      <c r="JFT2" s="627"/>
      <c r="JFU2" s="627"/>
      <c r="JFV2" s="627"/>
      <c r="JFW2" s="627"/>
      <c r="JFX2" s="627"/>
      <c r="JFY2" s="627"/>
      <c r="JFZ2" s="627"/>
      <c r="JGA2" s="627"/>
      <c r="JGB2" s="627"/>
      <c r="JGC2" s="627"/>
      <c r="JGD2" s="627"/>
      <c r="JGE2" s="627"/>
      <c r="JGF2" s="627"/>
      <c r="JGG2" s="627"/>
      <c r="JGH2" s="627"/>
      <c r="JGI2" s="627"/>
      <c r="JGJ2" s="627"/>
      <c r="JGK2" s="627"/>
      <c r="JGL2" s="627"/>
      <c r="JGM2" s="627"/>
      <c r="JGN2" s="627"/>
      <c r="JGO2" s="627"/>
      <c r="JGP2" s="627"/>
      <c r="JGQ2" s="627"/>
      <c r="JGR2" s="627"/>
      <c r="JGS2" s="627"/>
      <c r="JGT2" s="627"/>
      <c r="JGU2" s="627"/>
      <c r="JGV2" s="627"/>
      <c r="JGW2" s="627"/>
      <c r="JGX2" s="627"/>
      <c r="JGY2" s="627"/>
      <c r="JGZ2" s="627"/>
      <c r="JHA2" s="627"/>
      <c r="JHB2" s="627"/>
      <c r="JHC2" s="627"/>
      <c r="JHD2" s="627"/>
      <c r="JHE2" s="627"/>
      <c r="JHF2" s="627"/>
      <c r="JHG2" s="627"/>
      <c r="JHH2" s="627"/>
      <c r="JHI2" s="627"/>
      <c r="JHJ2" s="627"/>
      <c r="JHK2" s="627"/>
      <c r="JHL2" s="627"/>
      <c r="JHM2" s="627"/>
      <c r="JHN2" s="627"/>
      <c r="JHO2" s="627"/>
      <c r="JHP2" s="627"/>
      <c r="JHQ2" s="627"/>
      <c r="JHR2" s="627"/>
      <c r="JHS2" s="627"/>
      <c r="JHT2" s="627"/>
      <c r="JHU2" s="627"/>
      <c r="JHV2" s="627"/>
      <c r="JHW2" s="627"/>
      <c r="JHX2" s="627"/>
      <c r="JHY2" s="627"/>
      <c r="JHZ2" s="627"/>
      <c r="JIA2" s="627"/>
      <c r="JIB2" s="627"/>
      <c r="JIC2" s="627"/>
      <c r="JID2" s="627"/>
      <c r="JIE2" s="627"/>
      <c r="JIF2" s="627"/>
      <c r="JIG2" s="627"/>
      <c r="JIH2" s="627"/>
      <c r="JII2" s="627"/>
      <c r="JIJ2" s="627"/>
      <c r="JIK2" s="627"/>
      <c r="JIL2" s="627"/>
      <c r="JIM2" s="627"/>
      <c r="JIN2" s="627"/>
      <c r="JIO2" s="627"/>
      <c r="JIP2" s="627"/>
      <c r="JIQ2" s="627"/>
      <c r="JIR2" s="627"/>
      <c r="JIS2" s="627"/>
      <c r="JIT2" s="627"/>
      <c r="JIU2" s="627"/>
      <c r="JIV2" s="627"/>
      <c r="JIW2" s="627"/>
      <c r="JIX2" s="627"/>
      <c r="JIY2" s="627"/>
      <c r="JIZ2" s="627"/>
      <c r="JJA2" s="627"/>
      <c r="JJB2" s="627"/>
      <c r="JJC2" s="627"/>
      <c r="JJD2" s="627"/>
      <c r="JJE2" s="627"/>
      <c r="JJF2" s="627"/>
      <c r="JJG2" s="627"/>
      <c r="JJH2" s="627"/>
      <c r="JJI2" s="627"/>
      <c r="JJJ2" s="627"/>
      <c r="JJK2" s="627"/>
      <c r="JJL2" s="627"/>
      <c r="JJM2" s="627"/>
      <c r="JJN2" s="627"/>
      <c r="JJO2" s="627"/>
      <c r="JJP2" s="627"/>
      <c r="JJQ2" s="627"/>
      <c r="JJR2" s="627"/>
      <c r="JJS2" s="627"/>
      <c r="JJT2" s="627"/>
      <c r="JJU2" s="627"/>
      <c r="JJV2" s="627"/>
      <c r="JJW2" s="627"/>
      <c r="JJX2" s="627"/>
      <c r="JJY2" s="627"/>
      <c r="JJZ2" s="627"/>
      <c r="JKA2" s="627"/>
      <c r="JKB2" s="627"/>
      <c r="JKC2" s="627"/>
      <c r="JKD2" s="627"/>
      <c r="JKE2" s="627"/>
      <c r="JKF2" s="627"/>
      <c r="JKG2" s="627"/>
      <c r="JKH2" s="627"/>
      <c r="JKI2" s="627"/>
      <c r="JKJ2" s="627"/>
      <c r="JKK2" s="627"/>
      <c r="JKL2" s="627"/>
      <c r="JKM2" s="627"/>
      <c r="JKN2" s="627"/>
      <c r="JKO2" s="627"/>
      <c r="JKP2" s="627"/>
      <c r="JKQ2" s="627"/>
      <c r="JKR2" s="627"/>
      <c r="JKS2" s="627"/>
      <c r="JKT2" s="627"/>
      <c r="JKU2" s="627"/>
      <c r="JKV2" s="627"/>
      <c r="JKW2" s="627"/>
      <c r="JKX2" s="627"/>
      <c r="JKY2" s="627"/>
      <c r="JKZ2" s="627"/>
      <c r="JLA2" s="627"/>
      <c r="JLB2" s="627"/>
      <c r="JLC2" s="627"/>
      <c r="JLD2" s="627"/>
      <c r="JLE2" s="627"/>
      <c r="JLF2" s="627"/>
      <c r="JLG2" s="627"/>
      <c r="JLH2" s="627"/>
      <c r="JLI2" s="627"/>
      <c r="JLJ2" s="627"/>
      <c r="JLK2" s="627"/>
      <c r="JLL2" s="627"/>
      <c r="JLM2" s="627"/>
      <c r="JLN2" s="627"/>
      <c r="JLO2" s="627"/>
      <c r="JLP2" s="627"/>
      <c r="JLQ2" s="627"/>
      <c r="JLR2" s="627"/>
      <c r="JLS2" s="627"/>
      <c r="JLT2" s="627"/>
      <c r="JLU2" s="627"/>
      <c r="JLV2" s="627"/>
      <c r="JLW2" s="627"/>
      <c r="JLX2" s="627"/>
      <c r="JLY2" s="627"/>
      <c r="JLZ2" s="627"/>
      <c r="JMA2" s="627"/>
      <c r="JMB2" s="627"/>
      <c r="JMC2" s="627"/>
      <c r="JMD2" s="627"/>
      <c r="JME2" s="627"/>
      <c r="JMF2" s="627"/>
      <c r="JMG2" s="627"/>
      <c r="JMH2" s="627"/>
      <c r="JMI2" s="627"/>
      <c r="JMJ2" s="627"/>
      <c r="JMK2" s="627"/>
      <c r="JML2" s="627"/>
      <c r="JMM2" s="627"/>
      <c r="JMN2" s="627"/>
      <c r="JMO2" s="627"/>
      <c r="JMP2" s="627"/>
      <c r="JMQ2" s="627"/>
      <c r="JMR2" s="627"/>
      <c r="JMS2" s="627"/>
      <c r="JMT2" s="627"/>
      <c r="JMU2" s="627"/>
      <c r="JMV2" s="627"/>
      <c r="JMW2" s="627"/>
      <c r="JMX2" s="627"/>
      <c r="JMY2" s="627"/>
      <c r="JMZ2" s="627"/>
      <c r="JNA2" s="627"/>
      <c r="JNB2" s="627"/>
      <c r="JNC2" s="627"/>
      <c r="JND2" s="627"/>
      <c r="JNE2" s="627"/>
      <c r="JNF2" s="627"/>
      <c r="JNG2" s="627"/>
      <c r="JNH2" s="627"/>
      <c r="JNI2" s="627"/>
      <c r="JNJ2" s="627"/>
      <c r="JNK2" s="627"/>
      <c r="JNL2" s="627"/>
      <c r="JNM2" s="627"/>
      <c r="JNN2" s="627"/>
      <c r="JNO2" s="627"/>
      <c r="JNP2" s="627"/>
      <c r="JNQ2" s="627"/>
      <c r="JNR2" s="627"/>
      <c r="JNS2" s="627"/>
      <c r="JNT2" s="627"/>
      <c r="JNU2" s="627"/>
      <c r="JNV2" s="627"/>
      <c r="JNW2" s="627"/>
      <c r="JNX2" s="627"/>
      <c r="JNY2" s="627"/>
      <c r="JNZ2" s="627"/>
      <c r="JOA2" s="627"/>
      <c r="JOB2" s="627"/>
      <c r="JOC2" s="627"/>
      <c r="JOD2" s="627"/>
      <c r="JOE2" s="627"/>
      <c r="JOF2" s="627"/>
      <c r="JOG2" s="627"/>
      <c r="JOH2" s="627"/>
      <c r="JOI2" s="627"/>
      <c r="JOJ2" s="627"/>
      <c r="JOK2" s="627"/>
      <c r="JOL2" s="627"/>
      <c r="JOM2" s="627"/>
      <c r="JON2" s="627"/>
      <c r="JOO2" s="627"/>
      <c r="JOP2" s="627"/>
      <c r="JOQ2" s="627"/>
      <c r="JOR2" s="627"/>
      <c r="JOS2" s="627"/>
      <c r="JOT2" s="627"/>
      <c r="JOU2" s="627"/>
      <c r="JOV2" s="627"/>
      <c r="JOW2" s="627"/>
      <c r="JOX2" s="627"/>
      <c r="JOY2" s="627"/>
      <c r="JOZ2" s="627"/>
      <c r="JPA2" s="627"/>
      <c r="JPB2" s="627"/>
      <c r="JPC2" s="627"/>
      <c r="JPD2" s="627"/>
      <c r="JPE2" s="627"/>
      <c r="JPF2" s="627"/>
      <c r="JPG2" s="627"/>
      <c r="JPH2" s="627"/>
      <c r="JPI2" s="627"/>
      <c r="JPJ2" s="627"/>
      <c r="JPK2" s="627"/>
      <c r="JPL2" s="627"/>
      <c r="JPM2" s="627"/>
      <c r="JPN2" s="627"/>
      <c r="JPO2" s="627"/>
      <c r="JPP2" s="627"/>
      <c r="JPQ2" s="627"/>
      <c r="JPR2" s="627"/>
      <c r="JPS2" s="627"/>
      <c r="JPT2" s="627"/>
      <c r="JPU2" s="627"/>
      <c r="JPV2" s="627"/>
      <c r="JPW2" s="627"/>
      <c r="JPX2" s="627"/>
      <c r="JPY2" s="627"/>
      <c r="JPZ2" s="627"/>
      <c r="JQA2" s="627"/>
      <c r="JQB2" s="627"/>
      <c r="JQC2" s="627"/>
      <c r="JQD2" s="627"/>
      <c r="JQE2" s="627"/>
      <c r="JQF2" s="627"/>
      <c r="JQG2" s="627"/>
      <c r="JQH2" s="627"/>
      <c r="JQI2" s="627"/>
      <c r="JQJ2" s="627"/>
      <c r="JQK2" s="627"/>
      <c r="JQL2" s="627"/>
      <c r="JQM2" s="627"/>
      <c r="JQN2" s="627"/>
      <c r="JQO2" s="627"/>
      <c r="JQP2" s="627"/>
      <c r="JQQ2" s="627"/>
      <c r="JQR2" s="627"/>
      <c r="JQS2" s="627"/>
      <c r="JQT2" s="627"/>
      <c r="JQU2" s="627"/>
      <c r="JQV2" s="627"/>
      <c r="JQW2" s="627"/>
      <c r="JQX2" s="627"/>
      <c r="JQY2" s="627"/>
      <c r="JQZ2" s="627"/>
      <c r="JRA2" s="627"/>
      <c r="JRB2" s="627"/>
      <c r="JRC2" s="627"/>
      <c r="JRD2" s="627"/>
      <c r="JRE2" s="627"/>
      <c r="JRF2" s="627"/>
      <c r="JRG2" s="627"/>
      <c r="JRH2" s="627"/>
      <c r="JRI2" s="627"/>
      <c r="JRJ2" s="627"/>
      <c r="JRK2" s="627"/>
      <c r="JRL2" s="627"/>
      <c r="JRM2" s="627"/>
      <c r="JRN2" s="627"/>
      <c r="JRO2" s="627"/>
      <c r="JRP2" s="627"/>
      <c r="JRQ2" s="627"/>
      <c r="JRR2" s="627"/>
      <c r="JRS2" s="627"/>
      <c r="JRT2" s="627"/>
      <c r="JRU2" s="627"/>
      <c r="JRV2" s="627"/>
      <c r="JRW2" s="627"/>
      <c r="JRX2" s="627"/>
      <c r="JRY2" s="627"/>
      <c r="JRZ2" s="627"/>
      <c r="JSA2" s="627"/>
      <c r="JSB2" s="627"/>
      <c r="JSC2" s="627"/>
      <c r="JSD2" s="627"/>
      <c r="JSE2" s="627"/>
      <c r="JSF2" s="627"/>
      <c r="JSG2" s="627"/>
      <c r="JSH2" s="627"/>
      <c r="JSI2" s="627"/>
      <c r="JSJ2" s="627"/>
      <c r="JSK2" s="627"/>
      <c r="JSL2" s="627"/>
      <c r="JSM2" s="627"/>
      <c r="JSN2" s="627"/>
      <c r="JSO2" s="627"/>
      <c r="JSP2" s="627"/>
      <c r="JSQ2" s="627"/>
      <c r="JSR2" s="627"/>
      <c r="JSS2" s="627"/>
      <c r="JST2" s="627"/>
      <c r="JSU2" s="627"/>
      <c r="JSV2" s="627"/>
      <c r="JSW2" s="627"/>
      <c r="JSX2" s="627"/>
      <c r="JSY2" s="627"/>
      <c r="JSZ2" s="627"/>
      <c r="JTA2" s="627"/>
      <c r="JTB2" s="627"/>
      <c r="JTC2" s="627"/>
      <c r="JTD2" s="627"/>
      <c r="JTE2" s="627"/>
      <c r="JTF2" s="627"/>
      <c r="JTG2" s="627"/>
      <c r="JTH2" s="627"/>
      <c r="JTI2" s="627"/>
      <c r="JTJ2" s="627"/>
      <c r="JTK2" s="627"/>
      <c r="JTL2" s="627"/>
      <c r="JTM2" s="627"/>
      <c r="JTN2" s="627"/>
      <c r="JTO2" s="627"/>
      <c r="JTP2" s="627"/>
      <c r="JTQ2" s="627"/>
      <c r="JTR2" s="627"/>
      <c r="JTS2" s="627"/>
      <c r="JTT2" s="627"/>
      <c r="JTU2" s="627"/>
      <c r="JTV2" s="627"/>
      <c r="JTW2" s="627"/>
      <c r="JTX2" s="627"/>
      <c r="JTY2" s="627"/>
      <c r="JTZ2" s="627"/>
      <c r="JUA2" s="627"/>
      <c r="JUB2" s="627"/>
      <c r="JUC2" s="627"/>
      <c r="JUD2" s="627"/>
      <c r="JUE2" s="627"/>
      <c r="JUF2" s="627"/>
      <c r="JUG2" s="627"/>
      <c r="JUH2" s="627"/>
      <c r="JUI2" s="627"/>
      <c r="JUJ2" s="627"/>
      <c r="JUK2" s="627"/>
      <c r="JUL2" s="627"/>
      <c r="JUM2" s="627"/>
      <c r="JUN2" s="627"/>
      <c r="JUO2" s="627"/>
      <c r="JUP2" s="627"/>
      <c r="JUQ2" s="627"/>
      <c r="JUR2" s="627"/>
      <c r="JUS2" s="627"/>
      <c r="JUT2" s="627"/>
      <c r="JUU2" s="627"/>
      <c r="JUV2" s="627"/>
      <c r="JUW2" s="627"/>
      <c r="JUX2" s="627"/>
      <c r="JUY2" s="627"/>
      <c r="JUZ2" s="627"/>
      <c r="JVA2" s="627"/>
      <c r="JVB2" s="627"/>
      <c r="JVC2" s="627"/>
      <c r="JVD2" s="627"/>
      <c r="JVE2" s="627"/>
      <c r="JVF2" s="627"/>
      <c r="JVG2" s="627"/>
      <c r="JVH2" s="627"/>
      <c r="JVI2" s="627"/>
      <c r="JVJ2" s="627"/>
      <c r="JVK2" s="627"/>
      <c r="JVL2" s="627"/>
      <c r="JVM2" s="627"/>
      <c r="JVN2" s="627"/>
      <c r="JVO2" s="627"/>
      <c r="JVP2" s="627"/>
      <c r="JVQ2" s="627"/>
      <c r="JVR2" s="627"/>
      <c r="JVS2" s="627"/>
      <c r="JVT2" s="627"/>
      <c r="JVU2" s="627"/>
      <c r="JVV2" s="627"/>
      <c r="JVW2" s="627"/>
      <c r="JVX2" s="627"/>
      <c r="JVY2" s="627"/>
      <c r="JVZ2" s="627"/>
      <c r="JWA2" s="627"/>
      <c r="JWB2" s="627"/>
      <c r="JWC2" s="627"/>
      <c r="JWD2" s="627"/>
      <c r="JWE2" s="627"/>
      <c r="JWF2" s="627"/>
      <c r="JWG2" s="627"/>
      <c r="JWH2" s="627"/>
      <c r="JWI2" s="627"/>
      <c r="JWJ2" s="627"/>
      <c r="JWK2" s="627"/>
      <c r="JWL2" s="627"/>
      <c r="JWM2" s="627"/>
      <c r="JWN2" s="627"/>
      <c r="JWO2" s="627"/>
      <c r="JWP2" s="627"/>
      <c r="JWQ2" s="627"/>
      <c r="JWR2" s="627"/>
      <c r="JWS2" s="627"/>
      <c r="JWT2" s="627"/>
      <c r="JWU2" s="627"/>
      <c r="JWV2" s="627"/>
      <c r="JWW2" s="627"/>
      <c r="JWX2" s="627"/>
      <c r="JWY2" s="627"/>
      <c r="JWZ2" s="627"/>
      <c r="JXA2" s="627"/>
      <c r="JXB2" s="627"/>
      <c r="JXC2" s="627"/>
      <c r="JXD2" s="627"/>
      <c r="JXE2" s="627"/>
      <c r="JXF2" s="627"/>
      <c r="JXG2" s="627"/>
      <c r="JXH2" s="627"/>
      <c r="JXI2" s="627"/>
      <c r="JXJ2" s="627"/>
      <c r="JXK2" s="627"/>
      <c r="JXL2" s="627"/>
      <c r="JXM2" s="627"/>
      <c r="JXN2" s="627"/>
      <c r="JXO2" s="627"/>
      <c r="JXP2" s="627"/>
      <c r="JXQ2" s="627"/>
      <c r="JXR2" s="627"/>
      <c r="JXS2" s="627"/>
      <c r="JXT2" s="627"/>
      <c r="JXU2" s="627"/>
      <c r="JXV2" s="627"/>
      <c r="JXW2" s="627"/>
      <c r="JXX2" s="627"/>
      <c r="JXY2" s="627"/>
      <c r="JXZ2" s="627"/>
      <c r="JYA2" s="627"/>
      <c r="JYB2" s="627"/>
      <c r="JYC2" s="627"/>
      <c r="JYD2" s="627"/>
      <c r="JYE2" s="627"/>
      <c r="JYF2" s="627"/>
      <c r="JYG2" s="627"/>
      <c r="JYH2" s="627"/>
      <c r="JYI2" s="627"/>
      <c r="JYJ2" s="627"/>
      <c r="JYK2" s="627"/>
      <c r="JYL2" s="627"/>
      <c r="JYM2" s="627"/>
      <c r="JYN2" s="627"/>
      <c r="JYO2" s="627"/>
      <c r="JYP2" s="627"/>
      <c r="JYQ2" s="627"/>
      <c r="JYR2" s="627"/>
      <c r="JYS2" s="627"/>
      <c r="JYT2" s="627"/>
      <c r="JYU2" s="627"/>
      <c r="JYV2" s="627"/>
      <c r="JYW2" s="627"/>
      <c r="JYX2" s="627"/>
      <c r="JYY2" s="627"/>
      <c r="JYZ2" s="627"/>
      <c r="JZA2" s="627"/>
      <c r="JZB2" s="627"/>
      <c r="JZC2" s="627"/>
      <c r="JZD2" s="627"/>
      <c r="JZE2" s="627"/>
      <c r="JZF2" s="627"/>
      <c r="JZG2" s="627"/>
      <c r="JZH2" s="627"/>
      <c r="JZI2" s="627"/>
      <c r="JZJ2" s="627"/>
      <c r="JZK2" s="627"/>
      <c r="JZL2" s="627"/>
      <c r="JZM2" s="627"/>
      <c r="JZN2" s="627"/>
      <c r="JZO2" s="627"/>
      <c r="JZP2" s="627"/>
      <c r="JZQ2" s="627"/>
      <c r="JZR2" s="627"/>
      <c r="JZS2" s="627"/>
      <c r="JZT2" s="627"/>
      <c r="JZU2" s="627"/>
      <c r="JZV2" s="627"/>
      <c r="JZW2" s="627"/>
      <c r="JZX2" s="627"/>
      <c r="JZY2" s="627"/>
      <c r="JZZ2" s="627"/>
      <c r="KAA2" s="627"/>
      <c r="KAB2" s="627"/>
      <c r="KAC2" s="627"/>
      <c r="KAD2" s="627"/>
      <c r="KAE2" s="627"/>
      <c r="KAF2" s="627"/>
      <c r="KAG2" s="627"/>
      <c r="KAH2" s="627"/>
      <c r="KAI2" s="627"/>
      <c r="KAJ2" s="627"/>
      <c r="KAK2" s="627"/>
      <c r="KAL2" s="627"/>
      <c r="KAM2" s="627"/>
      <c r="KAN2" s="627"/>
      <c r="KAO2" s="627"/>
      <c r="KAP2" s="627"/>
      <c r="KAQ2" s="627"/>
      <c r="KAR2" s="627"/>
      <c r="KAS2" s="627"/>
      <c r="KAT2" s="627"/>
      <c r="KAU2" s="627"/>
      <c r="KAV2" s="627"/>
      <c r="KAW2" s="627"/>
      <c r="KAX2" s="627"/>
      <c r="KAY2" s="627"/>
      <c r="KAZ2" s="627"/>
      <c r="KBA2" s="627"/>
      <c r="KBB2" s="627"/>
      <c r="KBC2" s="627"/>
      <c r="KBD2" s="627"/>
      <c r="KBE2" s="627"/>
      <c r="KBF2" s="627"/>
      <c r="KBG2" s="627"/>
      <c r="KBH2" s="627"/>
      <c r="KBI2" s="627"/>
      <c r="KBJ2" s="627"/>
      <c r="KBK2" s="627"/>
      <c r="KBL2" s="627"/>
      <c r="KBM2" s="627"/>
      <c r="KBN2" s="627"/>
      <c r="KBO2" s="627"/>
      <c r="KBP2" s="627"/>
      <c r="KBQ2" s="627"/>
      <c r="KBR2" s="627"/>
      <c r="KBS2" s="627"/>
      <c r="KBT2" s="627"/>
      <c r="KBU2" s="627"/>
      <c r="KBV2" s="627"/>
      <c r="KBW2" s="627"/>
      <c r="KBX2" s="627"/>
      <c r="KBY2" s="627"/>
      <c r="KBZ2" s="627"/>
      <c r="KCA2" s="627"/>
      <c r="KCB2" s="627"/>
      <c r="KCC2" s="627"/>
      <c r="KCD2" s="627"/>
      <c r="KCE2" s="627"/>
      <c r="KCF2" s="627"/>
      <c r="KCG2" s="627"/>
      <c r="KCH2" s="627"/>
      <c r="KCI2" s="627"/>
      <c r="KCJ2" s="627"/>
      <c r="KCK2" s="627"/>
      <c r="KCL2" s="627"/>
      <c r="KCM2" s="627"/>
      <c r="KCN2" s="627"/>
      <c r="KCO2" s="627"/>
      <c r="KCP2" s="627"/>
      <c r="KCQ2" s="627"/>
      <c r="KCR2" s="627"/>
      <c r="KCS2" s="627"/>
      <c r="KCT2" s="627"/>
      <c r="KCU2" s="627"/>
      <c r="KCV2" s="627"/>
      <c r="KCW2" s="627"/>
      <c r="KCX2" s="627"/>
      <c r="KCY2" s="627"/>
      <c r="KCZ2" s="627"/>
      <c r="KDA2" s="627"/>
      <c r="KDB2" s="627"/>
      <c r="KDC2" s="627"/>
      <c r="KDD2" s="627"/>
      <c r="KDE2" s="627"/>
      <c r="KDF2" s="627"/>
      <c r="KDG2" s="627"/>
      <c r="KDH2" s="627"/>
      <c r="KDI2" s="627"/>
      <c r="KDJ2" s="627"/>
      <c r="KDK2" s="627"/>
      <c r="KDL2" s="627"/>
      <c r="KDM2" s="627"/>
      <c r="KDN2" s="627"/>
      <c r="KDO2" s="627"/>
      <c r="KDP2" s="627"/>
      <c r="KDQ2" s="627"/>
      <c r="KDR2" s="627"/>
      <c r="KDS2" s="627"/>
      <c r="KDT2" s="627"/>
      <c r="KDU2" s="627"/>
      <c r="KDV2" s="627"/>
      <c r="KDW2" s="627"/>
      <c r="KDX2" s="627"/>
      <c r="KDY2" s="627"/>
      <c r="KDZ2" s="627"/>
      <c r="KEA2" s="627"/>
      <c r="KEB2" s="627"/>
      <c r="KEC2" s="627"/>
      <c r="KED2" s="627"/>
      <c r="KEE2" s="627"/>
      <c r="KEF2" s="627"/>
      <c r="KEG2" s="627"/>
      <c r="KEH2" s="627"/>
      <c r="KEI2" s="627"/>
      <c r="KEJ2" s="627"/>
      <c r="KEK2" s="627"/>
      <c r="KEL2" s="627"/>
      <c r="KEM2" s="627"/>
      <c r="KEN2" s="627"/>
      <c r="KEO2" s="627"/>
      <c r="KEP2" s="627"/>
      <c r="KEQ2" s="627"/>
      <c r="KER2" s="627"/>
      <c r="KES2" s="627"/>
      <c r="KET2" s="627"/>
      <c r="KEU2" s="627"/>
      <c r="KEV2" s="627"/>
      <c r="KEW2" s="627"/>
      <c r="KEX2" s="627"/>
      <c r="KEY2" s="627"/>
      <c r="KEZ2" s="627"/>
      <c r="KFA2" s="627"/>
      <c r="KFB2" s="627"/>
      <c r="KFC2" s="627"/>
      <c r="KFD2" s="627"/>
      <c r="KFE2" s="627"/>
      <c r="KFF2" s="627"/>
      <c r="KFG2" s="627"/>
      <c r="KFH2" s="627"/>
      <c r="KFI2" s="627"/>
      <c r="KFJ2" s="627"/>
      <c r="KFK2" s="627"/>
      <c r="KFL2" s="627"/>
      <c r="KFM2" s="627"/>
      <c r="KFN2" s="627"/>
      <c r="KFO2" s="627"/>
      <c r="KFP2" s="627"/>
      <c r="KFQ2" s="627"/>
      <c r="KFR2" s="627"/>
      <c r="KFS2" s="627"/>
      <c r="KFT2" s="627"/>
      <c r="KFU2" s="627"/>
      <c r="KFV2" s="627"/>
      <c r="KFW2" s="627"/>
      <c r="KFX2" s="627"/>
      <c r="KFY2" s="627"/>
      <c r="KFZ2" s="627"/>
      <c r="KGA2" s="627"/>
      <c r="KGB2" s="627"/>
      <c r="KGC2" s="627"/>
      <c r="KGD2" s="627"/>
      <c r="KGE2" s="627"/>
      <c r="KGF2" s="627"/>
      <c r="KGG2" s="627"/>
      <c r="KGH2" s="627"/>
      <c r="KGI2" s="627"/>
      <c r="KGJ2" s="627"/>
      <c r="KGK2" s="627"/>
      <c r="KGL2" s="627"/>
      <c r="KGM2" s="627"/>
      <c r="KGN2" s="627"/>
      <c r="KGO2" s="627"/>
      <c r="KGP2" s="627"/>
      <c r="KGQ2" s="627"/>
      <c r="KGR2" s="627"/>
      <c r="KGS2" s="627"/>
      <c r="KGT2" s="627"/>
      <c r="KGU2" s="627"/>
      <c r="KGV2" s="627"/>
      <c r="KGW2" s="627"/>
      <c r="KGX2" s="627"/>
      <c r="KGY2" s="627"/>
      <c r="KGZ2" s="627"/>
      <c r="KHA2" s="627"/>
      <c r="KHB2" s="627"/>
      <c r="KHC2" s="627"/>
      <c r="KHD2" s="627"/>
      <c r="KHE2" s="627"/>
      <c r="KHF2" s="627"/>
      <c r="KHG2" s="627"/>
      <c r="KHH2" s="627"/>
      <c r="KHI2" s="627"/>
      <c r="KHJ2" s="627"/>
      <c r="KHK2" s="627"/>
      <c r="KHL2" s="627"/>
      <c r="KHM2" s="627"/>
      <c r="KHN2" s="627"/>
      <c r="KHO2" s="627"/>
      <c r="KHP2" s="627"/>
      <c r="KHQ2" s="627"/>
      <c r="KHR2" s="627"/>
      <c r="KHS2" s="627"/>
      <c r="KHT2" s="627"/>
      <c r="KHU2" s="627"/>
      <c r="KHV2" s="627"/>
      <c r="KHW2" s="627"/>
      <c r="KHX2" s="627"/>
      <c r="KHY2" s="627"/>
      <c r="KHZ2" s="627"/>
      <c r="KIA2" s="627"/>
      <c r="KIB2" s="627"/>
      <c r="KIC2" s="627"/>
      <c r="KID2" s="627"/>
      <c r="KIE2" s="627"/>
      <c r="KIF2" s="627"/>
      <c r="KIG2" s="627"/>
      <c r="KIH2" s="627"/>
      <c r="KII2" s="627"/>
      <c r="KIJ2" s="627"/>
      <c r="KIK2" s="627"/>
      <c r="KIL2" s="627"/>
      <c r="KIM2" s="627"/>
      <c r="KIN2" s="627"/>
      <c r="KIO2" s="627"/>
      <c r="KIP2" s="627"/>
      <c r="KIQ2" s="627"/>
      <c r="KIR2" s="627"/>
      <c r="KIS2" s="627"/>
      <c r="KIT2" s="627"/>
      <c r="KIU2" s="627"/>
      <c r="KIV2" s="627"/>
      <c r="KIW2" s="627"/>
      <c r="KIX2" s="627"/>
      <c r="KIY2" s="627"/>
      <c r="KIZ2" s="627"/>
      <c r="KJA2" s="627"/>
      <c r="KJB2" s="627"/>
      <c r="KJC2" s="627"/>
      <c r="KJD2" s="627"/>
      <c r="KJE2" s="627"/>
      <c r="KJF2" s="627"/>
      <c r="KJG2" s="627"/>
      <c r="KJH2" s="627"/>
      <c r="KJI2" s="627"/>
      <c r="KJJ2" s="627"/>
      <c r="KJK2" s="627"/>
      <c r="KJL2" s="627"/>
      <c r="KJM2" s="627"/>
      <c r="KJN2" s="627"/>
      <c r="KJO2" s="627"/>
      <c r="KJP2" s="627"/>
      <c r="KJQ2" s="627"/>
      <c r="KJR2" s="627"/>
      <c r="KJS2" s="627"/>
      <c r="KJT2" s="627"/>
      <c r="KJU2" s="627"/>
      <c r="KJV2" s="627"/>
      <c r="KJW2" s="627"/>
      <c r="KJX2" s="627"/>
      <c r="KJY2" s="627"/>
      <c r="KJZ2" s="627"/>
      <c r="KKA2" s="627"/>
      <c r="KKB2" s="627"/>
      <c r="KKC2" s="627"/>
      <c r="KKD2" s="627"/>
      <c r="KKE2" s="627"/>
      <c r="KKF2" s="627"/>
      <c r="KKG2" s="627"/>
      <c r="KKH2" s="627"/>
      <c r="KKI2" s="627"/>
      <c r="KKJ2" s="627"/>
      <c r="KKK2" s="627"/>
      <c r="KKL2" s="627"/>
      <c r="KKM2" s="627"/>
      <c r="KKN2" s="627"/>
      <c r="KKO2" s="627"/>
      <c r="KKP2" s="627"/>
      <c r="KKQ2" s="627"/>
      <c r="KKR2" s="627"/>
      <c r="KKS2" s="627"/>
      <c r="KKT2" s="627"/>
      <c r="KKU2" s="627"/>
      <c r="KKV2" s="627"/>
      <c r="KKW2" s="627"/>
      <c r="KKX2" s="627"/>
      <c r="KKY2" s="627"/>
      <c r="KKZ2" s="627"/>
      <c r="KLA2" s="627"/>
      <c r="KLB2" s="627"/>
      <c r="KLC2" s="627"/>
      <c r="KLD2" s="627"/>
      <c r="KLE2" s="627"/>
      <c r="KLF2" s="627"/>
      <c r="KLG2" s="627"/>
      <c r="KLH2" s="627"/>
      <c r="KLI2" s="627"/>
      <c r="KLJ2" s="627"/>
      <c r="KLK2" s="627"/>
      <c r="KLL2" s="627"/>
      <c r="KLM2" s="627"/>
      <c r="KLN2" s="627"/>
      <c r="KLO2" s="627"/>
      <c r="KLP2" s="627"/>
      <c r="KLQ2" s="627"/>
      <c r="KLR2" s="627"/>
      <c r="KLS2" s="627"/>
      <c r="KLT2" s="627"/>
      <c r="KLU2" s="627"/>
      <c r="KLV2" s="627"/>
      <c r="KLW2" s="627"/>
      <c r="KLX2" s="627"/>
      <c r="KLY2" s="627"/>
      <c r="KLZ2" s="627"/>
      <c r="KMA2" s="627"/>
      <c r="KMB2" s="627"/>
      <c r="KMC2" s="627"/>
      <c r="KMD2" s="627"/>
      <c r="KME2" s="627"/>
      <c r="KMF2" s="627"/>
      <c r="KMG2" s="627"/>
      <c r="KMH2" s="627"/>
      <c r="KMI2" s="627"/>
      <c r="KMJ2" s="627"/>
      <c r="KMK2" s="627"/>
      <c r="KML2" s="627"/>
      <c r="KMM2" s="627"/>
      <c r="KMN2" s="627"/>
      <c r="KMO2" s="627"/>
      <c r="KMP2" s="627"/>
      <c r="KMQ2" s="627"/>
      <c r="KMR2" s="627"/>
      <c r="KMS2" s="627"/>
      <c r="KMT2" s="627"/>
      <c r="KMU2" s="627"/>
      <c r="KMV2" s="627"/>
      <c r="KMW2" s="627"/>
      <c r="KMX2" s="627"/>
      <c r="KMY2" s="627"/>
      <c r="KMZ2" s="627"/>
      <c r="KNA2" s="627"/>
      <c r="KNB2" s="627"/>
      <c r="KNC2" s="627"/>
      <c r="KND2" s="627"/>
      <c r="KNE2" s="627"/>
      <c r="KNF2" s="627"/>
      <c r="KNG2" s="627"/>
      <c r="KNH2" s="627"/>
      <c r="KNI2" s="627"/>
      <c r="KNJ2" s="627"/>
      <c r="KNK2" s="627"/>
      <c r="KNL2" s="627"/>
      <c r="KNM2" s="627"/>
      <c r="KNN2" s="627"/>
      <c r="KNO2" s="627"/>
      <c r="KNP2" s="627"/>
      <c r="KNQ2" s="627"/>
      <c r="KNR2" s="627"/>
      <c r="KNS2" s="627"/>
      <c r="KNT2" s="627"/>
      <c r="KNU2" s="627"/>
      <c r="KNV2" s="627"/>
      <c r="KNW2" s="627"/>
      <c r="KNX2" s="627"/>
      <c r="KNY2" s="627"/>
      <c r="KNZ2" s="627"/>
      <c r="KOA2" s="627"/>
      <c r="KOB2" s="627"/>
      <c r="KOC2" s="627"/>
      <c r="KOD2" s="627"/>
      <c r="KOE2" s="627"/>
      <c r="KOF2" s="627"/>
      <c r="KOG2" s="627"/>
      <c r="KOH2" s="627"/>
      <c r="KOI2" s="627"/>
      <c r="KOJ2" s="627"/>
      <c r="KOK2" s="627"/>
      <c r="KOL2" s="627"/>
      <c r="KOM2" s="627"/>
      <c r="KON2" s="627"/>
      <c r="KOO2" s="627"/>
      <c r="KOP2" s="627"/>
      <c r="KOQ2" s="627"/>
      <c r="KOR2" s="627"/>
      <c r="KOS2" s="627"/>
      <c r="KOT2" s="627"/>
      <c r="KOU2" s="627"/>
      <c r="KOV2" s="627"/>
      <c r="KOW2" s="627"/>
      <c r="KOX2" s="627"/>
      <c r="KOY2" s="627"/>
      <c r="KOZ2" s="627"/>
      <c r="KPA2" s="627"/>
      <c r="KPB2" s="627"/>
      <c r="KPC2" s="627"/>
      <c r="KPD2" s="627"/>
      <c r="KPE2" s="627"/>
      <c r="KPF2" s="627"/>
      <c r="KPG2" s="627"/>
      <c r="KPH2" s="627"/>
      <c r="KPI2" s="627"/>
      <c r="KPJ2" s="627"/>
      <c r="KPK2" s="627"/>
      <c r="KPL2" s="627"/>
      <c r="KPM2" s="627"/>
      <c r="KPN2" s="627"/>
      <c r="KPO2" s="627"/>
      <c r="KPP2" s="627"/>
      <c r="KPQ2" s="627"/>
      <c r="KPR2" s="627"/>
      <c r="KPS2" s="627"/>
      <c r="KPT2" s="627"/>
      <c r="KPU2" s="627"/>
      <c r="KPV2" s="627"/>
      <c r="KPW2" s="627"/>
      <c r="KPX2" s="627"/>
      <c r="KPY2" s="627"/>
      <c r="KPZ2" s="627"/>
      <c r="KQA2" s="627"/>
      <c r="KQB2" s="627"/>
      <c r="KQC2" s="627"/>
      <c r="KQD2" s="627"/>
      <c r="KQE2" s="627"/>
      <c r="KQF2" s="627"/>
      <c r="KQG2" s="627"/>
      <c r="KQH2" s="627"/>
      <c r="KQI2" s="627"/>
      <c r="KQJ2" s="627"/>
      <c r="KQK2" s="627"/>
      <c r="KQL2" s="627"/>
      <c r="KQM2" s="627"/>
      <c r="KQN2" s="627"/>
      <c r="KQO2" s="627"/>
      <c r="KQP2" s="627"/>
      <c r="KQQ2" s="627"/>
      <c r="KQR2" s="627"/>
      <c r="KQS2" s="627"/>
      <c r="KQT2" s="627"/>
      <c r="KQU2" s="627"/>
      <c r="KQV2" s="627"/>
      <c r="KQW2" s="627"/>
      <c r="KQX2" s="627"/>
      <c r="KQY2" s="627"/>
      <c r="KQZ2" s="627"/>
      <c r="KRA2" s="627"/>
      <c r="KRB2" s="627"/>
      <c r="KRC2" s="627"/>
      <c r="KRD2" s="627"/>
      <c r="KRE2" s="627"/>
      <c r="KRF2" s="627"/>
      <c r="KRG2" s="627"/>
      <c r="KRH2" s="627"/>
      <c r="KRI2" s="627"/>
      <c r="KRJ2" s="627"/>
      <c r="KRK2" s="627"/>
      <c r="KRL2" s="627"/>
      <c r="KRM2" s="627"/>
      <c r="KRN2" s="627"/>
      <c r="KRO2" s="627"/>
      <c r="KRP2" s="627"/>
      <c r="KRQ2" s="627"/>
      <c r="KRR2" s="627"/>
      <c r="KRS2" s="627"/>
      <c r="KRT2" s="627"/>
      <c r="KRU2" s="627"/>
      <c r="KRV2" s="627"/>
      <c r="KRW2" s="627"/>
      <c r="KRX2" s="627"/>
      <c r="KRY2" s="627"/>
      <c r="KRZ2" s="627"/>
      <c r="KSA2" s="627"/>
      <c r="KSB2" s="627"/>
      <c r="KSC2" s="627"/>
      <c r="KSD2" s="627"/>
      <c r="KSE2" s="627"/>
      <c r="KSF2" s="627"/>
      <c r="KSG2" s="627"/>
      <c r="KSH2" s="627"/>
      <c r="KSI2" s="627"/>
      <c r="KSJ2" s="627"/>
      <c r="KSK2" s="627"/>
      <c r="KSL2" s="627"/>
      <c r="KSM2" s="627"/>
      <c r="KSN2" s="627"/>
      <c r="KSO2" s="627"/>
      <c r="KSP2" s="627"/>
      <c r="KSQ2" s="627"/>
      <c r="KSR2" s="627"/>
      <c r="KSS2" s="627"/>
      <c r="KST2" s="627"/>
      <c r="KSU2" s="627"/>
      <c r="KSV2" s="627"/>
      <c r="KSW2" s="627"/>
      <c r="KSX2" s="627"/>
      <c r="KSY2" s="627"/>
      <c r="KSZ2" s="627"/>
      <c r="KTA2" s="627"/>
      <c r="KTB2" s="627"/>
      <c r="KTC2" s="627"/>
      <c r="KTD2" s="627"/>
      <c r="KTE2" s="627"/>
      <c r="KTF2" s="627"/>
      <c r="KTG2" s="627"/>
      <c r="KTH2" s="627"/>
      <c r="KTI2" s="627"/>
      <c r="KTJ2" s="627"/>
      <c r="KTK2" s="627"/>
      <c r="KTL2" s="627"/>
      <c r="KTM2" s="627"/>
      <c r="KTN2" s="627"/>
      <c r="KTO2" s="627"/>
      <c r="KTP2" s="627"/>
      <c r="KTQ2" s="627"/>
      <c r="KTR2" s="627"/>
      <c r="KTS2" s="627"/>
      <c r="KTT2" s="627"/>
      <c r="KTU2" s="627"/>
      <c r="KTV2" s="627"/>
      <c r="KTW2" s="627"/>
      <c r="KTX2" s="627"/>
      <c r="KTY2" s="627"/>
      <c r="KTZ2" s="627"/>
      <c r="KUA2" s="627"/>
      <c r="KUB2" s="627"/>
      <c r="KUC2" s="627"/>
      <c r="KUD2" s="627"/>
      <c r="KUE2" s="627"/>
      <c r="KUF2" s="627"/>
      <c r="KUG2" s="627"/>
      <c r="KUH2" s="627"/>
      <c r="KUI2" s="627"/>
      <c r="KUJ2" s="627"/>
      <c r="KUK2" s="627"/>
      <c r="KUL2" s="627"/>
      <c r="KUM2" s="627"/>
      <c r="KUN2" s="627"/>
      <c r="KUO2" s="627"/>
      <c r="KUP2" s="627"/>
      <c r="KUQ2" s="627"/>
      <c r="KUR2" s="627"/>
      <c r="KUS2" s="627"/>
      <c r="KUT2" s="627"/>
      <c r="KUU2" s="627"/>
      <c r="KUV2" s="627"/>
      <c r="KUW2" s="627"/>
      <c r="KUX2" s="627"/>
      <c r="KUY2" s="627"/>
      <c r="KUZ2" s="627"/>
      <c r="KVA2" s="627"/>
      <c r="KVB2" s="627"/>
      <c r="KVC2" s="627"/>
      <c r="KVD2" s="627"/>
      <c r="KVE2" s="627"/>
      <c r="KVF2" s="627"/>
      <c r="KVG2" s="627"/>
      <c r="KVH2" s="627"/>
      <c r="KVI2" s="627"/>
      <c r="KVJ2" s="627"/>
      <c r="KVK2" s="627"/>
      <c r="KVL2" s="627"/>
      <c r="KVM2" s="627"/>
      <c r="KVN2" s="627"/>
      <c r="KVO2" s="627"/>
      <c r="KVP2" s="627"/>
      <c r="KVQ2" s="627"/>
      <c r="KVR2" s="627"/>
      <c r="KVS2" s="627"/>
      <c r="KVT2" s="627"/>
      <c r="KVU2" s="627"/>
      <c r="KVV2" s="627"/>
      <c r="KVW2" s="627"/>
      <c r="KVX2" s="627"/>
      <c r="KVY2" s="627"/>
      <c r="KVZ2" s="627"/>
      <c r="KWA2" s="627"/>
      <c r="KWB2" s="627"/>
      <c r="KWC2" s="627"/>
      <c r="KWD2" s="627"/>
      <c r="KWE2" s="627"/>
      <c r="KWF2" s="627"/>
      <c r="KWG2" s="627"/>
      <c r="KWH2" s="627"/>
      <c r="KWI2" s="627"/>
      <c r="KWJ2" s="627"/>
      <c r="KWK2" s="627"/>
      <c r="KWL2" s="627"/>
      <c r="KWM2" s="627"/>
      <c r="KWN2" s="627"/>
      <c r="KWO2" s="627"/>
      <c r="KWP2" s="627"/>
      <c r="KWQ2" s="627"/>
      <c r="KWR2" s="627"/>
      <c r="KWS2" s="627"/>
      <c r="KWT2" s="627"/>
      <c r="KWU2" s="627"/>
      <c r="KWV2" s="627"/>
      <c r="KWW2" s="627"/>
      <c r="KWX2" s="627"/>
      <c r="KWY2" s="627"/>
      <c r="KWZ2" s="627"/>
      <c r="KXA2" s="627"/>
      <c r="KXB2" s="627"/>
      <c r="KXC2" s="627"/>
      <c r="KXD2" s="627"/>
      <c r="KXE2" s="627"/>
      <c r="KXF2" s="627"/>
      <c r="KXG2" s="627"/>
      <c r="KXH2" s="627"/>
      <c r="KXI2" s="627"/>
      <c r="KXJ2" s="627"/>
      <c r="KXK2" s="627"/>
      <c r="KXL2" s="627"/>
      <c r="KXM2" s="627"/>
      <c r="KXN2" s="627"/>
      <c r="KXO2" s="627"/>
      <c r="KXP2" s="627"/>
      <c r="KXQ2" s="627"/>
      <c r="KXR2" s="627"/>
      <c r="KXS2" s="627"/>
      <c r="KXT2" s="627"/>
      <c r="KXU2" s="627"/>
      <c r="KXV2" s="627"/>
      <c r="KXW2" s="627"/>
      <c r="KXX2" s="627"/>
      <c r="KXY2" s="627"/>
      <c r="KXZ2" s="627"/>
      <c r="KYA2" s="627"/>
      <c r="KYB2" s="627"/>
      <c r="KYC2" s="627"/>
      <c r="KYD2" s="627"/>
      <c r="KYE2" s="627"/>
      <c r="KYF2" s="627"/>
      <c r="KYG2" s="627"/>
      <c r="KYH2" s="627"/>
      <c r="KYI2" s="627"/>
      <c r="KYJ2" s="627"/>
      <c r="KYK2" s="627"/>
      <c r="KYL2" s="627"/>
      <c r="KYM2" s="627"/>
      <c r="KYN2" s="627"/>
      <c r="KYO2" s="627"/>
      <c r="KYP2" s="627"/>
      <c r="KYQ2" s="627"/>
      <c r="KYR2" s="627"/>
      <c r="KYS2" s="627"/>
      <c r="KYT2" s="627"/>
      <c r="KYU2" s="627"/>
      <c r="KYV2" s="627"/>
      <c r="KYW2" s="627"/>
      <c r="KYX2" s="627"/>
      <c r="KYY2" s="627"/>
      <c r="KYZ2" s="627"/>
      <c r="KZA2" s="627"/>
      <c r="KZB2" s="627"/>
      <c r="KZC2" s="627"/>
      <c r="KZD2" s="627"/>
      <c r="KZE2" s="627"/>
      <c r="KZF2" s="627"/>
      <c r="KZG2" s="627"/>
      <c r="KZH2" s="627"/>
      <c r="KZI2" s="627"/>
      <c r="KZJ2" s="627"/>
      <c r="KZK2" s="627"/>
      <c r="KZL2" s="627"/>
      <c r="KZM2" s="627"/>
      <c r="KZN2" s="627"/>
      <c r="KZO2" s="627"/>
      <c r="KZP2" s="627"/>
      <c r="KZQ2" s="627"/>
      <c r="KZR2" s="627"/>
      <c r="KZS2" s="627"/>
      <c r="KZT2" s="627"/>
      <c r="KZU2" s="627"/>
      <c r="KZV2" s="627"/>
      <c r="KZW2" s="627"/>
      <c r="KZX2" s="627"/>
      <c r="KZY2" s="627"/>
      <c r="KZZ2" s="627"/>
      <c r="LAA2" s="627"/>
      <c r="LAB2" s="627"/>
      <c r="LAC2" s="627"/>
      <c r="LAD2" s="627"/>
      <c r="LAE2" s="627"/>
      <c r="LAF2" s="627"/>
      <c r="LAG2" s="627"/>
      <c r="LAH2" s="627"/>
      <c r="LAI2" s="627"/>
      <c r="LAJ2" s="627"/>
      <c r="LAK2" s="627"/>
      <c r="LAL2" s="627"/>
      <c r="LAM2" s="627"/>
      <c r="LAN2" s="627"/>
      <c r="LAO2" s="627"/>
      <c r="LAP2" s="627"/>
      <c r="LAQ2" s="627"/>
      <c r="LAR2" s="627"/>
      <c r="LAS2" s="627"/>
      <c r="LAT2" s="627"/>
      <c r="LAU2" s="627"/>
      <c r="LAV2" s="627"/>
      <c r="LAW2" s="627"/>
      <c r="LAX2" s="627"/>
      <c r="LAY2" s="627"/>
      <c r="LAZ2" s="627"/>
      <c r="LBA2" s="627"/>
      <c r="LBB2" s="627"/>
      <c r="LBC2" s="627"/>
      <c r="LBD2" s="627"/>
      <c r="LBE2" s="627"/>
      <c r="LBF2" s="627"/>
      <c r="LBG2" s="627"/>
      <c r="LBH2" s="627"/>
      <c r="LBI2" s="627"/>
      <c r="LBJ2" s="627"/>
      <c r="LBK2" s="627"/>
      <c r="LBL2" s="627"/>
      <c r="LBM2" s="627"/>
      <c r="LBN2" s="627"/>
      <c r="LBO2" s="627"/>
      <c r="LBP2" s="627"/>
      <c r="LBQ2" s="627"/>
      <c r="LBR2" s="627"/>
      <c r="LBS2" s="627"/>
      <c r="LBT2" s="627"/>
      <c r="LBU2" s="627"/>
      <c r="LBV2" s="627"/>
      <c r="LBW2" s="627"/>
      <c r="LBX2" s="627"/>
      <c r="LBY2" s="627"/>
      <c r="LBZ2" s="627"/>
      <c r="LCA2" s="627"/>
      <c r="LCB2" s="627"/>
      <c r="LCC2" s="627"/>
      <c r="LCD2" s="627"/>
      <c r="LCE2" s="627"/>
      <c r="LCF2" s="627"/>
      <c r="LCG2" s="627"/>
      <c r="LCH2" s="627"/>
      <c r="LCI2" s="627"/>
      <c r="LCJ2" s="627"/>
      <c r="LCK2" s="627"/>
      <c r="LCL2" s="627"/>
      <c r="LCM2" s="627"/>
      <c r="LCN2" s="627"/>
      <c r="LCO2" s="627"/>
      <c r="LCP2" s="627"/>
      <c r="LCQ2" s="627"/>
      <c r="LCR2" s="627"/>
      <c r="LCS2" s="627"/>
      <c r="LCT2" s="627"/>
      <c r="LCU2" s="627"/>
      <c r="LCV2" s="627"/>
      <c r="LCW2" s="627"/>
      <c r="LCX2" s="627"/>
      <c r="LCY2" s="627"/>
      <c r="LCZ2" s="627"/>
      <c r="LDA2" s="627"/>
      <c r="LDB2" s="627"/>
      <c r="LDC2" s="627"/>
      <c r="LDD2" s="627"/>
      <c r="LDE2" s="627"/>
      <c r="LDF2" s="627"/>
      <c r="LDG2" s="627"/>
      <c r="LDH2" s="627"/>
      <c r="LDI2" s="627"/>
      <c r="LDJ2" s="627"/>
      <c r="LDK2" s="627"/>
      <c r="LDL2" s="627"/>
      <c r="LDM2" s="627"/>
      <c r="LDN2" s="627"/>
      <c r="LDO2" s="627"/>
      <c r="LDP2" s="627"/>
      <c r="LDQ2" s="627"/>
      <c r="LDR2" s="627"/>
      <c r="LDS2" s="627"/>
      <c r="LDT2" s="627"/>
      <c r="LDU2" s="627"/>
      <c r="LDV2" s="627"/>
      <c r="LDW2" s="627"/>
      <c r="LDX2" s="627"/>
      <c r="LDY2" s="627"/>
      <c r="LDZ2" s="627"/>
      <c r="LEA2" s="627"/>
      <c r="LEB2" s="627"/>
      <c r="LEC2" s="627"/>
      <c r="LED2" s="627"/>
      <c r="LEE2" s="627"/>
      <c r="LEF2" s="627"/>
      <c r="LEG2" s="627"/>
      <c r="LEH2" s="627"/>
      <c r="LEI2" s="627"/>
      <c r="LEJ2" s="627"/>
      <c r="LEK2" s="627"/>
      <c r="LEL2" s="627"/>
      <c r="LEM2" s="627"/>
      <c r="LEN2" s="627"/>
      <c r="LEO2" s="627"/>
      <c r="LEP2" s="627"/>
      <c r="LEQ2" s="627"/>
      <c r="LER2" s="627"/>
      <c r="LES2" s="627"/>
      <c r="LET2" s="627"/>
      <c r="LEU2" s="627"/>
      <c r="LEV2" s="627"/>
      <c r="LEW2" s="627"/>
      <c r="LEX2" s="627"/>
      <c r="LEY2" s="627"/>
      <c r="LEZ2" s="627"/>
      <c r="LFA2" s="627"/>
      <c r="LFB2" s="627"/>
      <c r="LFC2" s="627"/>
      <c r="LFD2" s="627"/>
      <c r="LFE2" s="627"/>
      <c r="LFF2" s="627"/>
      <c r="LFG2" s="627"/>
      <c r="LFH2" s="627"/>
      <c r="LFI2" s="627"/>
      <c r="LFJ2" s="627"/>
      <c r="LFK2" s="627"/>
      <c r="LFL2" s="627"/>
      <c r="LFM2" s="627"/>
      <c r="LFN2" s="627"/>
      <c r="LFO2" s="627"/>
      <c r="LFP2" s="627"/>
      <c r="LFQ2" s="627"/>
      <c r="LFR2" s="627"/>
      <c r="LFS2" s="627"/>
      <c r="LFT2" s="627"/>
      <c r="LFU2" s="627"/>
      <c r="LFV2" s="627"/>
      <c r="LFW2" s="627"/>
      <c r="LFX2" s="627"/>
      <c r="LFY2" s="627"/>
      <c r="LFZ2" s="627"/>
      <c r="LGA2" s="627"/>
      <c r="LGB2" s="627"/>
      <c r="LGC2" s="627"/>
      <c r="LGD2" s="627"/>
      <c r="LGE2" s="627"/>
      <c r="LGF2" s="627"/>
      <c r="LGG2" s="627"/>
      <c r="LGH2" s="627"/>
      <c r="LGI2" s="627"/>
      <c r="LGJ2" s="627"/>
      <c r="LGK2" s="627"/>
      <c r="LGL2" s="627"/>
      <c r="LGM2" s="627"/>
      <c r="LGN2" s="627"/>
      <c r="LGO2" s="627"/>
      <c r="LGP2" s="627"/>
      <c r="LGQ2" s="627"/>
      <c r="LGR2" s="627"/>
      <c r="LGS2" s="627"/>
      <c r="LGT2" s="627"/>
      <c r="LGU2" s="627"/>
      <c r="LGV2" s="627"/>
      <c r="LGW2" s="627"/>
      <c r="LGX2" s="627"/>
      <c r="LGY2" s="627"/>
      <c r="LGZ2" s="627"/>
      <c r="LHA2" s="627"/>
      <c r="LHB2" s="627"/>
      <c r="LHC2" s="627"/>
      <c r="LHD2" s="627"/>
      <c r="LHE2" s="627"/>
      <c r="LHF2" s="627"/>
      <c r="LHG2" s="627"/>
      <c r="LHH2" s="627"/>
      <c r="LHI2" s="627"/>
      <c r="LHJ2" s="627"/>
      <c r="LHK2" s="627"/>
      <c r="LHL2" s="627"/>
      <c r="LHM2" s="627"/>
      <c r="LHN2" s="627"/>
      <c r="LHO2" s="627"/>
      <c r="LHP2" s="627"/>
      <c r="LHQ2" s="627"/>
      <c r="LHR2" s="627"/>
      <c r="LHS2" s="627"/>
      <c r="LHT2" s="627"/>
      <c r="LHU2" s="627"/>
      <c r="LHV2" s="627"/>
      <c r="LHW2" s="627"/>
      <c r="LHX2" s="627"/>
      <c r="LHY2" s="627"/>
      <c r="LHZ2" s="627"/>
      <c r="LIA2" s="627"/>
      <c r="LIB2" s="627"/>
      <c r="LIC2" s="627"/>
      <c r="LID2" s="627"/>
      <c r="LIE2" s="627"/>
      <c r="LIF2" s="627"/>
      <c r="LIG2" s="627"/>
      <c r="LIH2" s="627"/>
      <c r="LII2" s="627"/>
      <c r="LIJ2" s="627"/>
      <c r="LIK2" s="627"/>
      <c r="LIL2" s="627"/>
      <c r="LIM2" s="627"/>
      <c r="LIN2" s="627"/>
      <c r="LIO2" s="627"/>
      <c r="LIP2" s="627"/>
      <c r="LIQ2" s="627"/>
      <c r="LIR2" s="627"/>
      <c r="LIS2" s="627"/>
      <c r="LIT2" s="627"/>
      <c r="LIU2" s="627"/>
      <c r="LIV2" s="627"/>
      <c r="LIW2" s="627"/>
      <c r="LIX2" s="627"/>
      <c r="LIY2" s="627"/>
      <c r="LIZ2" s="627"/>
      <c r="LJA2" s="627"/>
      <c r="LJB2" s="627"/>
      <c r="LJC2" s="627"/>
      <c r="LJD2" s="627"/>
      <c r="LJE2" s="627"/>
      <c r="LJF2" s="627"/>
      <c r="LJG2" s="627"/>
      <c r="LJH2" s="627"/>
      <c r="LJI2" s="627"/>
      <c r="LJJ2" s="627"/>
      <c r="LJK2" s="627"/>
      <c r="LJL2" s="627"/>
      <c r="LJM2" s="627"/>
      <c r="LJN2" s="627"/>
      <c r="LJO2" s="627"/>
      <c r="LJP2" s="627"/>
      <c r="LJQ2" s="627"/>
      <c r="LJR2" s="627"/>
      <c r="LJS2" s="627"/>
      <c r="LJT2" s="627"/>
      <c r="LJU2" s="627"/>
      <c r="LJV2" s="627"/>
      <c r="LJW2" s="627"/>
      <c r="LJX2" s="627"/>
      <c r="LJY2" s="627"/>
      <c r="LJZ2" s="627"/>
      <c r="LKA2" s="627"/>
      <c r="LKB2" s="627"/>
      <c r="LKC2" s="627"/>
      <c r="LKD2" s="627"/>
      <c r="LKE2" s="627"/>
      <c r="LKF2" s="627"/>
      <c r="LKG2" s="627"/>
      <c r="LKH2" s="627"/>
      <c r="LKI2" s="627"/>
      <c r="LKJ2" s="627"/>
      <c r="LKK2" s="627"/>
      <c r="LKL2" s="627"/>
      <c r="LKM2" s="627"/>
      <c r="LKN2" s="627"/>
      <c r="LKO2" s="627"/>
      <c r="LKP2" s="627"/>
      <c r="LKQ2" s="627"/>
      <c r="LKR2" s="627"/>
      <c r="LKS2" s="627"/>
      <c r="LKT2" s="627"/>
      <c r="LKU2" s="627"/>
      <c r="LKV2" s="627"/>
      <c r="LKW2" s="627"/>
      <c r="LKX2" s="627"/>
      <c r="LKY2" s="627"/>
      <c r="LKZ2" s="627"/>
      <c r="LLA2" s="627"/>
      <c r="LLB2" s="627"/>
      <c r="LLC2" s="627"/>
      <c r="LLD2" s="627"/>
      <c r="LLE2" s="627"/>
      <c r="LLF2" s="627"/>
      <c r="LLG2" s="627"/>
      <c r="LLH2" s="627"/>
      <c r="LLI2" s="627"/>
      <c r="LLJ2" s="627"/>
      <c r="LLK2" s="627"/>
      <c r="LLL2" s="627"/>
      <c r="LLM2" s="627"/>
      <c r="LLN2" s="627"/>
      <c r="LLO2" s="627"/>
      <c r="LLP2" s="627"/>
      <c r="LLQ2" s="627"/>
      <c r="LLR2" s="627"/>
      <c r="LLS2" s="627"/>
      <c r="LLT2" s="627"/>
      <c r="LLU2" s="627"/>
      <c r="LLV2" s="627"/>
      <c r="LLW2" s="627"/>
      <c r="LLX2" s="627"/>
      <c r="LLY2" s="627"/>
      <c r="LLZ2" s="627"/>
      <c r="LMA2" s="627"/>
      <c r="LMB2" s="627"/>
      <c r="LMC2" s="627"/>
      <c r="LMD2" s="627"/>
      <c r="LME2" s="627"/>
      <c r="LMF2" s="627"/>
      <c r="LMG2" s="627"/>
      <c r="LMH2" s="627"/>
      <c r="LMI2" s="627"/>
      <c r="LMJ2" s="627"/>
      <c r="LMK2" s="627"/>
      <c r="LML2" s="627"/>
      <c r="LMM2" s="627"/>
      <c r="LMN2" s="627"/>
      <c r="LMO2" s="627"/>
      <c r="LMP2" s="627"/>
      <c r="LMQ2" s="627"/>
      <c r="LMR2" s="627"/>
      <c r="LMS2" s="627"/>
      <c r="LMT2" s="627"/>
      <c r="LMU2" s="627"/>
      <c r="LMV2" s="627"/>
      <c r="LMW2" s="627"/>
      <c r="LMX2" s="627"/>
      <c r="LMY2" s="627"/>
      <c r="LMZ2" s="627"/>
      <c r="LNA2" s="627"/>
      <c r="LNB2" s="627"/>
      <c r="LNC2" s="627"/>
      <c r="LND2" s="627"/>
      <c r="LNE2" s="627"/>
      <c r="LNF2" s="627"/>
      <c r="LNG2" s="627"/>
      <c r="LNH2" s="627"/>
      <c r="LNI2" s="627"/>
      <c r="LNJ2" s="627"/>
      <c r="LNK2" s="627"/>
      <c r="LNL2" s="627"/>
      <c r="LNM2" s="627"/>
      <c r="LNN2" s="627"/>
      <c r="LNO2" s="627"/>
      <c r="LNP2" s="627"/>
      <c r="LNQ2" s="627"/>
      <c r="LNR2" s="627"/>
      <c r="LNS2" s="627"/>
      <c r="LNT2" s="627"/>
      <c r="LNU2" s="627"/>
      <c r="LNV2" s="627"/>
      <c r="LNW2" s="627"/>
      <c r="LNX2" s="627"/>
      <c r="LNY2" s="627"/>
      <c r="LNZ2" s="627"/>
      <c r="LOA2" s="627"/>
      <c r="LOB2" s="627"/>
      <c r="LOC2" s="627"/>
      <c r="LOD2" s="627"/>
      <c r="LOE2" s="627"/>
      <c r="LOF2" s="627"/>
      <c r="LOG2" s="627"/>
      <c r="LOH2" s="627"/>
      <c r="LOI2" s="627"/>
      <c r="LOJ2" s="627"/>
      <c r="LOK2" s="627"/>
      <c r="LOL2" s="627"/>
      <c r="LOM2" s="627"/>
      <c r="LON2" s="627"/>
      <c r="LOO2" s="627"/>
      <c r="LOP2" s="627"/>
      <c r="LOQ2" s="627"/>
      <c r="LOR2" s="627"/>
      <c r="LOS2" s="627"/>
      <c r="LOT2" s="627"/>
      <c r="LOU2" s="627"/>
      <c r="LOV2" s="627"/>
      <c r="LOW2" s="627"/>
      <c r="LOX2" s="627"/>
      <c r="LOY2" s="627"/>
      <c r="LOZ2" s="627"/>
      <c r="LPA2" s="627"/>
      <c r="LPB2" s="627"/>
      <c r="LPC2" s="627"/>
      <c r="LPD2" s="627"/>
      <c r="LPE2" s="627"/>
      <c r="LPF2" s="627"/>
      <c r="LPG2" s="627"/>
      <c r="LPH2" s="627"/>
      <c r="LPI2" s="627"/>
      <c r="LPJ2" s="627"/>
      <c r="LPK2" s="627"/>
      <c r="LPL2" s="627"/>
      <c r="LPM2" s="627"/>
      <c r="LPN2" s="627"/>
      <c r="LPO2" s="627"/>
      <c r="LPP2" s="627"/>
      <c r="LPQ2" s="627"/>
      <c r="LPR2" s="627"/>
      <c r="LPS2" s="627"/>
      <c r="LPT2" s="627"/>
      <c r="LPU2" s="627"/>
      <c r="LPV2" s="627"/>
      <c r="LPW2" s="627"/>
      <c r="LPX2" s="627"/>
      <c r="LPY2" s="627"/>
      <c r="LPZ2" s="627"/>
      <c r="LQA2" s="627"/>
      <c r="LQB2" s="627"/>
      <c r="LQC2" s="627"/>
      <c r="LQD2" s="627"/>
      <c r="LQE2" s="627"/>
      <c r="LQF2" s="627"/>
      <c r="LQG2" s="627"/>
      <c r="LQH2" s="627"/>
      <c r="LQI2" s="627"/>
      <c r="LQJ2" s="627"/>
      <c r="LQK2" s="627"/>
      <c r="LQL2" s="627"/>
      <c r="LQM2" s="627"/>
      <c r="LQN2" s="627"/>
      <c r="LQO2" s="627"/>
      <c r="LQP2" s="627"/>
      <c r="LQQ2" s="627"/>
      <c r="LQR2" s="627"/>
      <c r="LQS2" s="627"/>
      <c r="LQT2" s="627"/>
      <c r="LQU2" s="627"/>
      <c r="LQV2" s="627"/>
      <c r="LQW2" s="627"/>
      <c r="LQX2" s="627"/>
      <c r="LQY2" s="627"/>
      <c r="LQZ2" s="627"/>
      <c r="LRA2" s="627"/>
      <c r="LRB2" s="627"/>
      <c r="LRC2" s="627"/>
      <c r="LRD2" s="627"/>
      <c r="LRE2" s="627"/>
      <c r="LRF2" s="627"/>
      <c r="LRG2" s="627"/>
      <c r="LRH2" s="627"/>
      <c r="LRI2" s="627"/>
      <c r="LRJ2" s="627"/>
      <c r="LRK2" s="627"/>
      <c r="LRL2" s="627"/>
      <c r="LRM2" s="627"/>
      <c r="LRN2" s="627"/>
      <c r="LRO2" s="627"/>
      <c r="LRP2" s="627"/>
      <c r="LRQ2" s="627"/>
      <c r="LRR2" s="627"/>
      <c r="LRS2" s="627"/>
      <c r="LRT2" s="627"/>
      <c r="LRU2" s="627"/>
      <c r="LRV2" s="627"/>
      <c r="LRW2" s="627"/>
      <c r="LRX2" s="627"/>
      <c r="LRY2" s="627"/>
      <c r="LRZ2" s="627"/>
      <c r="LSA2" s="627"/>
      <c r="LSB2" s="627"/>
      <c r="LSC2" s="627"/>
      <c r="LSD2" s="627"/>
      <c r="LSE2" s="627"/>
      <c r="LSF2" s="627"/>
      <c r="LSG2" s="627"/>
      <c r="LSH2" s="627"/>
      <c r="LSI2" s="627"/>
      <c r="LSJ2" s="627"/>
      <c r="LSK2" s="627"/>
      <c r="LSL2" s="627"/>
      <c r="LSM2" s="627"/>
      <c r="LSN2" s="627"/>
      <c r="LSO2" s="627"/>
      <c r="LSP2" s="627"/>
      <c r="LSQ2" s="627"/>
      <c r="LSR2" s="627"/>
      <c r="LSS2" s="627"/>
      <c r="LST2" s="627"/>
      <c r="LSU2" s="627"/>
      <c r="LSV2" s="627"/>
      <c r="LSW2" s="627"/>
      <c r="LSX2" s="627"/>
      <c r="LSY2" s="627"/>
      <c r="LSZ2" s="627"/>
      <c r="LTA2" s="627"/>
      <c r="LTB2" s="627"/>
      <c r="LTC2" s="627"/>
      <c r="LTD2" s="627"/>
      <c r="LTE2" s="627"/>
      <c r="LTF2" s="627"/>
      <c r="LTG2" s="627"/>
      <c r="LTH2" s="627"/>
      <c r="LTI2" s="627"/>
      <c r="LTJ2" s="627"/>
      <c r="LTK2" s="627"/>
      <c r="LTL2" s="627"/>
      <c r="LTM2" s="627"/>
      <c r="LTN2" s="627"/>
      <c r="LTO2" s="627"/>
      <c r="LTP2" s="627"/>
      <c r="LTQ2" s="627"/>
      <c r="LTR2" s="627"/>
      <c r="LTS2" s="627"/>
      <c r="LTT2" s="627"/>
      <c r="LTU2" s="627"/>
      <c r="LTV2" s="627"/>
      <c r="LTW2" s="627"/>
      <c r="LTX2" s="627"/>
      <c r="LTY2" s="627"/>
      <c r="LTZ2" s="627"/>
      <c r="LUA2" s="627"/>
      <c r="LUB2" s="627"/>
      <c r="LUC2" s="627"/>
      <c r="LUD2" s="627"/>
      <c r="LUE2" s="627"/>
      <c r="LUF2" s="627"/>
      <c r="LUG2" s="627"/>
      <c r="LUH2" s="627"/>
      <c r="LUI2" s="627"/>
      <c r="LUJ2" s="627"/>
      <c r="LUK2" s="627"/>
      <c r="LUL2" s="627"/>
      <c r="LUM2" s="627"/>
      <c r="LUN2" s="627"/>
      <c r="LUO2" s="627"/>
      <c r="LUP2" s="627"/>
      <c r="LUQ2" s="627"/>
      <c r="LUR2" s="627"/>
      <c r="LUS2" s="627"/>
      <c r="LUT2" s="627"/>
      <c r="LUU2" s="627"/>
      <c r="LUV2" s="627"/>
      <c r="LUW2" s="627"/>
      <c r="LUX2" s="627"/>
      <c r="LUY2" s="627"/>
      <c r="LUZ2" s="627"/>
      <c r="LVA2" s="627"/>
      <c r="LVB2" s="627"/>
      <c r="LVC2" s="627"/>
      <c r="LVD2" s="627"/>
      <c r="LVE2" s="627"/>
      <c r="LVF2" s="627"/>
      <c r="LVG2" s="627"/>
      <c r="LVH2" s="627"/>
      <c r="LVI2" s="627"/>
      <c r="LVJ2" s="627"/>
      <c r="LVK2" s="627"/>
      <c r="LVL2" s="627"/>
      <c r="LVM2" s="627"/>
      <c r="LVN2" s="627"/>
      <c r="LVO2" s="627"/>
      <c r="LVP2" s="627"/>
      <c r="LVQ2" s="627"/>
      <c r="LVR2" s="627"/>
      <c r="LVS2" s="627"/>
      <c r="LVT2" s="627"/>
      <c r="LVU2" s="627"/>
      <c r="LVV2" s="627"/>
      <c r="LVW2" s="627"/>
      <c r="LVX2" s="627"/>
      <c r="LVY2" s="627"/>
      <c r="LVZ2" s="627"/>
      <c r="LWA2" s="627"/>
      <c r="LWB2" s="627"/>
      <c r="LWC2" s="627"/>
      <c r="LWD2" s="627"/>
      <c r="LWE2" s="627"/>
      <c r="LWF2" s="627"/>
      <c r="LWG2" s="627"/>
      <c r="LWH2" s="627"/>
      <c r="LWI2" s="627"/>
      <c r="LWJ2" s="627"/>
      <c r="LWK2" s="627"/>
      <c r="LWL2" s="627"/>
      <c r="LWM2" s="627"/>
      <c r="LWN2" s="627"/>
      <c r="LWO2" s="627"/>
      <c r="LWP2" s="627"/>
      <c r="LWQ2" s="627"/>
      <c r="LWR2" s="627"/>
      <c r="LWS2" s="627"/>
      <c r="LWT2" s="627"/>
      <c r="LWU2" s="627"/>
      <c r="LWV2" s="627"/>
      <c r="LWW2" s="627"/>
      <c r="LWX2" s="627"/>
      <c r="LWY2" s="627"/>
      <c r="LWZ2" s="627"/>
      <c r="LXA2" s="627"/>
      <c r="LXB2" s="627"/>
      <c r="LXC2" s="627"/>
      <c r="LXD2" s="627"/>
      <c r="LXE2" s="627"/>
      <c r="LXF2" s="627"/>
      <c r="LXG2" s="627"/>
      <c r="LXH2" s="627"/>
      <c r="LXI2" s="627"/>
      <c r="LXJ2" s="627"/>
      <c r="LXK2" s="627"/>
      <c r="LXL2" s="627"/>
      <c r="LXM2" s="627"/>
      <c r="LXN2" s="627"/>
      <c r="LXO2" s="627"/>
      <c r="LXP2" s="627"/>
      <c r="LXQ2" s="627"/>
      <c r="LXR2" s="627"/>
      <c r="LXS2" s="627"/>
      <c r="LXT2" s="627"/>
      <c r="LXU2" s="627"/>
      <c r="LXV2" s="627"/>
      <c r="LXW2" s="627"/>
      <c r="LXX2" s="627"/>
      <c r="LXY2" s="627"/>
      <c r="LXZ2" s="627"/>
      <c r="LYA2" s="627"/>
      <c r="LYB2" s="627"/>
      <c r="LYC2" s="627"/>
      <c r="LYD2" s="627"/>
      <c r="LYE2" s="627"/>
      <c r="LYF2" s="627"/>
      <c r="LYG2" s="627"/>
      <c r="LYH2" s="627"/>
      <c r="LYI2" s="627"/>
      <c r="LYJ2" s="627"/>
      <c r="LYK2" s="627"/>
      <c r="LYL2" s="627"/>
      <c r="LYM2" s="627"/>
      <c r="LYN2" s="627"/>
      <c r="LYO2" s="627"/>
      <c r="LYP2" s="627"/>
      <c r="LYQ2" s="627"/>
      <c r="LYR2" s="627"/>
      <c r="LYS2" s="627"/>
      <c r="LYT2" s="627"/>
      <c r="LYU2" s="627"/>
      <c r="LYV2" s="627"/>
      <c r="LYW2" s="627"/>
      <c r="LYX2" s="627"/>
      <c r="LYY2" s="627"/>
      <c r="LYZ2" s="627"/>
      <c r="LZA2" s="627"/>
      <c r="LZB2" s="627"/>
      <c r="LZC2" s="627"/>
      <c r="LZD2" s="627"/>
      <c r="LZE2" s="627"/>
      <c r="LZF2" s="627"/>
      <c r="LZG2" s="627"/>
      <c r="LZH2" s="627"/>
      <c r="LZI2" s="627"/>
      <c r="LZJ2" s="627"/>
      <c r="LZK2" s="627"/>
      <c r="LZL2" s="627"/>
      <c r="LZM2" s="627"/>
      <c r="LZN2" s="627"/>
      <c r="LZO2" s="627"/>
      <c r="LZP2" s="627"/>
      <c r="LZQ2" s="627"/>
      <c r="LZR2" s="627"/>
      <c r="LZS2" s="627"/>
      <c r="LZT2" s="627"/>
      <c r="LZU2" s="627"/>
      <c r="LZV2" s="627"/>
      <c r="LZW2" s="627"/>
      <c r="LZX2" s="627"/>
      <c r="LZY2" s="627"/>
      <c r="LZZ2" s="627"/>
      <c r="MAA2" s="627"/>
      <c r="MAB2" s="627"/>
      <c r="MAC2" s="627"/>
      <c r="MAD2" s="627"/>
      <c r="MAE2" s="627"/>
      <c r="MAF2" s="627"/>
      <c r="MAG2" s="627"/>
      <c r="MAH2" s="627"/>
      <c r="MAI2" s="627"/>
      <c r="MAJ2" s="627"/>
      <c r="MAK2" s="627"/>
      <c r="MAL2" s="627"/>
      <c r="MAM2" s="627"/>
      <c r="MAN2" s="627"/>
      <c r="MAO2" s="627"/>
      <c r="MAP2" s="627"/>
      <c r="MAQ2" s="627"/>
      <c r="MAR2" s="627"/>
      <c r="MAS2" s="627"/>
      <c r="MAT2" s="627"/>
      <c r="MAU2" s="627"/>
      <c r="MAV2" s="627"/>
      <c r="MAW2" s="627"/>
      <c r="MAX2" s="627"/>
      <c r="MAY2" s="627"/>
      <c r="MAZ2" s="627"/>
      <c r="MBA2" s="627"/>
      <c r="MBB2" s="627"/>
      <c r="MBC2" s="627"/>
      <c r="MBD2" s="627"/>
      <c r="MBE2" s="627"/>
      <c r="MBF2" s="627"/>
      <c r="MBG2" s="627"/>
      <c r="MBH2" s="627"/>
      <c r="MBI2" s="627"/>
      <c r="MBJ2" s="627"/>
      <c r="MBK2" s="627"/>
      <c r="MBL2" s="627"/>
      <c r="MBM2" s="627"/>
      <c r="MBN2" s="627"/>
      <c r="MBO2" s="627"/>
      <c r="MBP2" s="627"/>
      <c r="MBQ2" s="627"/>
      <c r="MBR2" s="627"/>
      <c r="MBS2" s="627"/>
      <c r="MBT2" s="627"/>
      <c r="MBU2" s="627"/>
      <c r="MBV2" s="627"/>
      <c r="MBW2" s="627"/>
      <c r="MBX2" s="627"/>
      <c r="MBY2" s="627"/>
      <c r="MBZ2" s="627"/>
      <c r="MCA2" s="627"/>
      <c r="MCB2" s="627"/>
      <c r="MCC2" s="627"/>
      <c r="MCD2" s="627"/>
      <c r="MCE2" s="627"/>
      <c r="MCF2" s="627"/>
      <c r="MCG2" s="627"/>
      <c r="MCH2" s="627"/>
      <c r="MCI2" s="627"/>
      <c r="MCJ2" s="627"/>
      <c r="MCK2" s="627"/>
      <c r="MCL2" s="627"/>
      <c r="MCM2" s="627"/>
      <c r="MCN2" s="627"/>
      <c r="MCO2" s="627"/>
      <c r="MCP2" s="627"/>
      <c r="MCQ2" s="627"/>
      <c r="MCR2" s="627"/>
      <c r="MCS2" s="627"/>
      <c r="MCT2" s="627"/>
      <c r="MCU2" s="627"/>
      <c r="MCV2" s="627"/>
      <c r="MCW2" s="627"/>
      <c r="MCX2" s="627"/>
      <c r="MCY2" s="627"/>
      <c r="MCZ2" s="627"/>
      <c r="MDA2" s="627"/>
      <c r="MDB2" s="627"/>
      <c r="MDC2" s="627"/>
      <c r="MDD2" s="627"/>
      <c r="MDE2" s="627"/>
      <c r="MDF2" s="627"/>
      <c r="MDG2" s="627"/>
      <c r="MDH2" s="627"/>
      <c r="MDI2" s="627"/>
      <c r="MDJ2" s="627"/>
      <c r="MDK2" s="627"/>
      <c r="MDL2" s="627"/>
      <c r="MDM2" s="627"/>
      <c r="MDN2" s="627"/>
      <c r="MDO2" s="627"/>
      <c r="MDP2" s="627"/>
      <c r="MDQ2" s="627"/>
      <c r="MDR2" s="627"/>
      <c r="MDS2" s="627"/>
      <c r="MDT2" s="627"/>
      <c r="MDU2" s="627"/>
      <c r="MDV2" s="627"/>
      <c r="MDW2" s="627"/>
      <c r="MDX2" s="627"/>
      <c r="MDY2" s="627"/>
      <c r="MDZ2" s="627"/>
      <c r="MEA2" s="627"/>
      <c r="MEB2" s="627"/>
      <c r="MEC2" s="627"/>
      <c r="MED2" s="627"/>
      <c r="MEE2" s="627"/>
      <c r="MEF2" s="627"/>
      <c r="MEG2" s="627"/>
      <c r="MEH2" s="627"/>
      <c r="MEI2" s="627"/>
      <c r="MEJ2" s="627"/>
      <c r="MEK2" s="627"/>
      <c r="MEL2" s="627"/>
      <c r="MEM2" s="627"/>
      <c r="MEN2" s="627"/>
      <c r="MEO2" s="627"/>
      <c r="MEP2" s="627"/>
      <c r="MEQ2" s="627"/>
      <c r="MER2" s="627"/>
      <c r="MES2" s="627"/>
      <c r="MET2" s="627"/>
      <c r="MEU2" s="627"/>
      <c r="MEV2" s="627"/>
      <c r="MEW2" s="627"/>
      <c r="MEX2" s="627"/>
      <c r="MEY2" s="627"/>
      <c r="MEZ2" s="627"/>
      <c r="MFA2" s="627"/>
      <c r="MFB2" s="627"/>
      <c r="MFC2" s="627"/>
      <c r="MFD2" s="627"/>
      <c r="MFE2" s="627"/>
      <c r="MFF2" s="627"/>
      <c r="MFG2" s="627"/>
      <c r="MFH2" s="627"/>
      <c r="MFI2" s="627"/>
      <c r="MFJ2" s="627"/>
      <c r="MFK2" s="627"/>
      <c r="MFL2" s="627"/>
      <c r="MFM2" s="627"/>
      <c r="MFN2" s="627"/>
      <c r="MFO2" s="627"/>
      <c r="MFP2" s="627"/>
      <c r="MFQ2" s="627"/>
      <c r="MFR2" s="627"/>
      <c r="MFS2" s="627"/>
      <c r="MFT2" s="627"/>
      <c r="MFU2" s="627"/>
      <c r="MFV2" s="627"/>
      <c r="MFW2" s="627"/>
      <c r="MFX2" s="627"/>
      <c r="MFY2" s="627"/>
      <c r="MFZ2" s="627"/>
      <c r="MGA2" s="627"/>
      <c r="MGB2" s="627"/>
      <c r="MGC2" s="627"/>
      <c r="MGD2" s="627"/>
      <c r="MGE2" s="627"/>
      <c r="MGF2" s="627"/>
      <c r="MGG2" s="627"/>
      <c r="MGH2" s="627"/>
      <c r="MGI2" s="627"/>
      <c r="MGJ2" s="627"/>
      <c r="MGK2" s="627"/>
      <c r="MGL2" s="627"/>
      <c r="MGM2" s="627"/>
      <c r="MGN2" s="627"/>
      <c r="MGO2" s="627"/>
      <c r="MGP2" s="627"/>
      <c r="MGQ2" s="627"/>
      <c r="MGR2" s="627"/>
      <c r="MGS2" s="627"/>
      <c r="MGT2" s="627"/>
      <c r="MGU2" s="627"/>
      <c r="MGV2" s="627"/>
      <c r="MGW2" s="627"/>
      <c r="MGX2" s="627"/>
      <c r="MGY2" s="627"/>
      <c r="MGZ2" s="627"/>
      <c r="MHA2" s="627"/>
      <c r="MHB2" s="627"/>
      <c r="MHC2" s="627"/>
      <c r="MHD2" s="627"/>
      <c r="MHE2" s="627"/>
      <c r="MHF2" s="627"/>
      <c r="MHG2" s="627"/>
      <c r="MHH2" s="627"/>
      <c r="MHI2" s="627"/>
      <c r="MHJ2" s="627"/>
      <c r="MHK2" s="627"/>
      <c r="MHL2" s="627"/>
      <c r="MHM2" s="627"/>
      <c r="MHN2" s="627"/>
      <c r="MHO2" s="627"/>
      <c r="MHP2" s="627"/>
      <c r="MHQ2" s="627"/>
      <c r="MHR2" s="627"/>
      <c r="MHS2" s="627"/>
      <c r="MHT2" s="627"/>
      <c r="MHU2" s="627"/>
      <c r="MHV2" s="627"/>
      <c r="MHW2" s="627"/>
      <c r="MHX2" s="627"/>
      <c r="MHY2" s="627"/>
      <c r="MHZ2" s="627"/>
      <c r="MIA2" s="627"/>
      <c r="MIB2" s="627"/>
      <c r="MIC2" s="627"/>
      <c r="MID2" s="627"/>
      <c r="MIE2" s="627"/>
      <c r="MIF2" s="627"/>
      <c r="MIG2" s="627"/>
      <c r="MIH2" s="627"/>
      <c r="MII2" s="627"/>
      <c r="MIJ2" s="627"/>
      <c r="MIK2" s="627"/>
      <c r="MIL2" s="627"/>
      <c r="MIM2" s="627"/>
      <c r="MIN2" s="627"/>
      <c r="MIO2" s="627"/>
      <c r="MIP2" s="627"/>
      <c r="MIQ2" s="627"/>
      <c r="MIR2" s="627"/>
      <c r="MIS2" s="627"/>
      <c r="MIT2" s="627"/>
      <c r="MIU2" s="627"/>
      <c r="MIV2" s="627"/>
      <c r="MIW2" s="627"/>
      <c r="MIX2" s="627"/>
      <c r="MIY2" s="627"/>
      <c r="MIZ2" s="627"/>
      <c r="MJA2" s="627"/>
      <c r="MJB2" s="627"/>
      <c r="MJC2" s="627"/>
      <c r="MJD2" s="627"/>
      <c r="MJE2" s="627"/>
      <c r="MJF2" s="627"/>
      <c r="MJG2" s="627"/>
      <c r="MJH2" s="627"/>
      <c r="MJI2" s="627"/>
      <c r="MJJ2" s="627"/>
      <c r="MJK2" s="627"/>
      <c r="MJL2" s="627"/>
      <c r="MJM2" s="627"/>
      <c r="MJN2" s="627"/>
      <c r="MJO2" s="627"/>
      <c r="MJP2" s="627"/>
      <c r="MJQ2" s="627"/>
      <c r="MJR2" s="627"/>
      <c r="MJS2" s="627"/>
      <c r="MJT2" s="627"/>
      <c r="MJU2" s="627"/>
      <c r="MJV2" s="627"/>
      <c r="MJW2" s="627"/>
      <c r="MJX2" s="627"/>
      <c r="MJY2" s="627"/>
      <c r="MJZ2" s="627"/>
      <c r="MKA2" s="627"/>
      <c r="MKB2" s="627"/>
      <c r="MKC2" s="627"/>
      <c r="MKD2" s="627"/>
      <c r="MKE2" s="627"/>
      <c r="MKF2" s="627"/>
      <c r="MKG2" s="627"/>
      <c r="MKH2" s="627"/>
      <c r="MKI2" s="627"/>
      <c r="MKJ2" s="627"/>
      <c r="MKK2" s="627"/>
      <c r="MKL2" s="627"/>
      <c r="MKM2" s="627"/>
      <c r="MKN2" s="627"/>
      <c r="MKO2" s="627"/>
      <c r="MKP2" s="627"/>
      <c r="MKQ2" s="627"/>
      <c r="MKR2" s="627"/>
      <c r="MKS2" s="627"/>
      <c r="MKT2" s="627"/>
      <c r="MKU2" s="627"/>
      <c r="MKV2" s="627"/>
      <c r="MKW2" s="627"/>
      <c r="MKX2" s="627"/>
      <c r="MKY2" s="627"/>
      <c r="MKZ2" s="627"/>
      <c r="MLA2" s="627"/>
      <c r="MLB2" s="627"/>
      <c r="MLC2" s="627"/>
      <c r="MLD2" s="627"/>
      <c r="MLE2" s="627"/>
      <c r="MLF2" s="627"/>
      <c r="MLG2" s="627"/>
      <c r="MLH2" s="627"/>
      <c r="MLI2" s="627"/>
      <c r="MLJ2" s="627"/>
      <c r="MLK2" s="627"/>
      <c r="MLL2" s="627"/>
      <c r="MLM2" s="627"/>
      <c r="MLN2" s="627"/>
      <c r="MLO2" s="627"/>
      <c r="MLP2" s="627"/>
      <c r="MLQ2" s="627"/>
      <c r="MLR2" s="627"/>
      <c r="MLS2" s="627"/>
      <c r="MLT2" s="627"/>
      <c r="MLU2" s="627"/>
      <c r="MLV2" s="627"/>
      <c r="MLW2" s="627"/>
      <c r="MLX2" s="627"/>
      <c r="MLY2" s="627"/>
      <c r="MLZ2" s="627"/>
      <c r="MMA2" s="627"/>
      <c r="MMB2" s="627"/>
      <c r="MMC2" s="627"/>
      <c r="MMD2" s="627"/>
      <c r="MME2" s="627"/>
      <c r="MMF2" s="627"/>
      <c r="MMG2" s="627"/>
      <c r="MMH2" s="627"/>
      <c r="MMI2" s="627"/>
      <c r="MMJ2" s="627"/>
      <c r="MMK2" s="627"/>
      <c r="MML2" s="627"/>
      <c r="MMM2" s="627"/>
      <c r="MMN2" s="627"/>
      <c r="MMO2" s="627"/>
      <c r="MMP2" s="627"/>
      <c r="MMQ2" s="627"/>
      <c r="MMR2" s="627"/>
      <c r="MMS2" s="627"/>
      <c r="MMT2" s="627"/>
      <c r="MMU2" s="627"/>
      <c r="MMV2" s="627"/>
      <c r="MMW2" s="627"/>
      <c r="MMX2" s="627"/>
      <c r="MMY2" s="627"/>
      <c r="MMZ2" s="627"/>
      <c r="MNA2" s="627"/>
      <c r="MNB2" s="627"/>
      <c r="MNC2" s="627"/>
      <c r="MND2" s="627"/>
      <c r="MNE2" s="627"/>
      <c r="MNF2" s="627"/>
      <c r="MNG2" s="627"/>
      <c r="MNH2" s="627"/>
      <c r="MNI2" s="627"/>
      <c r="MNJ2" s="627"/>
      <c r="MNK2" s="627"/>
      <c r="MNL2" s="627"/>
      <c r="MNM2" s="627"/>
      <c r="MNN2" s="627"/>
      <c r="MNO2" s="627"/>
      <c r="MNP2" s="627"/>
      <c r="MNQ2" s="627"/>
      <c r="MNR2" s="627"/>
      <c r="MNS2" s="627"/>
      <c r="MNT2" s="627"/>
      <c r="MNU2" s="627"/>
      <c r="MNV2" s="627"/>
      <c r="MNW2" s="627"/>
      <c r="MNX2" s="627"/>
      <c r="MNY2" s="627"/>
      <c r="MNZ2" s="627"/>
      <c r="MOA2" s="627"/>
      <c r="MOB2" s="627"/>
      <c r="MOC2" s="627"/>
      <c r="MOD2" s="627"/>
      <c r="MOE2" s="627"/>
      <c r="MOF2" s="627"/>
      <c r="MOG2" s="627"/>
      <c r="MOH2" s="627"/>
      <c r="MOI2" s="627"/>
      <c r="MOJ2" s="627"/>
      <c r="MOK2" s="627"/>
      <c r="MOL2" s="627"/>
      <c r="MOM2" s="627"/>
      <c r="MON2" s="627"/>
      <c r="MOO2" s="627"/>
      <c r="MOP2" s="627"/>
      <c r="MOQ2" s="627"/>
      <c r="MOR2" s="627"/>
      <c r="MOS2" s="627"/>
      <c r="MOT2" s="627"/>
      <c r="MOU2" s="627"/>
      <c r="MOV2" s="627"/>
      <c r="MOW2" s="627"/>
      <c r="MOX2" s="627"/>
      <c r="MOY2" s="627"/>
      <c r="MOZ2" s="627"/>
      <c r="MPA2" s="627"/>
      <c r="MPB2" s="627"/>
      <c r="MPC2" s="627"/>
      <c r="MPD2" s="627"/>
      <c r="MPE2" s="627"/>
      <c r="MPF2" s="627"/>
      <c r="MPG2" s="627"/>
      <c r="MPH2" s="627"/>
      <c r="MPI2" s="627"/>
      <c r="MPJ2" s="627"/>
      <c r="MPK2" s="627"/>
      <c r="MPL2" s="627"/>
      <c r="MPM2" s="627"/>
      <c r="MPN2" s="627"/>
      <c r="MPO2" s="627"/>
      <c r="MPP2" s="627"/>
      <c r="MPQ2" s="627"/>
      <c r="MPR2" s="627"/>
      <c r="MPS2" s="627"/>
      <c r="MPT2" s="627"/>
      <c r="MPU2" s="627"/>
      <c r="MPV2" s="627"/>
      <c r="MPW2" s="627"/>
      <c r="MPX2" s="627"/>
      <c r="MPY2" s="627"/>
      <c r="MPZ2" s="627"/>
      <c r="MQA2" s="627"/>
      <c r="MQB2" s="627"/>
      <c r="MQC2" s="627"/>
      <c r="MQD2" s="627"/>
      <c r="MQE2" s="627"/>
      <c r="MQF2" s="627"/>
      <c r="MQG2" s="627"/>
      <c r="MQH2" s="627"/>
      <c r="MQI2" s="627"/>
      <c r="MQJ2" s="627"/>
      <c r="MQK2" s="627"/>
      <c r="MQL2" s="627"/>
      <c r="MQM2" s="627"/>
      <c r="MQN2" s="627"/>
      <c r="MQO2" s="627"/>
      <c r="MQP2" s="627"/>
      <c r="MQQ2" s="627"/>
      <c r="MQR2" s="627"/>
      <c r="MQS2" s="627"/>
      <c r="MQT2" s="627"/>
      <c r="MQU2" s="627"/>
      <c r="MQV2" s="627"/>
      <c r="MQW2" s="627"/>
      <c r="MQX2" s="627"/>
      <c r="MQY2" s="627"/>
      <c r="MQZ2" s="627"/>
      <c r="MRA2" s="627"/>
      <c r="MRB2" s="627"/>
      <c r="MRC2" s="627"/>
      <c r="MRD2" s="627"/>
      <c r="MRE2" s="627"/>
      <c r="MRF2" s="627"/>
      <c r="MRG2" s="627"/>
      <c r="MRH2" s="627"/>
      <c r="MRI2" s="627"/>
      <c r="MRJ2" s="627"/>
      <c r="MRK2" s="627"/>
      <c r="MRL2" s="627"/>
      <c r="MRM2" s="627"/>
      <c r="MRN2" s="627"/>
      <c r="MRO2" s="627"/>
      <c r="MRP2" s="627"/>
      <c r="MRQ2" s="627"/>
      <c r="MRR2" s="627"/>
      <c r="MRS2" s="627"/>
      <c r="MRT2" s="627"/>
      <c r="MRU2" s="627"/>
      <c r="MRV2" s="627"/>
      <c r="MRW2" s="627"/>
      <c r="MRX2" s="627"/>
      <c r="MRY2" s="627"/>
      <c r="MRZ2" s="627"/>
      <c r="MSA2" s="627"/>
      <c r="MSB2" s="627"/>
      <c r="MSC2" s="627"/>
      <c r="MSD2" s="627"/>
      <c r="MSE2" s="627"/>
      <c r="MSF2" s="627"/>
      <c r="MSG2" s="627"/>
      <c r="MSH2" s="627"/>
      <c r="MSI2" s="627"/>
      <c r="MSJ2" s="627"/>
      <c r="MSK2" s="627"/>
      <c r="MSL2" s="627"/>
      <c r="MSM2" s="627"/>
      <c r="MSN2" s="627"/>
      <c r="MSO2" s="627"/>
      <c r="MSP2" s="627"/>
      <c r="MSQ2" s="627"/>
      <c r="MSR2" s="627"/>
      <c r="MSS2" s="627"/>
      <c r="MST2" s="627"/>
      <c r="MSU2" s="627"/>
      <c r="MSV2" s="627"/>
      <c r="MSW2" s="627"/>
      <c r="MSX2" s="627"/>
      <c r="MSY2" s="627"/>
      <c r="MSZ2" s="627"/>
      <c r="MTA2" s="627"/>
      <c r="MTB2" s="627"/>
      <c r="MTC2" s="627"/>
      <c r="MTD2" s="627"/>
      <c r="MTE2" s="627"/>
      <c r="MTF2" s="627"/>
      <c r="MTG2" s="627"/>
      <c r="MTH2" s="627"/>
      <c r="MTI2" s="627"/>
      <c r="MTJ2" s="627"/>
      <c r="MTK2" s="627"/>
      <c r="MTL2" s="627"/>
      <c r="MTM2" s="627"/>
      <c r="MTN2" s="627"/>
      <c r="MTO2" s="627"/>
      <c r="MTP2" s="627"/>
      <c r="MTQ2" s="627"/>
      <c r="MTR2" s="627"/>
      <c r="MTS2" s="627"/>
      <c r="MTT2" s="627"/>
      <c r="MTU2" s="627"/>
      <c r="MTV2" s="627"/>
      <c r="MTW2" s="627"/>
      <c r="MTX2" s="627"/>
      <c r="MTY2" s="627"/>
      <c r="MTZ2" s="627"/>
      <c r="MUA2" s="627"/>
      <c r="MUB2" s="627"/>
      <c r="MUC2" s="627"/>
      <c r="MUD2" s="627"/>
      <c r="MUE2" s="627"/>
      <c r="MUF2" s="627"/>
      <c r="MUG2" s="627"/>
      <c r="MUH2" s="627"/>
      <c r="MUI2" s="627"/>
      <c r="MUJ2" s="627"/>
      <c r="MUK2" s="627"/>
      <c r="MUL2" s="627"/>
      <c r="MUM2" s="627"/>
      <c r="MUN2" s="627"/>
      <c r="MUO2" s="627"/>
      <c r="MUP2" s="627"/>
      <c r="MUQ2" s="627"/>
      <c r="MUR2" s="627"/>
      <c r="MUS2" s="627"/>
      <c r="MUT2" s="627"/>
      <c r="MUU2" s="627"/>
      <c r="MUV2" s="627"/>
      <c r="MUW2" s="627"/>
      <c r="MUX2" s="627"/>
      <c r="MUY2" s="627"/>
      <c r="MUZ2" s="627"/>
      <c r="MVA2" s="627"/>
      <c r="MVB2" s="627"/>
      <c r="MVC2" s="627"/>
      <c r="MVD2" s="627"/>
      <c r="MVE2" s="627"/>
      <c r="MVF2" s="627"/>
      <c r="MVG2" s="627"/>
      <c r="MVH2" s="627"/>
      <c r="MVI2" s="627"/>
      <c r="MVJ2" s="627"/>
      <c r="MVK2" s="627"/>
      <c r="MVL2" s="627"/>
      <c r="MVM2" s="627"/>
      <c r="MVN2" s="627"/>
      <c r="MVO2" s="627"/>
      <c r="MVP2" s="627"/>
      <c r="MVQ2" s="627"/>
      <c r="MVR2" s="627"/>
      <c r="MVS2" s="627"/>
      <c r="MVT2" s="627"/>
      <c r="MVU2" s="627"/>
      <c r="MVV2" s="627"/>
      <c r="MVW2" s="627"/>
      <c r="MVX2" s="627"/>
      <c r="MVY2" s="627"/>
      <c r="MVZ2" s="627"/>
      <c r="MWA2" s="627"/>
      <c r="MWB2" s="627"/>
      <c r="MWC2" s="627"/>
      <c r="MWD2" s="627"/>
      <c r="MWE2" s="627"/>
      <c r="MWF2" s="627"/>
      <c r="MWG2" s="627"/>
      <c r="MWH2" s="627"/>
      <c r="MWI2" s="627"/>
      <c r="MWJ2" s="627"/>
      <c r="MWK2" s="627"/>
      <c r="MWL2" s="627"/>
      <c r="MWM2" s="627"/>
      <c r="MWN2" s="627"/>
      <c r="MWO2" s="627"/>
      <c r="MWP2" s="627"/>
      <c r="MWQ2" s="627"/>
      <c r="MWR2" s="627"/>
      <c r="MWS2" s="627"/>
      <c r="MWT2" s="627"/>
      <c r="MWU2" s="627"/>
      <c r="MWV2" s="627"/>
      <c r="MWW2" s="627"/>
      <c r="MWX2" s="627"/>
      <c r="MWY2" s="627"/>
      <c r="MWZ2" s="627"/>
      <c r="MXA2" s="627"/>
      <c r="MXB2" s="627"/>
      <c r="MXC2" s="627"/>
      <c r="MXD2" s="627"/>
      <c r="MXE2" s="627"/>
      <c r="MXF2" s="627"/>
      <c r="MXG2" s="627"/>
      <c r="MXH2" s="627"/>
      <c r="MXI2" s="627"/>
      <c r="MXJ2" s="627"/>
      <c r="MXK2" s="627"/>
      <c r="MXL2" s="627"/>
      <c r="MXM2" s="627"/>
      <c r="MXN2" s="627"/>
      <c r="MXO2" s="627"/>
      <c r="MXP2" s="627"/>
      <c r="MXQ2" s="627"/>
      <c r="MXR2" s="627"/>
      <c r="MXS2" s="627"/>
      <c r="MXT2" s="627"/>
      <c r="MXU2" s="627"/>
      <c r="MXV2" s="627"/>
      <c r="MXW2" s="627"/>
      <c r="MXX2" s="627"/>
      <c r="MXY2" s="627"/>
      <c r="MXZ2" s="627"/>
      <c r="MYA2" s="627"/>
      <c r="MYB2" s="627"/>
      <c r="MYC2" s="627"/>
      <c r="MYD2" s="627"/>
      <c r="MYE2" s="627"/>
      <c r="MYF2" s="627"/>
      <c r="MYG2" s="627"/>
      <c r="MYH2" s="627"/>
      <c r="MYI2" s="627"/>
      <c r="MYJ2" s="627"/>
      <c r="MYK2" s="627"/>
      <c r="MYL2" s="627"/>
      <c r="MYM2" s="627"/>
      <c r="MYN2" s="627"/>
      <c r="MYO2" s="627"/>
      <c r="MYP2" s="627"/>
      <c r="MYQ2" s="627"/>
      <c r="MYR2" s="627"/>
      <c r="MYS2" s="627"/>
      <c r="MYT2" s="627"/>
      <c r="MYU2" s="627"/>
      <c r="MYV2" s="627"/>
      <c r="MYW2" s="627"/>
      <c r="MYX2" s="627"/>
      <c r="MYY2" s="627"/>
      <c r="MYZ2" s="627"/>
      <c r="MZA2" s="627"/>
      <c r="MZB2" s="627"/>
      <c r="MZC2" s="627"/>
      <c r="MZD2" s="627"/>
      <c r="MZE2" s="627"/>
      <c r="MZF2" s="627"/>
      <c r="MZG2" s="627"/>
      <c r="MZH2" s="627"/>
      <c r="MZI2" s="627"/>
      <c r="MZJ2" s="627"/>
      <c r="MZK2" s="627"/>
      <c r="MZL2" s="627"/>
      <c r="MZM2" s="627"/>
      <c r="MZN2" s="627"/>
      <c r="MZO2" s="627"/>
      <c r="MZP2" s="627"/>
      <c r="MZQ2" s="627"/>
      <c r="MZR2" s="627"/>
      <c r="MZS2" s="627"/>
      <c r="MZT2" s="627"/>
      <c r="MZU2" s="627"/>
      <c r="MZV2" s="627"/>
      <c r="MZW2" s="627"/>
      <c r="MZX2" s="627"/>
      <c r="MZY2" s="627"/>
      <c r="MZZ2" s="627"/>
      <c r="NAA2" s="627"/>
      <c r="NAB2" s="627"/>
      <c r="NAC2" s="627"/>
      <c r="NAD2" s="627"/>
      <c r="NAE2" s="627"/>
      <c r="NAF2" s="627"/>
      <c r="NAG2" s="627"/>
      <c r="NAH2" s="627"/>
      <c r="NAI2" s="627"/>
      <c r="NAJ2" s="627"/>
      <c r="NAK2" s="627"/>
      <c r="NAL2" s="627"/>
      <c r="NAM2" s="627"/>
      <c r="NAN2" s="627"/>
      <c r="NAO2" s="627"/>
      <c r="NAP2" s="627"/>
      <c r="NAQ2" s="627"/>
      <c r="NAR2" s="627"/>
      <c r="NAS2" s="627"/>
      <c r="NAT2" s="627"/>
      <c r="NAU2" s="627"/>
      <c r="NAV2" s="627"/>
      <c r="NAW2" s="627"/>
      <c r="NAX2" s="627"/>
      <c r="NAY2" s="627"/>
      <c r="NAZ2" s="627"/>
      <c r="NBA2" s="627"/>
      <c r="NBB2" s="627"/>
      <c r="NBC2" s="627"/>
      <c r="NBD2" s="627"/>
      <c r="NBE2" s="627"/>
      <c r="NBF2" s="627"/>
      <c r="NBG2" s="627"/>
      <c r="NBH2" s="627"/>
      <c r="NBI2" s="627"/>
      <c r="NBJ2" s="627"/>
      <c r="NBK2" s="627"/>
      <c r="NBL2" s="627"/>
      <c r="NBM2" s="627"/>
      <c r="NBN2" s="627"/>
      <c r="NBO2" s="627"/>
      <c r="NBP2" s="627"/>
      <c r="NBQ2" s="627"/>
      <c r="NBR2" s="627"/>
      <c r="NBS2" s="627"/>
      <c r="NBT2" s="627"/>
      <c r="NBU2" s="627"/>
      <c r="NBV2" s="627"/>
      <c r="NBW2" s="627"/>
      <c r="NBX2" s="627"/>
      <c r="NBY2" s="627"/>
      <c r="NBZ2" s="627"/>
      <c r="NCA2" s="627"/>
      <c r="NCB2" s="627"/>
      <c r="NCC2" s="627"/>
      <c r="NCD2" s="627"/>
      <c r="NCE2" s="627"/>
      <c r="NCF2" s="627"/>
      <c r="NCG2" s="627"/>
      <c r="NCH2" s="627"/>
      <c r="NCI2" s="627"/>
      <c r="NCJ2" s="627"/>
      <c r="NCK2" s="627"/>
      <c r="NCL2" s="627"/>
      <c r="NCM2" s="627"/>
      <c r="NCN2" s="627"/>
      <c r="NCO2" s="627"/>
      <c r="NCP2" s="627"/>
      <c r="NCQ2" s="627"/>
      <c r="NCR2" s="627"/>
      <c r="NCS2" s="627"/>
      <c r="NCT2" s="627"/>
      <c r="NCU2" s="627"/>
      <c r="NCV2" s="627"/>
      <c r="NCW2" s="627"/>
      <c r="NCX2" s="627"/>
      <c r="NCY2" s="627"/>
      <c r="NCZ2" s="627"/>
      <c r="NDA2" s="627"/>
      <c r="NDB2" s="627"/>
      <c r="NDC2" s="627"/>
      <c r="NDD2" s="627"/>
      <c r="NDE2" s="627"/>
      <c r="NDF2" s="627"/>
      <c r="NDG2" s="627"/>
      <c r="NDH2" s="627"/>
      <c r="NDI2" s="627"/>
      <c r="NDJ2" s="627"/>
      <c r="NDK2" s="627"/>
      <c r="NDL2" s="627"/>
      <c r="NDM2" s="627"/>
      <c r="NDN2" s="627"/>
      <c r="NDO2" s="627"/>
      <c r="NDP2" s="627"/>
      <c r="NDQ2" s="627"/>
      <c r="NDR2" s="627"/>
      <c r="NDS2" s="627"/>
      <c r="NDT2" s="627"/>
      <c r="NDU2" s="627"/>
      <c r="NDV2" s="627"/>
      <c r="NDW2" s="627"/>
      <c r="NDX2" s="627"/>
      <c r="NDY2" s="627"/>
      <c r="NDZ2" s="627"/>
      <c r="NEA2" s="627"/>
      <c r="NEB2" s="627"/>
      <c r="NEC2" s="627"/>
      <c r="NED2" s="627"/>
      <c r="NEE2" s="627"/>
      <c r="NEF2" s="627"/>
      <c r="NEG2" s="627"/>
      <c r="NEH2" s="627"/>
      <c r="NEI2" s="627"/>
      <c r="NEJ2" s="627"/>
      <c r="NEK2" s="627"/>
      <c r="NEL2" s="627"/>
      <c r="NEM2" s="627"/>
      <c r="NEN2" s="627"/>
      <c r="NEO2" s="627"/>
      <c r="NEP2" s="627"/>
      <c r="NEQ2" s="627"/>
      <c r="NER2" s="627"/>
      <c r="NES2" s="627"/>
      <c r="NET2" s="627"/>
      <c r="NEU2" s="627"/>
      <c r="NEV2" s="627"/>
      <c r="NEW2" s="627"/>
      <c r="NEX2" s="627"/>
      <c r="NEY2" s="627"/>
      <c r="NEZ2" s="627"/>
      <c r="NFA2" s="627"/>
      <c r="NFB2" s="627"/>
      <c r="NFC2" s="627"/>
      <c r="NFD2" s="627"/>
      <c r="NFE2" s="627"/>
      <c r="NFF2" s="627"/>
      <c r="NFG2" s="627"/>
      <c r="NFH2" s="627"/>
      <c r="NFI2" s="627"/>
      <c r="NFJ2" s="627"/>
      <c r="NFK2" s="627"/>
      <c r="NFL2" s="627"/>
      <c r="NFM2" s="627"/>
      <c r="NFN2" s="627"/>
      <c r="NFO2" s="627"/>
      <c r="NFP2" s="627"/>
      <c r="NFQ2" s="627"/>
      <c r="NFR2" s="627"/>
      <c r="NFS2" s="627"/>
      <c r="NFT2" s="627"/>
      <c r="NFU2" s="627"/>
      <c r="NFV2" s="627"/>
      <c r="NFW2" s="627"/>
      <c r="NFX2" s="627"/>
      <c r="NFY2" s="627"/>
      <c r="NFZ2" s="627"/>
      <c r="NGA2" s="627"/>
      <c r="NGB2" s="627"/>
      <c r="NGC2" s="627"/>
      <c r="NGD2" s="627"/>
      <c r="NGE2" s="627"/>
      <c r="NGF2" s="627"/>
      <c r="NGG2" s="627"/>
      <c r="NGH2" s="627"/>
      <c r="NGI2" s="627"/>
      <c r="NGJ2" s="627"/>
      <c r="NGK2" s="627"/>
      <c r="NGL2" s="627"/>
      <c r="NGM2" s="627"/>
      <c r="NGN2" s="627"/>
      <c r="NGO2" s="627"/>
      <c r="NGP2" s="627"/>
      <c r="NGQ2" s="627"/>
      <c r="NGR2" s="627"/>
      <c r="NGS2" s="627"/>
      <c r="NGT2" s="627"/>
      <c r="NGU2" s="627"/>
      <c r="NGV2" s="627"/>
      <c r="NGW2" s="627"/>
      <c r="NGX2" s="627"/>
      <c r="NGY2" s="627"/>
      <c r="NGZ2" s="627"/>
      <c r="NHA2" s="627"/>
      <c r="NHB2" s="627"/>
      <c r="NHC2" s="627"/>
      <c r="NHD2" s="627"/>
      <c r="NHE2" s="627"/>
      <c r="NHF2" s="627"/>
      <c r="NHG2" s="627"/>
      <c r="NHH2" s="627"/>
      <c r="NHI2" s="627"/>
      <c r="NHJ2" s="627"/>
      <c r="NHK2" s="627"/>
      <c r="NHL2" s="627"/>
      <c r="NHM2" s="627"/>
      <c r="NHN2" s="627"/>
      <c r="NHO2" s="627"/>
      <c r="NHP2" s="627"/>
      <c r="NHQ2" s="627"/>
      <c r="NHR2" s="627"/>
      <c r="NHS2" s="627"/>
      <c r="NHT2" s="627"/>
      <c r="NHU2" s="627"/>
      <c r="NHV2" s="627"/>
      <c r="NHW2" s="627"/>
      <c r="NHX2" s="627"/>
      <c r="NHY2" s="627"/>
      <c r="NHZ2" s="627"/>
      <c r="NIA2" s="627"/>
      <c r="NIB2" s="627"/>
      <c r="NIC2" s="627"/>
      <c r="NID2" s="627"/>
      <c r="NIE2" s="627"/>
      <c r="NIF2" s="627"/>
      <c r="NIG2" s="627"/>
      <c r="NIH2" s="627"/>
      <c r="NII2" s="627"/>
      <c r="NIJ2" s="627"/>
      <c r="NIK2" s="627"/>
      <c r="NIL2" s="627"/>
      <c r="NIM2" s="627"/>
      <c r="NIN2" s="627"/>
      <c r="NIO2" s="627"/>
      <c r="NIP2" s="627"/>
      <c r="NIQ2" s="627"/>
      <c r="NIR2" s="627"/>
      <c r="NIS2" s="627"/>
      <c r="NIT2" s="627"/>
      <c r="NIU2" s="627"/>
      <c r="NIV2" s="627"/>
      <c r="NIW2" s="627"/>
      <c r="NIX2" s="627"/>
      <c r="NIY2" s="627"/>
      <c r="NIZ2" s="627"/>
      <c r="NJA2" s="627"/>
      <c r="NJB2" s="627"/>
      <c r="NJC2" s="627"/>
      <c r="NJD2" s="627"/>
      <c r="NJE2" s="627"/>
      <c r="NJF2" s="627"/>
      <c r="NJG2" s="627"/>
      <c r="NJH2" s="627"/>
      <c r="NJI2" s="627"/>
      <c r="NJJ2" s="627"/>
      <c r="NJK2" s="627"/>
      <c r="NJL2" s="627"/>
      <c r="NJM2" s="627"/>
      <c r="NJN2" s="627"/>
      <c r="NJO2" s="627"/>
      <c r="NJP2" s="627"/>
      <c r="NJQ2" s="627"/>
      <c r="NJR2" s="627"/>
      <c r="NJS2" s="627"/>
      <c r="NJT2" s="627"/>
      <c r="NJU2" s="627"/>
      <c r="NJV2" s="627"/>
      <c r="NJW2" s="627"/>
      <c r="NJX2" s="627"/>
      <c r="NJY2" s="627"/>
      <c r="NJZ2" s="627"/>
      <c r="NKA2" s="627"/>
      <c r="NKB2" s="627"/>
      <c r="NKC2" s="627"/>
      <c r="NKD2" s="627"/>
      <c r="NKE2" s="627"/>
      <c r="NKF2" s="627"/>
      <c r="NKG2" s="627"/>
      <c r="NKH2" s="627"/>
      <c r="NKI2" s="627"/>
      <c r="NKJ2" s="627"/>
      <c r="NKK2" s="627"/>
      <c r="NKL2" s="627"/>
      <c r="NKM2" s="627"/>
      <c r="NKN2" s="627"/>
      <c r="NKO2" s="627"/>
      <c r="NKP2" s="627"/>
      <c r="NKQ2" s="627"/>
      <c r="NKR2" s="627"/>
      <c r="NKS2" s="627"/>
      <c r="NKT2" s="627"/>
      <c r="NKU2" s="627"/>
      <c r="NKV2" s="627"/>
      <c r="NKW2" s="627"/>
      <c r="NKX2" s="627"/>
      <c r="NKY2" s="627"/>
      <c r="NKZ2" s="627"/>
      <c r="NLA2" s="627"/>
      <c r="NLB2" s="627"/>
      <c r="NLC2" s="627"/>
      <c r="NLD2" s="627"/>
      <c r="NLE2" s="627"/>
      <c r="NLF2" s="627"/>
      <c r="NLG2" s="627"/>
      <c r="NLH2" s="627"/>
      <c r="NLI2" s="627"/>
      <c r="NLJ2" s="627"/>
      <c r="NLK2" s="627"/>
      <c r="NLL2" s="627"/>
      <c r="NLM2" s="627"/>
      <c r="NLN2" s="627"/>
      <c r="NLO2" s="627"/>
      <c r="NLP2" s="627"/>
      <c r="NLQ2" s="627"/>
      <c r="NLR2" s="627"/>
      <c r="NLS2" s="627"/>
      <c r="NLT2" s="627"/>
      <c r="NLU2" s="627"/>
      <c r="NLV2" s="627"/>
      <c r="NLW2" s="627"/>
      <c r="NLX2" s="627"/>
      <c r="NLY2" s="627"/>
      <c r="NLZ2" s="627"/>
      <c r="NMA2" s="627"/>
      <c r="NMB2" s="627"/>
      <c r="NMC2" s="627"/>
      <c r="NMD2" s="627"/>
      <c r="NME2" s="627"/>
      <c r="NMF2" s="627"/>
      <c r="NMG2" s="627"/>
      <c r="NMH2" s="627"/>
      <c r="NMI2" s="627"/>
      <c r="NMJ2" s="627"/>
      <c r="NMK2" s="627"/>
      <c r="NML2" s="627"/>
      <c r="NMM2" s="627"/>
      <c r="NMN2" s="627"/>
      <c r="NMO2" s="627"/>
      <c r="NMP2" s="627"/>
      <c r="NMQ2" s="627"/>
      <c r="NMR2" s="627"/>
      <c r="NMS2" s="627"/>
      <c r="NMT2" s="627"/>
      <c r="NMU2" s="627"/>
      <c r="NMV2" s="627"/>
      <c r="NMW2" s="627"/>
      <c r="NMX2" s="627"/>
      <c r="NMY2" s="627"/>
      <c r="NMZ2" s="627"/>
      <c r="NNA2" s="627"/>
      <c r="NNB2" s="627"/>
      <c r="NNC2" s="627"/>
      <c r="NND2" s="627"/>
      <c r="NNE2" s="627"/>
      <c r="NNF2" s="627"/>
      <c r="NNG2" s="627"/>
      <c r="NNH2" s="627"/>
      <c r="NNI2" s="627"/>
      <c r="NNJ2" s="627"/>
      <c r="NNK2" s="627"/>
      <c r="NNL2" s="627"/>
      <c r="NNM2" s="627"/>
      <c r="NNN2" s="627"/>
      <c r="NNO2" s="627"/>
      <c r="NNP2" s="627"/>
      <c r="NNQ2" s="627"/>
      <c r="NNR2" s="627"/>
      <c r="NNS2" s="627"/>
      <c r="NNT2" s="627"/>
      <c r="NNU2" s="627"/>
      <c r="NNV2" s="627"/>
      <c r="NNW2" s="627"/>
      <c r="NNX2" s="627"/>
      <c r="NNY2" s="627"/>
      <c r="NNZ2" s="627"/>
      <c r="NOA2" s="627"/>
      <c r="NOB2" s="627"/>
      <c r="NOC2" s="627"/>
      <c r="NOD2" s="627"/>
      <c r="NOE2" s="627"/>
      <c r="NOF2" s="627"/>
      <c r="NOG2" s="627"/>
      <c r="NOH2" s="627"/>
      <c r="NOI2" s="627"/>
      <c r="NOJ2" s="627"/>
      <c r="NOK2" s="627"/>
      <c r="NOL2" s="627"/>
      <c r="NOM2" s="627"/>
      <c r="NON2" s="627"/>
      <c r="NOO2" s="627"/>
      <c r="NOP2" s="627"/>
      <c r="NOQ2" s="627"/>
      <c r="NOR2" s="627"/>
      <c r="NOS2" s="627"/>
      <c r="NOT2" s="627"/>
      <c r="NOU2" s="627"/>
      <c r="NOV2" s="627"/>
      <c r="NOW2" s="627"/>
      <c r="NOX2" s="627"/>
      <c r="NOY2" s="627"/>
      <c r="NOZ2" s="627"/>
      <c r="NPA2" s="627"/>
      <c r="NPB2" s="627"/>
      <c r="NPC2" s="627"/>
      <c r="NPD2" s="627"/>
      <c r="NPE2" s="627"/>
      <c r="NPF2" s="627"/>
      <c r="NPG2" s="627"/>
      <c r="NPH2" s="627"/>
      <c r="NPI2" s="627"/>
      <c r="NPJ2" s="627"/>
      <c r="NPK2" s="627"/>
      <c r="NPL2" s="627"/>
      <c r="NPM2" s="627"/>
      <c r="NPN2" s="627"/>
      <c r="NPO2" s="627"/>
      <c r="NPP2" s="627"/>
      <c r="NPQ2" s="627"/>
      <c r="NPR2" s="627"/>
      <c r="NPS2" s="627"/>
      <c r="NPT2" s="627"/>
      <c r="NPU2" s="627"/>
      <c r="NPV2" s="627"/>
      <c r="NPW2" s="627"/>
      <c r="NPX2" s="627"/>
      <c r="NPY2" s="627"/>
      <c r="NPZ2" s="627"/>
      <c r="NQA2" s="627"/>
      <c r="NQB2" s="627"/>
      <c r="NQC2" s="627"/>
      <c r="NQD2" s="627"/>
      <c r="NQE2" s="627"/>
      <c r="NQF2" s="627"/>
      <c r="NQG2" s="627"/>
      <c r="NQH2" s="627"/>
      <c r="NQI2" s="627"/>
      <c r="NQJ2" s="627"/>
      <c r="NQK2" s="627"/>
      <c r="NQL2" s="627"/>
      <c r="NQM2" s="627"/>
      <c r="NQN2" s="627"/>
      <c r="NQO2" s="627"/>
      <c r="NQP2" s="627"/>
      <c r="NQQ2" s="627"/>
      <c r="NQR2" s="627"/>
      <c r="NQS2" s="627"/>
      <c r="NQT2" s="627"/>
      <c r="NQU2" s="627"/>
      <c r="NQV2" s="627"/>
      <c r="NQW2" s="627"/>
      <c r="NQX2" s="627"/>
      <c r="NQY2" s="627"/>
      <c r="NQZ2" s="627"/>
      <c r="NRA2" s="627"/>
      <c r="NRB2" s="627"/>
      <c r="NRC2" s="627"/>
      <c r="NRD2" s="627"/>
      <c r="NRE2" s="627"/>
      <c r="NRF2" s="627"/>
      <c r="NRG2" s="627"/>
      <c r="NRH2" s="627"/>
      <c r="NRI2" s="627"/>
      <c r="NRJ2" s="627"/>
      <c r="NRK2" s="627"/>
      <c r="NRL2" s="627"/>
      <c r="NRM2" s="627"/>
      <c r="NRN2" s="627"/>
      <c r="NRO2" s="627"/>
      <c r="NRP2" s="627"/>
      <c r="NRQ2" s="627"/>
      <c r="NRR2" s="627"/>
      <c r="NRS2" s="627"/>
      <c r="NRT2" s="627"/>
      <c r="NRU2" s="627"/>
      <c r="NRV2" s="627"/>
      <c r="NRW2" s="627"/>
      <c r="NRX2" s="627"/>
      <c r="NRY2" s="627"/>
      <c r="NRZ2" s="627"/>
      <c r="NSA2" s="627"/>
      <c r="NSB2" s="627"/>
      <c r="NSC2" s="627"/>
      <c r="NSD2" s="627"/>
      <c r="NSE2" s="627"/>
      <c r="NSF2" s="627"/>
      <c r="NSG2" s="627"/>
      <c r="NSH2" s="627"/>
      <c r="NSI2" s="627"/>
      <c r="NSJ2" s="627"/>
      <c r="NSK2" s="627"/>
      <c r="NSL2" s="627"/>
      <c r="NSM2" s="627"/>
      <c r="NSN2" s="627"/>
      <c r="NSO2" s="627"/>
      <c r="NSP2" s="627"/>
      <c r="NSQ2" s="627"/>
      <c r="NSR2" s="627"/>
      <c r="NSS2" s="627"/>
      <c r="NST2" s="627"/>
      <c r="NSU2" s="627"/>
      <c r="NSV2" s="627"/>
      <c r="NSW2" s="627"/>
      <c r="NSX2" s="627"/>
      <c r="NSY2" s="627"/>
      <c r="NSZ2" s="627"/>
      <c r="NTA2" s="627"/>
      <c r="NTB2" s="627"/>
      <c r="NTC2" s="627"/>
      <c r="NTD2" s="627"/>
      <c r="NTE2" s="627"/>
      <c r="NTF2" s="627"/>
      <c r="NTG2" s="627"/>
      <c r="NTH2" s="627"/>
      <c r="NTI2" s="627"/>
      <c r="NTJ2" s="627"/>
      <c r="NTK2" s="627"/>
      <c r="NTL2" s="627"/>
      <c r="NTM2" s="627"/>
      <c r="NTN2" s="627"/>
      <c r="NTO2" s="627"/>
      <c r="NTP2" s="627"/>
      <c r="NTQ2" s="627"/>
      <c r="NTR2" s="627"/>
      <c r="NTS2" s="627"/>
      <c r="NTT2" s="627"/>
      <c r="NTU2" s="627"/>
      <c r="NTV2" s="627"/>
      <c r="NTW2" s="627"/>
      <c r="NTX2" s="627"/>
      <c r="NTY2" s="627"/>
      <c r="NTZ2" s="627"/>
      <c r="NUA2" s="627"/>
      <c r="NUB2" s="627"/>
      <c r="NUC2" s="627"/>
      <c r="NUD2" s="627"/>
      <c r="NUE2" s="627"/>
      <c r="NUF2" s="627"/>
      <c r="NUG2" s="627"/>
      <c r="NUH2" s="627"/>
      <c r="NUI2" s="627"/>
      <c r="NUJ2" s="627"/>
      <c r="NUK2" s="627"/>
      <c r="NUL2" s="627"/>
      <c r="NUM2" s="627"/>
      <c r="NUN2" s="627"/>
      <c r="NUO2" s="627"/>
      <c r="NUP2" s="627"/>
      <c r="NUQ2" s="627"/>
      <c r="NUR2" s="627"/>
      <c r="NUS2" s="627"/>
      <c r="NUT2" s="627"/>
      <c r="NUU2" s="627"/>
      <c r="NUV2" s="627"/>
      <c r="NUW2" s="627"/>
      <c r="NUX2" s="627"/>
      <c r="NUY2" s="627"/>
      <c r="NUZ2" s="627"/>
      <c r="NVA2" s="627"/>
      <c r="NVB2" s="627"/>
      <c r="NVC2" s="627"/>
      <c r="NVD2" s="627"/>
      <c r="NVE2" s="627"/>
      <c r="NVF2" s="627"/>
      <c r="NVG2" s="627"/>
      <c r="NVH2" s="627"/>
      <c r="NVI2" s="627"/>
      <c r="NVJ2" s="627"/>
      <c r="NVK2" s="627"/>
      <c r="NVL2" s="627"/>
      <c r="NVM2" s="627"/>
      <c r="NVN2" s="627"/>
      <c r="NVO2" s="627"/>
      <c r="NVP2" s="627"/>
      <c r="NVQ2" s="627"/>
      <c r="NVR2" s="627"/>
      <c r="NVS2" s="627"/>
      <c r="NVT2" s="627"/>
      <c r="NVU2" s="627"/>
      <c r="NVV2" s="627"/>
      <c r="NVW2" s="627"/>
      <c r="NVX2" s="627"/>
      <c r="NVY2" s="627"/>
      <c r="NVZ2" s="627"/>
      <c r="NWA2" s="627"/>
      <c r="NWB2" s="627"/>
      <c r="NWC2" s="627"/>
      <c r="NWD2" s="627"/>
      <c r="NWE2" s="627"/>
      <c r="NWF2" s="627"/>
      <c r="NWG2" s="627"/>
      <c r="NWH2" s="627"/>
      <c r="NWI2" s="627"/>
      <c r="NWJ2" s="627"/>
      <c r="NWK2" s="627"/>
      <c r="NWL2" s="627"/>
      <c r="NWM2" s="627"/>
      <c r="NWN2" s="627"/>
      <c r="NWO2" s="627"/>
      <c r="NWP2" s="627"/>
      <c r="NWQ2" s="627"/>
      <c r="NWR2" s="627"/>
      <c r="NWS2" s="627"/>
      <c r="NWT2" s="627"/>
      <c r="NWU2" s="627"/>
      <c r="NWV2" s="627"/>
      <c r="NWW2" s="627"/>
      <c r="NWX2" s="627"/>
      <c r="NWY2" s="627"/>
      <c r="NWZ2" s="627"/>
      <c r="NXA2" s="627"/>
      <c r="NXB2" s="627"/>
      <c r="NXC2" s="627"/>
      <c r="NXD2" s="627"/>
      <c r="NXE2" s="627"/>
      <c r="NXF2" s="627"/>
      <c r="NXG2" s="627"/>
      <c r="NXH2" s="627"/>
      <c r="NXI2" s="627"/>
      <c r="NXJ2" s="627"/>
      <c r="NXK2" s="627"/>
      <c r="NXL2" s="627"/>
      <c r="NXM2" s="627"/>
      <c r="NXN2" s="627"/>
      <c r="NXO2" s="627"/>
      <c r="NXP2" s="627"/>
      <c r="NXQ2" s="627"/>
      <c r="NXR2" s="627"/>
      <c r="NXS2" s="627"/>
      <c r="NXT2" s="627"/>
      <c r="NXU2" s="627"/>
      <c r="NXV2" s="627"/>
      <c r="NXW2" s="627"/>
      <c r="NXX2" s="627"/>
      <c r="NXY2" s="627"/>
      <c r="NXZ2" s="627"/>
      <c r="NYA2" s="627"/>
      <c r="NYB2" s="627"/>
      <c r="NYC2" s="627"/>
      <c r="NYD2" s="627"/>
      <c r="NYE2" s="627"/>
      <c r="NYF2" s="627"/>
      <c r="NYG2" s="627"/>
      <c r="NYH2" s="627"/>
      <c r="NYI2" s="627"/>
      <c r="NYJ2" s="627"/>
      <c r="NYK2" s="627"/>
      <c r="NYL2" s="627"/>
      <c r="NYM2" s="627"/>
      <c r="NYN2" s="627"/>
      <c r="NYO2" s="627"/>
      <c r="NYP2" s="627"/>
      <c r="NYQ2" s="627"/>
      <c r="NYR2" s="627"/>
      <c r="NYS2" s="627"/>
      <c r="NYT2" s="627"/>
      <c r="NYU2" s="627"/>
      <c r="NYV2" s="627"/>
      <c r="NYW2" s="627"/>
      <c r="NYX2" s="627"/>
      <c r="NYY2" s="627"/>
      <c r="NYZ2" s="627"/>
      <c r="NZA2" s="627"/>
      <c r="NZB2" s="627"/>
      <c r="NZC2" s="627"/>
      <c r="NZD2" s="627"/>
      <c r="NZE2" s="627"/>
      <c r="NZF2" s="627"/>
      <c r="NZG2" s="627"/>
      <c r="NZH2" s="627"/>
      <c r="NZI2" s="627"/>
      <c r="NZJ2" s="627"/>
      <c r="NZK2" s="627"/>
      <c r="NZL2" s="627"/>
      <c r="NZM2" s="627"/>
      <c r="NZN2" s="627"/>
      <c r="NZO2" s="627"/>
      <c r="NZP2" s="627"/>
      <c r="NZQ2" s="627"/>
      <c r="NZR2" s="627"/>
      <c r="NZS2" s="627"/>
      <c r="NZT2" s="627"/>
      <c r="NZU2" s="627"/>
      <c r="NZV2" s="627"/>
      <c r="NZW2" s="627"/>
      <c r="NZX2" s="627"/>
      <c r="NZY2" s="627"/>
      <c r="NZZ2" s="627"/>
      <c r="OAA2" s="627"/>
      <c r="OAB2" s="627"/>
      <c r="OAC2" s="627"/>
      <c r="OAD2" s="627"/>
      <c r="OAE2" s="627"/>
      <c r="OAF2" s="627"/>
      <c r="OAG2" s="627"/>
      <c r="OAH2" s="627"/>
      <c r="OAI2" s="627"/>
      <c r="OAJ2" s="627"/>
      <c r="OAK2" s="627"/>
      <c r="OAL2" s="627"/>
      <c r="OAM2" s="627"/>
      <c r="OAN2" s="627"/>
      <c r="OAO2" s="627"/>
      <c r="OAP2" s="627"/>
      <c r="OAQ2" s="627"/>
      <c r="OAR2" s="627"/>
      <c r="OAS2" s="627"/>
      <c r="OAT2" s="627"/>
      <c r="OAU2" s="627"/>
      <c r="OAV2" s="627"/>
      <c r="OAW2" s="627"/>
      <c r="OAX2" s="627"/>
      <c r="OAY2" s="627"/>
      <c r="OAZ2" s="627"/>
      <c r="OBA2" s="627"/>
      <c r="OBB2" s="627"/>
      <c r="OBC2" s="627"/>
      <c r="OBD2" s="627"/>
      <c r="OBE2" s="627"/>
      <c r="OBF2" s="627"/>
      <c r="OBG2" s="627"/>
      <c r="OBH2" s="627"/>
      <c r="OBI2" s="627"/>
      <c r="OBJ2" s="627"/>
      <c r="OBK2" s="627"/>
      <c r="OBL2" s="627"/>
      <c r="OBM2" s="627"/>
      <c r="OBN2" s="627"/>
      <c r="OBO2" s="627"/>
      <c r="OBP2" s="627"/>
      <c r="OBQ2" s="627"/>
      <c r="OBR2" s="627"/>
      <c r="OBS2" s="627"/>
      <c r="OBT2" s="627"/>
      <c r="OBU2" s="627"/>
      <c r="OBV2" s="627"/>
      <c r="OBW2" s="627"/>
      <c r="OBX2" s="627"/>
      <c r="OBY2" s="627"/>
      <c r="OBZ2" s="627"/>
      <c r="OCA2" s="627"/>
      <c r="OCB2" s="627"/>
      <c r="OCC2" s="627"/>
      <c r="OCD2" s="627"/>
      <c r="OCE2" s="627"/>
      <c r="OCF2" s="627"/>
      <c r="OCG2" s="627"/>
      <c r="OCH2" s="627"/>
      <c r="OCI2" s="627"/>
      <c r="OCJ2" s="627"/>
      <c r="OCK2" s="627"/>
      <c r="OCL2" s="627"/>
      <c r="OCM2" s="627"/>
      <c r="OCN2" s="627"/>
      <c r="OCO2" s="627"/>
      <c r="OCP2" s="627"/>
      <c r="OCQ2" s="627"/>
      <c r="OCR2" s="627"/>
      <c r="OCS2" s="627"/>
      <c r="OCT2" s="627"/>
      <c r="OCU2" s="627"/>
      <c r="OCV2" s="627"/>
      <c r="OCW2" s="627"/>
      <c r="OCX2" s="627"/>
      <c r="OCY2" s="627"/>
      <c r="OCZ2" s="627"/>
      <c r="ODA2" s="627"/>
      <c r="ODB2" s="627"/>
      <c r="ODC2" s="627"/>
      <c r="ODD2" s="627"/>
      <c r="ODE2" s="627"/>
      <c r="ODF2" s="627"/>
      <c r="ODG2" s="627"/>
      <c r="ODH2" s="627"/>
      <c r="ODI2" s="627"/>
      <c r="ODJ2" s="627"/>
      <c r="ODK2" s="627"/>
      <c r="ODL2" s="627"/>
      <c r="ODM2" s="627"/>
      <c r="ODN2" s="627"/>
      <c r="ODO2" s="627"/>
      <c r="ODP2" s="627"/>
      <c r="ODQ2" s="627"/>
      <c r="ODR2" s="627"/>
      <c r="ODS2" s="627"/>
      <c r="ODT2" s="627"/>
      <c r="ODU2" s="627"/>
      <c r="ODV2" s="627"/>
      <c r="ODW2" s="627"/>
      <c r="ODX2" s="627"/>
      <c r="ODY2" s="627"/>
      <c r="ODZ2" s="627"/>
      <c r="OEA2" s="627"/>
      <c r="OEB2" s="627"/>
      <c r="OEC2" s="627"/>
      <c r="OED2" s="627"/>
      <c r="OEE2" s="627"/>
      <c r="OEF2" s="627"/>
      <c r="OEG2" s="627"/>
      <c r="OEH2" s="627"/>
      <c r="OEI2" s="627"/>
      <c r="OEJ2" s="627"/>
      <c r="OEK2" s="627"/>
      <c r="OEL2" s="627"/>
      <c r="OEM2" s="627"/>
      <c r="OEN2" s="627"/>
      <c r="OEO2" s="627"/>
      <c r="OEP2" s="627"/>
      <c r="OEQ2" s="627"/>
      <c r="OER2" s="627"/>
      <c r="OES2" s="627"/>
      <c r="OET2" s="627"/>
      <c r="OEU2" s="627"/>
      <c r="OEV2" s="627"/>
      <c r="OEW2" s="627"/>
      <c r="OEX2" s="627"/>
      <c r="OEY2" s="627"/>
      <c r="OEZ2" s="627"/>
      <c r="OFA2" s="627"/>
      <c r="OFB2" s="627"/>
      <c r="OFC2" s="627"/>
      <c r="OFD2" s="627"/>
      <c r="OFE2" s="627"/>
      <c r="OFF2" s="627"/>
      <c r="OFG2" s="627"/>
      <c r="OFH2" s="627"/>
      <c r="OFI2" s="627"/>
      <c r="OFJ2" s="627"/>
      <c r="OFK2" s="627"/>
      <c r="OFL2" s="627"/>
      <c r="OFM2" s="627"/>
      <c r="OFN2" s="627"/>
      <c r="OFO2" s="627"/>
      <c r="OFP2" s="627"/>
      <c r="OFQ2" s="627"/>
      <c r="OFR2" s="627"/>
      <c r="OFS2" s="627"/>
      <c r="OFT2" s="627"/>
      <c r="OFU2" s="627"/>
      <c r="OFV2" s="627"/>
      <c r="OFW2" s="627"/>
      <c r="OFX2" s="627"/>
      <c r="OFY2" s="627"/>
      <c r="OFZ2" s="627"/>
      <c r="OGA2" s="627"/>
      <c r="OGB2" s="627"/>
      <c r="OGC2" s="627"/>
      <c r="OGD2" s="627"/>
      <c r="OGE2" s="627"/>
      <c r="OGF2" s="627"/>
      <c r="OGG2" s="627"/>
      <c r="OGH2" s="627"/>
      <c r="OGI2" s="627"/>
      <c r="OGJ2" s="627"/>
      <c r="OGK2" s="627"/>
      <c r="OGL2" s="627"/>
      <c r="OGM2" s="627"/>
      <c r="OGN2" s="627"/>
      <c r="OGO2" s="627"/>
      <c r="OGP2" s="627"/>
      <c r="OGQ2" s="627"/>
      <c r="OGR2" s="627"/>
      <c r="OGS2" s="627"/>
      <c r="OGT2" s="627"/>
      <c r="OGU2" s="627"/>
      <c r="OGV2" s="627"/>
      <c r="OGW2" s="627"/>
      <c r="OGX2" s="627"/>
      <c r="OGY2" s="627"/>
      <c r="OGZ2" s="627"/>
      <c r="OHA2" s="627"/>
      <c r="OHB2" s="627"/>
      <c r="OHC2" s="627"/>
      <c r="OHD2" s="627"/>
      <c r="OHE2" s="627"/>
      <c r="OHF2" s="627"/>
      <c r="OHG2" s="627"/>
      <c r="OHH2" s="627"/>
      <c r="OHI2" s="627"/>
      <c r="OHJ2" s="627"/>
      <c r="OHK2" s="627"/>
      <c r="OHL2" s="627"/>
      <c r="OHM2" s="627"/>
      <c r="OHN2" s="627"/>
      <c r="OHO2" s="627"/>
      <c r="OHP2" s="627"/>
      <c r="OHQ2" s="627"/>
      <c r="OHR2" s="627"/>
      <c r="OHS2" s="627"/>
      <c r="OHT2" s="627"/>
      <c r="OHU2" s="627"/>
      <c r="OHV2" s="627"/>
      <c r="OHW2" s="627"/>
      <c r="OHX2" s="627"/>
      <c r="OHY2" s="627"/>
      <c r="OHZ2" s="627"/>
      <c r="OIA2" s="627"/>
      <c r="OIB2" s="627"/>
      <c r="OIC2" s="627"/>
      <c r="OID2" s="627"/>
      <c r="OIE2" s="627"/>
      <c r="OIF2" s="627"/>
      <c r="OIG2" s="627"/>
      <c r="OIH2" s="627"/>
      <c r="OII2" s="627"/>
      <c r="OIJ2" s="627"/>
      <c r="OIK2" s="627"/>
      <c r="OIL2" s="627"/>
      <c r="OIM2" s="627"/>
      <c r="OIN2" s="627"/>
      <c r="OIO2" s="627"/>
      <c r="OIP2" s="627"/>
      <c r="OIQ2" s="627"/>
      <c r="OIR2" s="627"/>
      <c r="OIS2" s="627"/>
      <c r="OIT2" s="627"/>
      <c r="OIU2" s="627"/>
      <c r="OIV2" s="627"/>
      <c r="OIW2" s="627"/>
      <c r="OIX2" s="627"/>
      <c r="OIY2" s="627"/>
      <c r="OIZ2" s="627"/>
      <c r="OJA2" s="627"/>
      <c r="OJB2" s="627"/>
      <c r="OJC2" s="627"/>
      <c r="OJD2" s="627"/>
      <c r="OJE2" s="627"/>
      <c r="OJF2" s="627"/>
      <c r="OJG2" s="627"/>
      <c r="OJH2" s="627"/>
      <c r="OJI2" s="627"/>
      <c r="OJJ2" s="627"/>
      <c r="OJK2" s="627"/>
      <c r="OJL2" s="627"/>
      <c r="OJM2" s="627"/>
      <c r="OJN2" s="627"/>
      <c r="OJO2" s="627"/>
      <c r="OJP2" s="627"/>
      <c r="OJQ2" s="627"/>
      <c r="OJR2" s="627"/>
      <c r="OJS2" s="627"/>
      <c r="OJT2" s="627"/>
      <c r="OJU2" s="627"/>
      <c r="OJV2" s="627"/>
      <c r="OJW2" s="627"/>
      <c r="OJX2" s="627"/>
      <c r="OJY2" s="627"/>
      <c r="OJZ2" s="627"/>
      <c r="OKA2" s="627"/>
      <c r="OKB2" s="627"/>
      <c r="OKC2" s="627"/>
      <c r="OKD2" s="627"/>
      <c r="OKE2" s="627"/>
      <c r="OKF2" s="627"/>
      <c r="OKG2" s="627"/>
      <c r="OKH2" s="627"/>
      <c r="OKI2" s="627"/>
      <c r="OKJ2" s="627"/>
      <c r="OKK2" s="627"/>
      <c r="OKL2" s="627"/>
      <c r="OKM2" s="627"/>
      <c r="OKN2" s="627"/>
      <c r="OKO2" s="627"/>
      <c r="OKP2" s="627"/>
      <c r="OKQ2" s="627"/>
      <c r="OKR2" s="627"/>
      <c r="OKS2" s="627"/>
      <c r="OKT2" s="627"/>
      <c r="OKU2" s="627"/>
      <c r="OKV2" s="627"/>
      <c r="OKW2" s="627"/>
      <c r="OKX2" s="627"/>
      <c r="OKY2" s="627"/>
      <c r="OKZ2" s="627"/>
      <c r="OLA2" s="627"/>
      <c r="OLB2" s="627"/>
      <c r="OLC2" s="627"/>
      <c r="OLD2" s="627"/>
      <c r="OLE2" s="627"/>
      <c r="OLF2" s="627"/>
      <c r="OLG2" s="627"/>
      <c r="OLH2" s="627"/>
      <c r="OLI2" s="627"/>
      <c r="OLJ2" s="627"/>
      <c r="OLK2" s="627"/>
      <c r="OLL2" s="627"/>
      <c r="OLM2" s="627"/>
      <c r="OLN2" s="627"/>
      <c r="OLO2" s="627"/>
      <c r="OLP2" s="627"/>
      <c r="OLQ2" s="627"/>
      <c r="OLR2" s="627"/>
      <c r="OLS2" s="627"/>
      <c r="OLT2" s="627"/>
      <c r="OLU2" s="627"/>
      <c r="OLV2" s="627"/>
      <c r="OLW2" s="627"/>
      <c r="OLX2" s="627"/>
      <c r="OLY2" s="627"/>
      <c r="OLZ2" s="627"/>
      <c r="OMA2" s="627"/>
      <c r="OMB2" s="627"/>
      <c r="OMC2" s="627"/>
      <c r="OMD2" s="627"/>
      <c r="OME2" s="627"/>
      <c r="OMF2" s="627"/>
      <c r="OMG2" s="627"/>
      <c r="OMH2" s="627"/>
      <c r="OMI2" s="627"/>
      <c r="OMJ2" s="627"/>
      <c r="OMK2" s="627"/>
      <c r="OML2" s="627"/>
      <c r="OMM2" s="627"/>
      <c r="OMN2" s="627"/>
      <c r="OMO2" s="627"/>
      <c r="OMP2" s="627"/>
      <c r="OMQ2" s="627"/>
      <c r="OMR2" s="627"/>
      <c r="OMS2" s="627"/>
      <c r="OMT2" s="627"/>
      <c r="OMU2" s="627"/>
      <c r="OMV2" s="627"/>
      <c r="OMW2" s="627"/>
      <c r="OMX2" s="627"/>
      <c r="OMY2" s="627"/>
      <c r="OMZ2" s="627"/>
      <c r="ONA2" s="627"/>
      <c r="ONB2" s="627"/>
      <c r="ONC2" s="627"/>
      <c r="OND2" s="627"/>
      <c r="ONE2" s="627"/>
      <c r="ONF2" s="627"/>
      <c r="ONG2" s="627"/>
      <c r="ONH2" s="627"/>
      <c r="ONI2" s="627"/>
      <c r="ONJ2" s="627"/>
      <c r="ONK2" s="627"/>
      <c r="ONL2" s="627"/>
      <c r="ONM2" s="627"/>
      <c r="ONN2" s="627"/>
      <c r="ONO2" s="627"/>
      <c r="ONP2" s="627"/>
      <c r="ONQ2" s="627"/>
      <c r="ONR2" s="627"/>
      <c r="ONS2" s="627"/>
      <c r="ONT2" s="627"/>
      <c r="ONU2" s="627"/>
      <c r="ONV2" s="627"/>
      <c r="ONW2" s="627"/>
      <c r="ONX2" s="627"/>
      <c r="ONY2" s="627"/>
      <c r="ONZ2" s="627"/>
      <c r="OOA2" s="627"/>
      <c r="OOB2" s="627"/>
      <c r="OOC2" s="627"/>
      <c r="OOD2" s="627"/>
      <c r="OOE2" s="627"/>
      <c r="OOF2" s="627"/>
      <c r="OOG2" s="627"/>
      <c r="OOH2" s="627"/>
      <c r="OOI2" s="627"/>
      <c r="OOJ2" s="627"/>
      <c r="OOK2" s="627"/>
      <c r="OOL2" s="627"/>
      <c r="OOM2" s="627"/>
      <c r="OON2" s="627"/>
      <c r="OOO2" s="627"/>
      <c r="OOP2" s="627"/>
      <c r="OOQ2" s="627"/>
      <c r="OOR2" s="627"/>
      <c r="OOS2" s="627"/>
      <c r="OOT2" s="627"/>
      <c r="OOU2" s="627"/>
      <c r="OOV2" s="627"/>
      <c r="OOW2" s="627"/>
      <c r="OOX2" s="627"/>
      <c r="OOY2" s="627"/>
      <c r="OOZ2" s="627"/>
      <c r="OPA2" s="627"/>
      <c r="OPB2" s="627"/>
      <c r="OPC2" s="627"/>
      <c r="OPD2" s="627"/>
      <c r="OPE2" s="627"/>
      <c r="OPF2" s="627"/>
      <c r="OPG2" s="627"/>
      <c r="OPH2" s="627"/>
      <c r="OPI2" s="627"/>
      <c r="OPJ2" s="627"/>
      <c r="OPK2" s="627"/>
      <c r="OPL2" s="627"/>
      <c r="OPM2" s="627"/>
      <c r="OPN2" s="627"/>
      <c r="OPO2" s="627"/>
      <c r="OPP2" s="627"/>
      <c r="OPQ2" s="627"/>
      <c r="OPR2" s="627"/>
      <c r="OPS2" s="627"/>
      <c r="OPT2" s="627"/>
      <c r="OPU2" s="627"/>
      <c r="OPV2" s="627"/>
      <c r="OPW2" s="627"/>
      <c r="OPX2" s="627"/>
      <c r="OPY2" s="627"/>
      <c r="OPZ2" s="627"/>
      <c r="OQA2" s="627"/>
      <c r="OQB2" s="627"/>
      <c r="OQC2" s="627"/>
      <c r="OQD2" s="627"/>
      <c r="OQE2" s="627"/>
      <c r="OQF2" s="627"/>
      <c r="OQG2" s="627"/>
      <c r="OQH2" s="627"/>
      <c r="OQI2" s="627"/>
      <c r="OQJ2" s="627"/>
      <c r="OQK2" s="627"/>
      <c r="OQL2" s="627"/>
      <c r="OQM2" s="627"/>
      <c r="OQN2" s="627"/>
      <c r="OQO2" s="627"/>
      <c r="OQP2" s="627"/>
      <c r="OQQ2" s="627"/>
      <c r="OQR2" s="627"/>
      <c r="OQS2" s="627"/>
      <c r="OQT2" s="627"/>
      <c r="OQU2" s="627"/>
      <c r="OQV2" s="627"/>
      <c r="OQW2" s="627"/>
      <c r="OQX2" s="627"/>
      <c r="OQY2" s="627"/>
      <c r="OQZ2" s="627"/>
      <c r="ORA2" s="627"/>
      <c r="ORB2" s="627"/>
      <c r="ORC2" s="627"/>
      <c r="ORD2" s="627"/>
      <c r="ORE2" s="627"/>
      <c r="ORF2" s="627"/>
      <c r="ORG2" s="627"/>
      <c r="ORH2" s="627"/>
      <c r="ORI2" s="627"/>
      <c r="ORJ2" s="627"/>
      <c r="ORK2" s="627"/>
      <c r="ORL2" s="627"/>
      <c r="ORM2" s="627"/>
      <c r="ORN2" s="627"/>
      <c r="ORO2" s="627"/>
      <c r="ORP2" s="627"/>
      <c r="ORQ2" s="627"/>
      <c r="ORR2" s="627"/>
      <c r="ORS2" s="627"/>
      <c r="ORT2" s="627"/>
      <c r="ORU2" s="627"/>
      <c r="ORV2" s="627"/>
      <c r="ORW2" s="627"/>
      <c r="ORX2" s="627"/>
      <c r="ORY2" s="627"/>
      <c r="ORZ2" s="627"/>
      <c r="OSA2" s="627"/>
      <c r="OSB2" s="627"/>
      <c r="OSC2" s="627"/>
      <c r="OSD2" s="627"/>
      <c r="OSE2" s="627"/>
      <c r="OSF2" s="627"/>
      <c r="OSG2" s="627"/>
      <c r="OSH2" s="627"/>
      <c r="OSI2" s="627"/>
      <c r="OSJ2" s="627"/>
      <c r="OSK2" s="627"/>
      <c r="OSL2" s="627"/>
      <c r="OSM2" s="627"/>
      <c r="OSN2" s="627"/>
      <c r="OSO2" s="627"/>
      <c r="OSP2" s="627"/>
      <c r="OSQ2" s="627"/>
      <c r="OSR2" s="627"/>
      <c r="OSS2" s="627"/>
      <c r="OST2" s="627"/>
      <c r="OSU2" s="627"/>
      <c r="OSV2" s="627"/>
      <c r="OSW2" s="627"/>
      <c r="OSX2" s="627"/>
      <c r="OSY2" s="627"/>
      <c r="OSZ2" s="627"/>
      <c r="OTA2" s="627"/>
      <c r="OTB2" s="627"/>
      <c r="OTC2" s="627"/>
      <c r="OTD2" s="627"/>
      <c r="OTE2" s="627"/>
      <c r="OTF2" s="627"/>
      <c r="OTG2" s="627"/>
      <c r="OTH2" s="627"/>
      <c r="OTI2" s="627"/>
      <c r="OTJ2" s="627"/>
      <c r="OTK2" s="627"/>
      <c r="OTL2" s="627"/>
      <c r="OTM2" s="627"/>
      <c r="OTN2" s="627"/>
      <c r="OTO2" s="627"/>
      <c r="OTP2" s="627"/>
      <c r="OTQ2" s="627"/>
      <c r="OTR2" s="627"/>
      <c r="OTS2" s="627"/>
      <c r="OTT2" s="627"/>
      <c r="OTU2" s="627"/>
      <c r="OTV2" s="627"/>
      <c r="OTW2" s="627"/>
      <c r="OTX2" s="627"/>
      <c r="OTY2" s="627"/>
      <c r="OTZ2" s="627"/>
      <c r="OUA2" s="627"/>
      <c r="OUB2" s="627"/>
      <c r="OUC2" s="627"/>
      <c r="OUD2" s="627"/>
      <c r="OUE2" s="627"/>
      <c r="OUF2" s="627"/>
      <c r="OUG2" s="627"/>
      <c r="OUH2" s="627"/>
      <c r="OUI2" s="627"/>
      <c r="OUJ2" s="627"/>
      <c r="OUK2" s="627"/>
      <c r="OUL2" s="627"/>
      <c r="OUM2" s="627"/>
      <c r="OUN2" s="627"/>
      <c r="OUO2" s="627"/>
      <c r="OUP2" s="627"/>
      <c r="OUQ2" s="627"/>
      <c r="OUR2" s="627"/>
      <c r="OUS2" s="627"/>
      <c r="OUT2" s="627"/>
      <c r="OUU2" s="627"/>
      <c r="OUV2" s="627"/>
      <c r="OUW2" s="627"/>
      <c r="OUX2" s="627"/>
      <c r="OUY2" s="627"/>
      <c r="OUZ2" s="627"/>
      <c r="OVA2" s="627"/>
      <c r="OVB2" s="627"/>
      <c r="OVC2" s="627"/>
      <c r="OVD2" s="627"/>
      <c r="OVE2" s="627"/>
      <c r="OVF2" s="627"/>
      <c r="OVG2" s="627"/>
      <c r="OVH2" s="627"/>
      <c r="OVI2" s="627"/>
      <c r="OVJ2" s="627"/>
      <c r="OVK2" s="627"/>
      <c r="OVL2" s="627"/>
      <c r="OVM2" s="627"/>
      <c r="OVN2" s="627"/>
      <c r="OVO2" s="627"/>
      <c r="OVP2" s="627"/>
      <c r="OVQ2" s="627"/>
      <c r="OVR2" s="627"/>
      <c r="OVS2" s="627"/>
      <c r="OVT2" s="627"/>
      <c r="OVU2" s="627"/>
      <c r="OVV2" s="627"/>
      <c r="OVW2" s="627"/>
      <c r="OVX2" s="627"/>
      <c r="OVY2" s="627"/>
      <c r="OVZ2" s="627"/>
      <c r="OWA2" s="627"/>
      <c r="OWB2" s="627"/>
      <c r="OWC2" s="627"/>
      <c r="OWD2" s="627"/>
      <c r="OWE2" s="627"/>
      <c r="OWF2" s="627"/>
      <c r="OWG2" s="627"/>
      <c r="OWH2" s="627"/>
      <c r="OWI2" s="627"/>
      <c r="OWJ2" s="627"/>
      <c r="OWK2" s="627"/>
      <c r="OWL2" s="627"/>
      <c r="OWM2" s="627"/>
      <c r="OWN2" s="627"/>
      <c r="OWO2" s="627"/>
      <c r="OWP2" s="627"/>
      <c r="OWQ2" s="627"/>
      <c r="OWR2" s="627"/>
      <c r="OWS2" s="627"/>
      <c r="OWT2" s="627"/>
      <c r="OWU2" s="627"/>
      <c r="OWV2" s="627"/>
      <c r="OWW2" s="627"/>
      <c r="OWX2" s="627"/>
      <c r="OWY2" s="627"/>
      <c r="OWZ2" s="627"/>
      <c r="OXA2" s="627"/>
      <c r="OXB2" s="627"/>
      <c r="OXC2" s="627"/>
      <c r="OXD2" s="627"/>
      <c r="OXE2" s="627"/>
      <c r="OXF2" s="627"/>
      <c r="OXG2" s="627"/>
      <c r="OXH2" s="627"/>
      <c r="OXI2" s="627"/>
      <c r="OXJ2" s="627"/>
      <c r="OXK2" s="627"/>
      <c r="OXL2" s="627"/>
      <c r="OXM2" s="627"/>
      <c r="OXN2" s="627"/>
      <c r="OXO2" s="627"/>
      <c r="OXP2" s="627"/>
      <c r="OXQ2" s="627"/>
      <c r="OXR2" s="627"/>
      <c r="OXS2" s="627"/>
      <c r="OXT2" s="627"/>
      <c r="OXU2" s="627"/>
      <c r="OXV2" s="627"/>
      <c r="OXW2" s="627"/>
      <c r="OXX2" s="627"/>
      <c r="OXY2" s="627"/>
      <c r="OXZ2" s="627"/>
      <c r="OYA2" s="627"/>
      <c r="OYB2" s="627"/>
      <c r="OYC2" s="627"/>
      <c r="OYD2" s="627"/>
      <c r="OYE2" s="627"/>
      <c r="OYF2" s="627"/>
      <c r="OYG2" s="627"/>
      <c r="OYH2" s="627"/>
      <c r="OYI2" s="627"/>
      <c r="OYJ2" s="627"/>
      <c r="OYK2" s="627"/>
      <c r="OYL2" s="627"/>
      <c r="OYM2" s="627"/>
      <c r="OYN2" s="627"/>
      <c r="OYO2" s="627"/>
      <c r="OYP2" s="627"/>
      <c r="OYQ2" s="627"/>
      <c r="OYR2" s="627"/>
      <c r="OYS2" s="627"/>
      <c r="OYT2" s="627"/>
      <c r="OYU2" s="627"/>
      <c r="OYV2" s="627"/>
      <c r="OYW2" s="627"/>
      <c r="OYX2" s="627"/>
      <c r="OYY2" s="627"/>
      <c r="OYZ2" s="627"/>
      <c r="OZA2" s="627"/>
      <c r="OZB2" s="627"/>
      <c r="OZC2" s="627"/>
      <c r="OZD2" s="627"/>
      <c r="OZE2" s="627"/>
      <c r="OZF2" s="627"/>
      <c r="OZG2" s="627"/>
      <c r="OZH2" s="627"/>
      <c r="OZI2" s="627"/>
      <c r="OZJ2" s="627"/>
      <c r="OZK2" s="627"/>
      <c r="OZL2" s="627"/>
      <c r="OZM2" s="627"/>
      <c r="OZN2" s="627"/>
      <c r="OZO2" s="627"/>
      <c r="OZP2" s="627"/>
      <c r="OZQ2" s="627"/>
      <c r="OZR2" s="627"/>
      <c r="OZS2" s="627"/>
      <c r="OZT2" s="627"/>
      <c r="OZU2" s="627"/>
      <c r="OZV2" s="627"/>
      <c r="OZW2" s="627"/>
      <c r="OZX2" s="627"/>
      <c r="OZY2" s="627"/>
      <c r="OZZ2" s="627"/>
      <c r="PAA2" s="627"/>
      <c r="PAB2" s="627"/>
      <c r="PAC2" s="627"/>
      <c r="PAD2" s="627"/>
      <c r="PAE2" s="627"/>
      <c r="PAF2" s="627"/>
      <c r="PAG2" s="627"/>
      <c r="PAH2" s="627"/>
      <c r="PAI2" s="627"/>
      <c r="PAJ2" s="627"/>
      <c r="PAK2" s="627"/>
      <c r="PAL2" s="627"/>
      <c r="PAM2" s="627"/>
      <c r="PAN2" s="627"/>
      <c r="PAO2" s="627"/>
      <c r="PAP2" s="627"/>
      <c r="PAQ2" s="627"/>
      <c r="PAR2" s="627"/>
      <c r="PAS2" s="627"/>
      <c r="PAT2" s="627"/>
      <c r="PAU2" s="627"/>
      <c r="PAV2" s="627"/>
      <c r="PAW2" s="627"/>
      <c r="PAX2" s="627"/>
      <c r="PAY2" s="627"/>
      <c r="PAZ2" s="627"/>
      <c r="PBA2" s="627"/>
      <c r="PBB2" s="627"/>
      <c r="PBC2" s="627"/>
      <c r="PBD2" s="627"/>
      <c r="PBE2" s="627"/>
      <c r="PBF2" s="627"/>
      <c r="PBG2" s="627"/>
      <c r="PBH2" s="627"/>
      <c r="PBI2" s="627"/>
      <c r="PBJ2" s="627"/>
      <c r="PBK2" s="627"/>
      <c r="PBL2" s="627"/>
      <c r="PBM2" s="627"/>
      <c r="PBN2" s="627"/>
      <c r="PBO2" s="627"/>
      <c r="PBP2" s="627"/>
      <c r="PBQ2" s="627"/>
      <c r="PBR2" s="627"/>
      <c r="PBS2" s="627"/>
      <c r="PBT2" s="627"/>
      <c r="PBU2" s="627"/>
      <c r="PBV2" s="627"/>
      <c r="PBW2" s="627"/>
      <c r="PBX2" s="627"/>
      <c r="PBY2" s="627"/>
      <c r="PBZ2" s="627"/>
      <c r="PCA2" s="627"/>
      <c r="PCB2" s="627"/>
      <c r="PCC2" s="627"/>
      <c r="PCD2" s="627"/>
      <c r="PCE2" s="627"/>
      <c r="PCF2" s="627"/>
      <c r="PCG2" s="627"/>
      <c r="PCH2" s="627"/>
      <c r="PCI2" s="627"/>
      <c r="PCJ2" s="627"/>
      <c r="PCK2" s="627"/>
      <c r="PCL2" s="627"/>
      <c r="PCM2" s="627"/>
      <c r="PCN2" s="627"/>
      <c r="PCO2" s="627"/>
      <c r="PCP2" s="627"/>
      <c r="PCQ2" s="627"/>
      <c r="PCR2" s="627"/>
      <c r="PCS2" s="627"/>
      <c r="PCT2" s="627"/>
      <c r="PCU2" s="627"/>
      <c r="PCV2" s="627"/>
      <c r="PCW2" s="627"/>
      <c r="PCX2" s="627"/>
      <c r="PCY2" s="627"/>
      <c r="PCZ2" s="627"/>
      <c r="PDA2" s="627"/>
      <c r="PDB2" s="627"/>
      <c r="PDC2" s="627"/>
      <c r="PDD2" s="627"/>
      <c r="PDE2" s="627"/>
      <c r="PDF2" s="627"/>
      <c r="PDG2" s="627"/>
      <c r="PDH2" s="627"/>
      <c r="PDI2" s="627"/>
      <c r="PDJ2" s="627"/>
      <c r="PDK2" s="627"/>
      <c r="PDL2" s="627"/>
      <c r="PDM2" s="627"/>
      <c r="PDN2" s="627"/>
      <c r="PDO2" s="627"/>
      <c r="PDP2" s="627"/>
      <c r="PDQ2" s="627"/>
      <c r="PDR2" s="627"/>
      <c r="PDS2" s="627"/>
      <c r="PDT2" s="627"/>
      <c r="PDU2" s="627"/>
      <c r="PDV2" s="627"/>
      <c r="PDW2" s="627"/>
      <c r="PDX2" s="627"/>
      <c r="PDY2" s="627"/>
      <c r="PDZ2" s="627"/>
      <c r="PEA2" s="627"/>
      <c r="PEB2" s="627"/>
      <c r="PEC2" s="627"/>
      <c r="PED2" s="627"/>
      <c r="PEE2" s="627"/>
      <c r="PEF2" s="627"/>
      <c r="PEG2" s="627"/>
      <c r="PEH2" s="627"/>
      <c r="PEI2" s="627"/>
      <c r="PEJ2" s="627"/>
      <c r="PEK2" s="627"/>
      <c r="PEL2" s="627"/>
      <c r="PEM2" s="627"/>
      <c r="PEN2" s="627"/>
      <c r="PEO2" s="627"/>
      <c r="PEP2" s="627"/>
      <c r="PEQ2" s="627"/>
      <c r="PER2" s="627"/>
      <c r="PES2" s="627"/>
      <c r="PET2" s="627"/>
      <c r="PEU2" s="627"/>
      <c r="PEV2" s="627"/>
      <c r="PEW2" s="627"/>
      <c r="PEX2" s="627"/>
      <c r="PEY2" s="627"/>
      <c r="PEZ2" s="627"/>
      <c r="PFA2" s="627"/>
      <c r="PFB2" s="627"/>
      <c r="PFC2" s="627"/>
      <c r="PFD2" s="627"/>
      <c r="PFE2" s="627"/>
      <c r="PFF2" s="627"/>
      <c r="PFG2" s="627"/>
      <c r="PFH2" s="627"/>
      <c r="PFI2" s="627"/>
      <c r="PFJ2" s="627"/>
      <c r="PFK2" s="627"/>
      <c r="PFL2" s="627"/>
      <c r="PFM2" s="627"/>
      <c r="PFN2" s="627"/>
      <c r="PFO2" s="627"/>
      <c r="PFP2" s="627"/>
      <c r="PFQ2" s="627"/>
      <c r="PFR2" s="627"/>
      <c r="PFS2" s="627"/>
      <c r="PFT2" s="627"/>
      <c r="PFU2" s="627"/>
      <c r="PFV2" s="627"/>
      <c r="PFW2" s="627"/>
      <c r="PFX2" s="627"/>
      <c r="PFY2" s="627"/>
      <c r="PFZ2" s="627"/>
      <c r="PGA2" s="627"/>
      <c r="PGB2" s="627"/>
      <c r="PGC2" s="627"/>
      <c r="PGD2" s="627"/>
      <c r="PGE2" s="627"/>
      <c r="PGF2" s="627"/>
      <c r="PGG2" s="627"/>
      <c r="PGH2" s="627"/>
      <c r="PGI2" s="627"/>
      <c r="PGJ2" s="627"/>
      <c r="PGK2" s="627"/>
      <c r="PGL2" s="627"/>
      <c r="PGM2" s="627"/>
      <c r="PGN2" s="627"/>
      <c r="PGO2" s="627"/>
      <c r="PGP2" s="627"/>
      <c r="PGQ2" s="627"/>
      <c r="PGR2" s="627"/>
      <c r="PGS2" s="627"/>
      <c r="PGT2" s="627"/>
      <c r="PGU2" s="627"/>
      <c r="PGV2" s="627"/>
      <c r="PGW2" s="627"/>
      <c r="PGX2" s="627"/>
      <c r="PGY2" s="627"/>
      <c r="PGZ2" s="627"/>
      <c r="PHA2" s="627"/>
      <c r="PHB2" s="627"/>
      <c r="PHC2" s="627"/>
      <c r="PHD2" s="627"/>
      <c r="PHE2" s="627"/>
      <c r="PHF2" s="627"/>
      <c r="PHG2" s="627"/>
      <c r="PHH2" s="627"/>
      <c r="PHI2" s="627"/>
      <c r="PHJ2" s="627"/>
      <c r="PHK2" s="627"/>
      <c r="PHL2" s="627"/>
      <c r="PHM2" s="627"/>
      <c r="PHN2" s="627"/>
      <c r="PHO2" s="627"/>
      <c r="PHP2" s="627"/>
      <c r="PHQ2" s="627"/>
      <c r="PHR2" s="627"/>
      <c r="PHS2" s="627"/>
      <c r="PHT2" s="627"/>
      <c r="PHU2" s="627"/>
      <c r="PHV2" s="627"/>
      <c r="PHW2" s="627"/>
      <c r="PHX2" s="627"/>
      <c r="PHY2" s="627"/>
      <c r="PHZ2" s="627"/>
      <c r="PIA2" s="627"/>
      <c r="PIB2" s="627"/>
      <c r="PIC2" s="627"/>
      <c r="PID2" s="627"/>
      <c r="PIE2" s="627"/>
      <c r="PIF2" s="627"/>
      <c r="PIG2" s="627"/>
      <c r="PIH2" s="627"/>
      <c r="PII2" s="627"/>
      <c r="PIJ2" s="627"/>
      <c r="PIK2" s="627"/>
      <c r="PIL2" s="627"/>
      <c r="PIM2" s="627"/>
      <c r="PIN2" s="627"/>
      <c r="PIO2" s="627"/>
      <c r="PIP2" s="627"/>
      <c r="PIQ2" s="627"/>
      <c r="PIR2" s="627"/>
      <c r="PIS2" s="627"/>
      <c r="PIT2" s="627"/>
      <c r="PIU2" s="627"/>
      <c r="PIV2" s="627"/>
      <c r="PIW2" s="627"/>
      <c r="PIX2" s="627"/>
      <c r="PIY2" s="627"/>
      <c r="PIZ2" s="627"/>
      <c r="PJA2" s="627"/>
      <c r="PJB2" s="627"/>
      <c r="PJC2" s="627"/>
      <c r="PJD2" s="627"/>
      <c r="PJE2" s="627"/>
      <c r="PJF2" s="627"/>
      <c r="PJG2" s="627"/>
      <c r="PJH2" s="627"/>
      <c r="PJI2" s="627"/>
      <c r="PJJ2" s="627"/>
      <c r="PJK2" s="627"/>
      <c r="PJL2" s="627"/>
      <c r="PJM2" s="627"/>
      <c r="PJN2" s="627"/>
      <c r="PJO2" s="627"/>
      <c r="PJP2" s="627"/>
      <c r="PJQ2" s="627"/>
      <c r="PJR2" s="627"/>
      <c r="PJS2" s="627"/>
      <c r="PJT2" s="627"/>
      <c r="PJU2" s="627"/>
      <c r="PJV2" s="627"/>
      <c r="PJW2" s="627"/>
      <c r="PJX2" s="627"/>
      <c r="PJY2" s="627"/>
      <c r="PJZ2" s="627"/>
      <c r="PKA2" s="627"/>
      <c r="PKB2" s="627"/>
      <c r="PKC2" s="627"/>
      <c r="PKD2" s="627"/>
      <c r="PKE2" s="627"/>
      <c r="PKF2" s="627"/>
      <c r="PKG2" s="627"/>
      <c r="PKH2" s="627"/>
      <c r="PKI2" s="627"/>
      <c r="PKJ2" s="627"/>
      <c r="PKK2" s="627"/>
      <c r="PKL2" s="627"/>
      <c r="PKM2" s="627"/>
      <c r="PKN2" s="627"/>
      <c r="PKO2" s="627"/>
      <c r="PKP2" s="627"/>
      <c r="PKQ2" s="627"/>
      <c r="PKR2" s="627"/>
      <c r="PKS2" s="627"/>
      <c r="PKT2" s="627"/>
      <c r="PKU2" s="627"/>
      <c r="PKV2" s="627"/>
      <c r="PKW2" s="627"/>
      <c r="PKX2" s="627"/>
      <c r="PKY2" s="627"/>
      <c r="PKZ2" s="627"/>
      <c r="PLA2" s="627"/>
      <c r="PLB2" s="627"/>
      <c r="PLC2" s="627"/>
      <c r="PLD2" s="627"/>
      <c r="PLE2" s="627"/>
      <c r="PLF2" s="627"/>
      <c r="PLG2" s="627"/>
      <c r="PLH2" s="627"/>
      <c r="PLI2" s="627"/>
      <c r="PLJ2" s="627"/>
      <c r="PLK2" s="627"/>
      <c r="PLL2" s="627"/>
      <c r="PLM2" s="627"/>
      <c r="PLN2" s="627"/>
      <c r="PLO2" s="627"/>
      <c r="PLP2" s="627"/>
      <c r="PLQ2" s="627"/>
      <c r="PLR2" s="627"/>
      <c r="PLS2" s="627"/>
      <c r="PLT2" s="627"/>
      <c r="PLU2" s="627"/>
      <c r="PLV2" s="627"/>
      <c r="PLW2" s="627"/>
      <c r="PLX2" s="627"/>
      <c r="PLY2" s="627"/>
      <c r="PLZ2" s="627"/>
      <c r="PMA2" s="627"/>
      <c r="PMB2" s="627"/>
      <c r="PMC2" s="627"/>
      <c r="PMD2" s="627"/>
      <c r="PME2" s="627"/>
      <c r="PMF2" s="627"/>
      <c r="PMG2" s="627"/>
      <c r="PMH2" s="627"/>
      <c r="PMI2" s="627"/>
      <c r="PMJ2" s="627"/>
      <c r="PMK2" s="627"/>
      <c r="PML2" s="627"/>
      <c r="PMM2" s="627"/>
      <c r="PMN2" s="627"/>
      <c r="PMO2" s="627"/>
      <c r="PMP2" s="627"/>
      <c r="PMQ2" s="627"/>
      <c r="PMR2" s="627"/>
      <c r="PMS2" s="627"/>
      <c r="PMT2" s="627"/>
      <c r="PMU2" s="627"/>
      <c r="PMV2" s="627"/>
      <c r="PMW2" s="627"/>
      <c r="PMX2" s="627"/>
      <c r="PMY2" s="627"/>
      <c r="PMZ2" s="627"/>
      <c r="PNA2" s="627"/>
      <c r="PNB2" s="627"/>
      <c r="PNC2" s="627"/>
      <c r="PND2" s="627"/>
      <c r="PNE2" s="627"/>
      <c r="PNF2" s="627"/>
      <c r="PNG2" s="627"/>
      <c r="PNH2" s="627"/>
      <c r="PNI2" s="627"/>
      <c r="PNJ2" s="627"/>
      <c r="PNK2" s="627"/>
      <c r="PNL2" s="627"/>
      <c r="PNM2" s="627"/>
      <c r="PNN2" s="627"/>
      <c r="PNO2" s="627"/>
      <c r="PNP2" s="627"/>
      <c r="PNQ2" s="627"/>
      <c r="PNR2" s="627"/>
      <c r="PNS2" s="627"/>
      <c r="PNT2" s="627"/>
      <c r="PNU2" s="627"/>
      <c r="PNV2" s="627"/>
      <c r="PNW2" s="627"/>
      <c r="PNX2" s="627"/>
      <c r="PNY2" s="627"/>
      <c r="PNZ2" s="627"/>
      <c r="POA2" s="627"/>
      <c r="POB2" s="627"/>
      <c r="POC2" s="627"/>
      <c r="POD2" s="627"/>
      <c r="POE2" s="627"/>
      <c r="POF2" s="627"/>
      <c r="POG2" s="627"/>
      <c r="POH2" s="627"/>
      <c r="POI2" s="627"/>
      <c r="POJ2" s="627"/>
      <c r="POK2" s="627"/>
      <c r="POL2" s="627"/>
      <c r="POM2" s="627"/>
      <c r="PON2" s="627"/>
      <c r="POO2" s="627"/>
      <c r="POP2" s="627"/>
      <c r="POQ2" s="627"/>
      <c r="POR2" s="627"/>
      <c r="POS2" s="627"/>
      <c r="POT2" s="627"/>
      <c r="POU2" s="627"/>
      <c r="POV2" s="627"/>
      <c r="POW2" s="627"/>
      <c r="POX2" s="627"/>
      <c r="POY2" s="627"/>
      <c r="POZ2" s="627"/>
      <c r="PPA2" s="627"/>
      <c r="PPB2" s="627"/>
      <c r="PPC2" s="627"/>
      <c r="PPD2" s="627"/>
      <c r="PPE2" s="627"/>
      <c r="PPF2" s="627"/>
      <c r="PPG2" s="627"/>
      <c r="PPH2" s="627"/>
      <c r="PPI2" s="627"/>
      <c r="PPJ2" s="627"/>
      <c r="PPK2" s="627"/>
      <c r="PPL2" s="627"/>
      <c r="PPM2" s="627"/>
      <c r="PPN2" s="627"/>
      <c r="PPO2" s="627"/>
      <c r="PPP2" s="627"/>
      <c r="PPQ2" s="627"/>
      <c r="PPR2" s="627"/>
      <c r="PPS2" s="627"/>
      <c r="PPT2" s="627"/>
      <c r="PPU2" s="627"/>
      <c r="PPV2" s="627"/>
      <c r="PPW2" s="627"/>
      <c r="PPX2" s="627"/>
      <c r="PPY2" s="627"/>
      <c r="PPZ2" s="627"/>
      <c r="PQA2" s="627"/>
      <c r="PQB2" s="627"/>
      <c r="PQC2" s="627"/>
      <c r="PQD2" s="627"/>
      <c r="PQE2" s="627"/>
      <c r="PQF2" s="627"/>
      <c r="PQG2" s="627"/>
      <c r="PQH2" s="627"/>
      <c r="PQI2" s="627"/>
      <c r="PQJ2" s="627"/>
      <c r="PQK2" s="627"/>
      <c r="PQL2" s="627"/>
      <c r="PQM2" s="627"/>
      <c r="PQN2" s="627"/>
      <c r="PQO2" s="627"/>
      <c r="PQP2" s="627"/>
      <c r="PQQ2" s="627"/>
      <c r="PQR2" s="627"/>
      <c r="PQS2" s="627"/>
      <c r="PQT2" s="627"/>
      <c r="PQU2" s="627"/>
      <c r="PQV2" s="627"/>
      <c r="PQW2" s="627"/>
      <c r="PQX2" s="627"/>
      <c r="PQY2" s="627"/>
      <c r="PQZ2" s="627"/>
      <c r="PRA2" s="627"/>
      <c r="PRB2" s="627"/>
      <c r="PRC2" s="627"/>
      <c r="PRD2" s="627"/>
      <c r="PRE2" s="627"/>
      <c r="PRF2" s="627"/>
      <c r="PRG2" s="627"/>
      <c r="PRH2" s="627"/>
      <c r="PRI2" s="627"/>
      <c r="PRJ2" s="627"/>
      <c r="PRK2" s="627"/>
      <c r="PRL2" s="627"/>
      <c r="PRM2" s="627"/>
      <c r="PRN2" s="627"/>
      <c r="PRO2" s="627"/>
      <c r="PRP2" s="627"/>
      <c r="PRQ2" s="627"/>
      <c r="PRR2" s="627"/>
      <c r="PRS2" s="627"/>
      <c r="PRT2" s="627"/>
      <c r="PRU2" s="627"/>
      <c r="PRV2" s="627"/>
      <c r="PRW2" s="627"/>
      <c r="PRX2" s="627"/>
      <c r="PRY2" s="627"/>
      <c r="PRZ2" s="627"/>
      <c r="PSA2" s="627"/>
      <c r="PSB2" s="627"/>
      <c r="PSC2" s="627"/>
      <c r="PSD2" s="627"/>
      <c r="PSE2" s="627"/>
      <c r="PSF2" s="627"/>
      <c r="PSG2" s="627"/>
      <c r="PSH2" s="627"/>
      <c r="PSI2" s="627"/>
      <c r="PSJ2" s="627"/>
      <c r="PSK2" s="627"/>
      <c r="PSL2" s="627"/>
      <c r="PSM2" s="627"/>
      <c r="PSN2" s="627"/>
      <c r="PSO2" s="627"/>
      <c r="PSP2" s="627"/>
      <c r="PSQ2" s="627"/>
      <c r="PSR2" s="627"/>
      <c r="PSS2" s="627"/>
      <c r="PST2" s="627"/>
      <c r="PSU2" s="627"/>
      <c r="PSV2" s="627"/>
      <c r="PSW2" s="627"/>
      <c r="PSX2" s="627"/>
      <c r="PSY2" s="627"/>
      <c r="PSZ2" s="627"/>
      <c r="PTA2" s="627"/>
      <c r="PTB2" s="627"/>
      <c r="PTC2" s="627"/>
      <c r="PTD2" s="627"/>
      <c r="PTE2" s="627"/>
      <c r="PTF2" s="627"/>
      <c r="PTG2" s="627"/>
      <c r="PTH2" s="627"/>
      <c r="PTI2" s="627"/>
      <c r="PTJ2" s="627"/>
      <c r="PTK2" s="627"/>
      <c r="PTL2" s="627"/>
      <c r="PTM2" s="627"/>
      <c r="PTN2" s="627"/>
      <c r="PTO2" s="627"/>
      <c r="PTP2" s="627"/>
      <c r="PTQ2" s="627"/>
      <c r="PTR2" s="627"/>
      <c r="PTS2" s="627"/>
      <c r="PTT2" s="627"/>
      <c r="PTU2" s="627"/>
      <c r="PTV2" s="627"/>
      <c r="PTW2" s="627"/>
      <c r="PTX2" s="627"/>
      <c r="PTY2" s="627"/>
      <c r="PTZ2" s="627"/>
      <c r="PUA2" s="627"/>
      <c r="PUB2" s="627"/>
      <c r="PUC2" s="627"/>
      <c r="PUD2" s="627"/>
      <c r="PUE2" s="627"/>
      <c r="PUF2" s="627"/>
      <c r="PUG2" s="627"/>
      <c r="PUH2" s="627"/>
      <c r="PUI2" s="627"/>
      <c r="PUJ2" s="627"/>
      <c r="PUK2" s="627"/>
      <c r="PUL2" s="627"/>
      <c r="PUM2" s="627"/>
      <c r="PUN2" s="627"/>
      <c r="PUO2" s="627"/>
      <c r="PUP2" s="627"/>
      <c r="PUQ2" s="627"/>
      <c r="PUR2" s="627"/>
      <c r="PUS2" s="627"/>
      <c r="PUT2" s="627"/>
      <c r="PUU2" s="627"/>
      <c r="PUV2" s="627"/>
      <c r="PUW2" s="627"/>
      <c r="PUX2" s="627"/>
      <c r="PUY2" s="627"/>
      <c r="PUZ2" s="627"/>
      <c r="PVA2" s="627"/>
      <c r="PVB2" s="627"/>
      <c r="PVC2" s="627"/>
      <c r="PVD2" s="627"/>
      <c r="PVE2" s="627"/>
      <c r="PVF2" s="627"/>
      <c r="PVG2" s="627"/>
      <c r="PVH2" s="627"/>
      <c r="PVI2" s="627"/>
      <c r="PVJ2" s="627"/>
      <c r="PVK2" s="627"/>
      <c r="PVL2" s="627"/>
      <c r="PVM2" s="627"/>
      <c r="PVN2" s="627"/>
      <c r="PVO2" s="627"/>
      <c r="PVP2" s="627"/>
      <c r="PVQ2" s="627"/>
      <c r="PVR2" s="627"/>
      <c r="PVS2" s="627"/>
      <c r="PVT2" s="627"/>
      <c r="PVU2" s="627"/>
      <c r="PVV2" s="627"/>
      <c r="PVW2" s="627"/>
      <c r="PVX2" s="627"/>
      <c r="PVY2" s="627"/>
      <c r="PVZ2" s="627"/>
      <c r="PWA2" s="627"/>
      <c r="PWB2" s="627"/>
      <c r="PWC2" s="627"/>
      <c r="PWD2" s="627"/>
      <c r="PWE2" s="627"/>
      <c r="PWF2" s="627"/>
      <c r="PWG2" s="627"/>
      <c r="PWH2" s="627"/>
      <c r="PWI2" s="627"/>
      <c r="PWJ2" s="627"/>
      <c r="PWK2" s="627"/>
      <c r="PWL2" s="627"/>
      <c r="PWM2" s="627"/>
      <c r="PWN2" s="627"/>
      <c r="PWO2" s="627"/>
      <c r="PWP2" s="627"/>
      <c r="PWQ2" s="627"/>
      <c r="PWR2" s="627"/>
      <c r="PWS2" s="627"/>
      <c r="PWT2" s="627"/>
      <c r="PWU2" s="627"/>
      <c r="PWV2" s="627"/>
      <c r="PWW2" s="627"/>
      <c r="PWX2" s="627"/>
      <c r="PWY2" s="627"/>
      <c r="PWZ2" s="627"/>
      <c r="PXA2" s="627"/>
      <c r="PXB2" s="627"/>
      <c r="PXC2" s="627"/>
      <c r="PXD2" s="627"/>
      <c r="PXE2" s="627"/>
      <c r="PXF2" s="627"/>
      <c r="PXG2" s="627"/>
      <c r="PXH2" s="627"/>
      <c r="PXI2" s="627"/>
      <c r="PXJ2" s="627"/>
      <c r="PXK2" s="627"/>
      <c r="PXL2" s="627"/>
      <c r="PXM2" s="627"/>
      <c r="PXN2" s="627"/>
      <c r="PXO2" s="627"/>
      <c r="PXP2" s="627"/>
      <c r="PXQ2" s="627"/>
      <c r="PXR2" s="627"/>
      <c r="PXS2" s="627"/>
      <c r="PXT2" s="627"/>
      <c r="PXU2" s="627"/>
      <c r="PXV2" s="627"/>
      <c r="PXW2" s="627"/>
      <c r="PXX2" s="627"/>
      <c r="PXY2" s="627"/>
      <c r="PXZ2" s="627"/>
      <c r="PYA2" s="627"/>
      <c r="PYB2" s="627"/>
      <c r="PYC2" s="627"/>
      <c r="PYD2" s="627"/>
      <c r="PYE2" s="627"/>
      <c r="PYF2" s="627"/>
      <c r="PYG2" s="627"/>
      <c r="PYH2" s="627"/>
      <c r="PYI2" s="627"/>
      <c r="PYJ2" s="627"/>
      <c r="PYK2" s="627"/>
      <c r="PYL2" s="627"/>
      <c r="PYM2" s="627"/>
      <c r="PYN2" s="627"/>
      <c r="PYO2" s="627"/>
      <c r="PYP2" s="627"/>
      <c r="PYQ2" s="627"/>
      <c r="PYR2" s="627"/>
      <c r="PYS2" s="627"/>
      <c r="PYT2" s="627"/>
      <c r="PYU2" s="627"/>
      <c r="PYV2" s="627"/>
      <c r="PYW2" s="627"/>
      <c r="PYX2" s="627"/>
      <c r="PYY2" s="627"/>
      <c r="PYZ2" s="627"/>
      <c r="PZA2" s="627"/>
      <c r="PZB2" s="627"/>
      <c r="PZC2" s="627"/>
      <c r="PZD2" s="627"/>
      <c r="PZE2" s="627"/>
      <c r="PZF2" s="627"/>
      <c r="PZG2" s="627"/>
      <c r="PZH2" s="627"/>
      <c r="PZI2" s="627"/>
      <c r="PZJ2" s="627"/>
      <c r="PZK2" s="627"/>
      <c r="PZL2" s="627"/>
      <c r="PZM2" s="627"/>
      <c r="PZN2" s="627"/>
      <c r="PZO2" s="627"/>
      <c r="PZP2" s="627"/>
      <c r="PZQ2" s="627"/>
      <c r="PZR2" s="627"/>
      <c r="PZS2" s="627"/>
      <c r="PZT2" s="627"/>
      <c r="PZU2" s="627"/>
      <c r="PZV2" s="627"/>
      <c r="PZW2" s="627"/>
      <c r="PZX2" s="627"/>
      <c r="PZY2" s="627"/>
      <c r="PZZ2" s="627"/>
      <c r="QAA2" s="627"/>
      <c r="QAB2" s="627"/>
      <c r="QAC2" s="627"/>
      <c r="QAD2" s="627"/>
      <c r="QAE2" s="627"/>
      <c r="QAF2" s="627"/>
      <c r="QAG2" s="627"/>
      <c r="QAH2" s="627"/>
      <c r="QAI2" s="627"/>
      <c r="QAJ2" s="627"/>
      <c r="QAK2" s="627"/>
      <c r="QAL2" s="627"/>
      <c r="QAM2" s="627"/>
      <c r="QAN2" s="627"/>
      <c r="QAO2" s="627"/>
      <c r="QAP2" s="627"/>
      <c r="QAQ2" s="627"/>
      <c r="QAR2" s="627"/>
      <c r="QAS2" s="627"/>
      <c r="QAT2" s="627"/>
      <c r="QAU2" s="627"/>
      <c r="QAV2" s="627"/>
      <c r="QAW2" s="627"/>
      <c r="QAX2" s="627"/>
      <c r="QAY2" s="627"/>
      <c r="QAZ2" s="627"/>
      <c r="QBA2" s="627"/>
      <c r="QBB2" s="627"/>
      <c r="QBC2" s="627"/>
      <c r="QBD2" s="627"/>
      <c r="QBE2" s="627"/>
      <c r="QBF2" s="627"/>
      <c r="QBG2" s="627"/>
      <c r="QBH2" s="627"/>
      <c r="QBI2" s="627"/>
      <c r="QBJ2" s="627"/>
      <c r="QBK2" s="627"/>
      <c r="QBL2" s="627"/>
      <c r="QBM2" s="627"/>
      <c r="QBN2" s="627"/>
      <c r="QBO2" s="627"/>
      <c r="QBP2" s="627"/>
      <c r="QBQ2" s="627"/>
      <c r="QBR2" s="627"/>
      <c r="QBS2" s="627"/>
      <c r="QBT2" s="627"/>
      <c r="QBU2" s="627"/>
      <c r="QBV2" s="627"/>
      <c r="QBW2" s="627"/>
      <c r="QBX2" s="627"/>
      <c r="QBY2" s="627"/>
      <c r="QBZ2" s="627"/>
      <c r="QCA2" s="627"/>
      <c r="QCB2" s="627"/>
      <c r="QCC2" s="627"/>
      <c r="QCD2" s="627"/>
      <c r="QCE2" s="627"/>
      <c r="QCF2" s="627"/>
      <c r="QCG2" s="627"/>
      <c r="QCH2" s="627"/>
      <c r="QCI2" s="627"/>
      <c r="QCJ2" s="627"/>
      <c r="QCK2" s="627"/>
      <c r="QCL2" s="627"/>
      <c r="QCM2" s="627"/>
      <c r="QCN2" s="627"/>
      <c r="QCO2" s="627"/>
      <c r="QCP2" s="627"/>
      <c r="QCQ2" s="627"/>
      <c r="QCR2" s="627"/>
      <c r="QCS2" s="627"/>
      <c r="QCT2" s="627"/>
      <c r="QCU2" s="627"/>
      <c r="QCV2" s="627"/>
      <c r="QCW2" s="627"/>
      <c r="QCX2" s="627"/>
      <c r="QCY2" s="627"/>
      <c r="QCZ2" s="627"/>
      <c r="QDA2" s="627"/>
      <c r="QDB2" s="627"/>
      <c r="QDC2" s="627"/>
      <c r="QDD2" s="627"/>
      <c r="QDE2" s="627"/>
      <c r="QDF2" s="627"/>
      <c r="QDG2" s="627"/>
      <c r="QDH2" s="627"/>
      <c r="QDI2" s="627"/>
      <c r="QDJ2" s="627"/>
      <c r="QDK2" s="627"/>
      <c r="QDL2" s="627"/>
      <c r="QDM2" s="627"/>
      <c r="QDN2" s="627"/>
      <c r="QDO2" s="627"/>
      <c r="QDP2" s="627"/>
      <c r="QDQ2" s="627"/>
      <c r="QDR2" s="627"/>
      <c r="QDS2" s="627"/>
      <c r="QDT2" s="627"/>
      <c r="QDU2" s="627"/>
      <c r="QDV2" s="627"/>
      <c r="QDW2" s="627"/>
      <c r="QDX2" s="627"/>
      <c r="QDY2" s="627"/>
      <c r="QDZ2" s="627"/>
      <c r="QEA2" s="627"/>
      <c r="QEB2" s="627"/>
      <c r="QEC2" s="627"/>
      <c r="QED2" s="627"/>
      <c r="QEE2" s="627"/>
      <c r="QEF2" s="627"/>
      <c r="QEG2" s="627"/>
      <c r="QEH2" s="627"/>
      <c r="QEI2" s="627"/>
      <c r="QEJ2" s="627"/>
      <c r="QEK2" s="627"/>
      <c r="QEL2" s="627"/>
      <c r="QEM2" s="627"/>
      <c r="QEN2" s="627"/>
      <c r="QEO2" s="627"/>
      <c r="QEP2" s="627"/>
      <c r="QEQ2" s="627"/>
      <c r="QER2" s="627"/>
      <c r="QES2" s="627"/>
      <c r="QET2" s="627"/>
      <c r="QEU2" s="627"/>
      <c r="QEV2" s="627"/>
      <c r="QEW2" s="627"/>
      <c r="QEX2" s="627"/>
      <c r="QEY2" s="627"/>
      <c r="QEZ2" s="627"/>
      <c r="QFA2" s="627"/>
      <c r="QFB2" s="627"/>
      <c r="QFC2" s="627"/>
      <c r="QFD2" s="627"/>
      <c r="QFE2" s="627"/>
      <c r="QFF2" s="627"/>
      <c r="QFG2" s="627"/>
      <c r="QFH2" s="627"/>
      <c r="QFI2" s="627"/>
      <c r="QFJ2" s="627"/>
      <c r="QFK2" s="627"/>
      <c r="QFL2" s="627"/>
      <c r="QFM2" s="627"/>
      <c r="QFN2" s="627"/>
      <c r="QFO2" s="627"/>
      <c r="QFP2" s="627"/>
      <c r="QFQ2" s="627"/>
      <c r="QFR2" s="627"/>
      <c r="QFS2" s="627"/>
      <c r="QFT2" s="627"/>
      <c r="QFU2" s="627"/>
      <c r="QFV2" s="627"/>
      <c r="QFW2" s="627"/>
      <c r="QFX2" s="627"/>
      <c r="QFY2" s="627"/>
      <c r="QFZ2" s="627"/>
      <c r="QGA2" s="627"/>
      <c r="QGB2" s="627"/>
      <c r="QGC2" s="627"/>
      <c r="QGD2" s="627"/>
      <c r="QGE2" s="627"/>
      <c r="QGF2" s="627"/>
      <c r="QGG2" s="627"/>
      <c r="QGH2" s="627"/>
      <c r="QGI2" s="627"/>
      <c r="QGJ2" s="627"/>
      <c r="QGK2" s="627"/>
      <c r="QGL2" s="627"/>
      <c r="QGM2" s="627"/>
      <c r="QGN2" s="627"/>
      <c r="QGO2" s="627"/>
      <c r="QGP2" s="627"/>
      <c r="QGQ2" s="627"/>
      <c r="QGR2" s="627"/>
      <c r="QGS2" s="627"/>
      <c r="QGT2" s="627"/>
      <c r="QGU2" s="627"/>
      <c r="QGV2" s="627"/>
      <c r="QGW2" s="627"/>
      <c r="QGX2" s="627"/>
      <c r="QGY2" s="627"/>
      <c r="QGZ2" s="627"/>
      <c r="QHA2" s="627"/>
      <c r="QHB2" s="627"/>
      <c r="QHC2" s="627"/>
      <c r="QHD2" s="627"/>
      <c r="QHE2" s="627"/>
      <c r="QHF2" s="627"/>
      <c r="QHG2" s="627"/>
      <c r="QHH2" s="627"/>
      <c r="QHI2" s="627"/>
      <c r="QHJ2" s="627"/>
      <c r="QHK2" s="627"/>
      <c r="QHL2" s="627"/>
      <c r="QHM2" s="627"/>
      <c r="QHN2" s="627"/>
      <c r="QHO2" s="627"/>
      <c r="QHP2" s="627"/>
      <c r="QHQ2" s="627"/>
      <c r="QHR2" s="627"/>
      <c r="QHS2" s="627"/>
      <c r="QHT2" s="627"/>
      <c r="QHU2" s="627"/>
      <c r="QHV2" s="627"/>
      <c r="QHW2" s="627"/>
      <c r="QHX2" s="627"/>
      <c r="QHY2" s="627"/>
      <c r="QHZ2" s="627"/>
      <c r="QIA2" s="627"/>
      <c r="QIB2" s="627"/>
      <c r="QIC2" s="627"/>
      <c r="QID2" s="627"/>
      <c r="QIE2" s="627"/>
      <c r="QIF2" s="627"/>
      <c r="QIG2" s="627"/>
      <c r="QIH2" s="627"/>
      <c r="QII2" s="627"/>
      <c r="QIJ2" s="627"/>
      <c r="QIK2" s="627"/>
      <c r="QIL2" s="627"/>
      <c r="QIM2" s="627"/>
      <c r="QIN2" s="627"/>
      <c r="QIO2" s="627"/>
      <c r="QIP2" s="627"/>
      <c r="QIQ2" s="627"/>
      <c r="QIR2" s="627"/>
      <c r="QIS2" s="627"/>
      <c r="QIT2" s="627"/>
      <c r="QIU2" s="627"/>
      <c r="QIV2" s="627"/>
      <c r="QIW2" s="627"/>
      <c r="QIX2" s="627"/>
      <c r="QIY2" s="627"/>
      <c r="QIZ2" s="627"/>
      <c r="QJA2" s="627"/>
      <c r="QJB2" s="627"/>
      <c r="QJC2" s="627"/>
      <c r="QJD2" s="627"/>
      <c r="QJE2" s="627"/>
      <c r="QJF2" s="627"/>
      <c r="QJG2" s="627"/>
      <c r="QJH2" s="627"/>
      <c r="QJI2" s="627"/>
      <c r="QJJ2" s="627"/>
      <c r="QJK2" s="627"/>
      <c r="QJL2" s="627"/>
      <c r="QJM2" s="627"/>
      <c r="QJN2" s="627"/>
      <c r="QJO2" s="627"/>
      <c r="QJP2" s="627"/>
      <c r="QJQ2" s="627"/>
      <c r="QJR2" s="627"/>
      <c r="QJS2" s="627"/>
      <c r="QJT2" s="627"/>
      <c r="QJU2" s="627"/>
      <c r="QJV2" s="627"/>
      <c r="QJW2" s="627"/>
      <c r="QJX2" s="627"/>
      <c r="QJY2" s="627"/>
      <c r="QJZ2" s="627"/>
      <c r="QKA2" s="627"/>
      <c r="QKB2" s="627"/>
      <c r="QKC2" s="627"/>
      <c r="QKD2" s="627"/>
      <c r="QKE2" s="627"/>
      <c r="QKF2" s="627"/>
      <c r="QKG2" s="627"/>
      <c r="QKH2" s="627"/>
      <c r="QKI2" s="627"/>
      <c r="QKJ2" s="627"/>
      <c r="QKK2" s="627"/>
      <c r="QKL2" s="627"/>
      <c r="QKM2" s="627"/>
      <c r="QKN2" s="627"/>
      <c r="QKO2" s="627"/>
      <c r="QKP2" s="627"/>
      <c r="QKQ2" s="627"/>
      <c r="QKR2" s="627"/>
      <c r="QKS2" s="627"/>
      <c r="QKT2" s="627"/>
      <c r="QKU2" s="627"/>
      <c r="QKV2" s="627"/>
      <c r="QKW2" s="627"/>
      <c r="QKX2" s="627"/>
      <c r="QKY2" s="627"/>
      <c r="QKZ2" s="627"/>
      <c r="QLA2" s="627"/>
      <c r="QLB2" s="627"/>
      <c r="QLC2" s="627"/>
      <c r="QLD2" s="627"/>
      <c r="QLE2" s="627"/>
      <c r="QLF2" s="627"/>
      <c r="QLG2" s="627"/>
      <c r="QLH2" s="627"/>
      <c r="QLI2" s="627"/>
      <c r="QLJ2" s="627"/>
      <c r="QLK2" s="627"/>
      <c r="QLL2" s="627"/>
      <c r="QLM2" s="627"/>
      <c r="QLN2" s="627"/>
      <c r="QLO2" s="627"/>
      <c r="QLP2" s="627"/>
      <c r="QLQ2" s="627"/>
      <c r="QLR2" s="627"/>
      <c r="QLS2" s="627"/>
      <c r="QLT2" s="627"/>
      <c r="QLU2" s="627"/>
      <c r="QLV2" s="627"/>
      <c r="QLW2" s="627"/>
      <c r="QLX2" s="627"/>
      <c r="QLY2" s="627"/>
      <c r="QLZ2" s="627"/>
      <c r="QMA2" s="627"/>
      <c r="QMB2" s="627"/>
      <c r="QMC2" s="627"/>
      <c r="QMD2" s="627"/>
      <c r="QME2" s="627"/>
      <c r="QMF2" s="627"/>
      <c r="QMG2" s="627"/>
      <c r="QMH2" s="627"/>
      <c r="QMI2" s="627"/>
      <c r="QMJ2" s="627"/>
      <c r="QMK2" s="627"/>
      <c r="QML2" s="627"/>
      <c r="QMM2" s="627"/>
      <c r="QMN2" s="627"/>
      <c r="QMO2" s="627"/>
      <c r="QMP2" s="627"/>
      <c r="QMQ2" s="627"/>
      <c r="QMR2" s="627"/>
      <c r="QMS2" s="627"/>
      <c r="QMT2" s="627"/>
      <c r="QMU2" s="627"/>
      <c r="QMV2" s="627"/>
      <c r="QMW2" s="627"/>
      <c r="QMX2" s="627"/>
      <c r="QMY2" s="627"/>
      <c r="QMZ2" s="627"/>
      <c r="QNA2" s="627"/>
      <c r="QNB2" s="627"/>
      <c r="QNC2" s="627"/>
      <c r="QND2" s="627"/>
      <c r="QNE2" s="627"/>
      <c r="QNF2" s="627"/>
      <c r="QNG2" s="627"/>
      <c r="QNH2" s="627"/>
      <c r="QNI2" s="627"/>
      <c r="QNJ2" s="627"/>
      <c r="QNK2" s="627"/>
      <c r="QNL2" s="627"/>
      <c r="QNM2" s="627"/>
      <c r="QNN2" s="627"/>
      <c r="QNO2" s="627"/>
      <c r="QNP2" s="627"/>
      <c r="QNQ2" s="627"/>
      <c r="QNR2" s="627"/>
      <c r="QNS2" s="627"/>
      <c r="QNT2" s="627"/>
      <c r="QNU2" s="627"/>
      <c r="QNV2" s="627"/>
      <c r="QNW2" s="627"/>
      <c r="QNX2" s="627"/>
      <c r="QNY2" s="627"/>
      <c r="QNZ2" s="627"/>
      <c r="QOA2" s="627"/>
      <c r="QOB2" s="627"/>
      <c r="QOC2" s="627"/>
      <c r="QOD2" s="627"/>
      <c r="QOE2" s="627"/>
      <c r="QOF2" s="627"/>
      <c r="QOG2" s="627"/>
      <c r="QOH2" s="627"/>
      <c r="QOI2" s="627"/>
      <c r="QOJ2" s="627"/>
      <c r="QOK2" s="627"/>
      <c r="QOL2" s="627"/>
      <c r="QOM2" s="627"/>
      <c r="QON2" s="627"/>
      <c r="QOO2" s="627"/>
      <c r="QOP2" s="627"/>
      <c r="QOQ2" s="627"/>
      <c r="QOR2" s="627"/>
      <c r="QOS2" s="627"/>
      <c r="QOT2" s="627"/>
      <c r="QOU2" s="627"/>
      <c r="QOV2" s="627"/>
      <c r="QOW2" s="627"/>
      <c r="QOX2" s="627"/>
      <c r="QOY2" s="627"/>
      <c r="QOZ2" s="627"/>
      <c r="QPA2" s="627"/>
      <c r="QPB2" s="627"/>
      <c r="QPC2" s="627"/>
      <c r="QPD2" s="627"/>
      <c r="QPE2" s="627"/>
      <c r="QPF2" s="627"/>
      <c r="QPG2" s="627"/>
      <c r="QPH2" s="627"/>
      <c r="QPI2" s="627"/>
      <c r="QPJ2" s="627"/>
      <c r="QPK2" s="627"/>
      <c r="QPL2" s="627"/>
      <c r="QPM2" s="627"/>
      <c r="QPN2" s="627"/>
      <c r="QPO2" s="627"/>
      <c r="QPP2" s="627"/>
      <c r="QPQ2" s="627"/>
      <c r="QPR2" s="627"/>
      <c r="QPS2" s="627"/>
      <c r="QPT2" s="627"/>
      <c r="QPU2" s="627"/>
      <c r="QPV2" s="627"/>
      <c r="QPW2" s="627"/>
      <c r="QPX2" s="627"/>
      <c r="QPY2" s="627"/>
      <c r="QPZ2" s="627"/>
      <c r="QQA2" s="627"/>
      <c r="QQB2" s="627"/>
      <c r="QQC2" s="627"/>
      <c r="QQD2" s="627"/>
      <c r="QQE2" s="627"/>
      <c r="QQF2" s="627"/>
      <c r="QQG2" s="627"/>
      <c r="QQH2" s="627"/>
      <c r="QQI2" s="627"/>
      <c r="QQJ2" s="627"/>
      <c r="QQK2" s="627"/>
      <c r="QQL2" s="627"/>
      <c r="QQM2" s="627"/>
      <c r="QQN2" s="627"/>
      <c r="QQO2" s="627"/>
      <c r="QQP2" s="627"/>
      <c r="QQQ2" s="627"/>
      <c r="QQR2" s="627"/>
      <c r="QQS2" s="627"/>
      <c r="QQT2" s="627"/>
      <c r="QQU2" s="627"/>
      <c r="QQV2" s="627"/>
      <c r="QQW2" s="627"/>
      <c r="QQX2" s="627"/>
      <c r="QQY2" s="627"/>
      <c r="QQZ2" s="627"/>
      <c r="QRA2" s="627"/>
      <c r="QRB2" s="627"/>
      <c r="QRC2" s="627"/>
      <c r="QRD2" s="627"/>
      <c r="QRE2" s="627"/>
      <c r="QRF2" s="627"/>
      <c r="QRG2" s="627"/>
      <c r="QRH2" s="627"/>
      <c r="QRI2" s="627"/>
      <c r="QRJ2" s="627"/>
      <c r="QRK2" s="627"/>
      <c r="QRL2" s="627"/>
      <c r="QRM2" s="627"/>
      <c r="QRN2" s="627"/>
      <c r="QRO2" s="627"/>
      <c r="QRP2" s="627"/>
      <c r="QRQ2" s="627"/>
      <c r="QRR2" s="627"/>
      <c r="QRS2" s="627"/>
      <c r="QRT2" s="627"/>
      <c r="QRU2" s="627"/>
      <c r="QRV2" s="627"/>
      <c r="QRW2" s="627"/>
      <c r="QRX2" s="627"/>
      <c r="QRY2" s="627"/>
      <c r="QRZ2" s="627"/>
      <c r="QSA2" s="627"/>
      <c r="QSB2" s="627"/>
      <c r="QSC2" s="627"/>
      <c r="QSD2" s="627"/>
      <c r="QSE2" s="627"/>
      <c r="QSF2" s="627"/>
      <c r="QSG2" s="627"/>
      <c r="QSH2" s="627"/>
      <c r="QSI2" s="627"/>
      <c r="QSJ2" s="627"/>
      <c r="QSK2" s="627"/>
      <c r="QSL2" s="627"/>
      <c r="QSM2" s="627"/>
      <c r="QSN2" s="627"/>
      <c r="QSO2" s="627"/>
      <c r="QSP2" s="627"/>
      <c r="QSQ2" s="627"/>
      <c r="QSR2" s="627"/>
      <c r="QSS2" s="627"/>
      <c r="QST2" s="627"/>
      <c r="QSU2" s="627"/>
      <c r="QSV2" s="627"/>
      <c r="QSW2" s="627"/>
      <c r="QSX2" s="627"/>
      <c r="QSY2" s="627"/>
      <c r="QSZ2" s="627"/>
      <c r="QTA2" s="627"/>
      <c r="QTB2" s="627"/>
      <c r="QTC2" s="627"/>
      <c r="QTD2" s="627"/>
      <c r="QTE2" s="627"/>
      <c r="QTF2" s="627"/>
      <c r="QTG2" s="627"/>
      <c r="QTH2" s="627"/>
      <c r="QTI2" s="627"/>
      <c r="QTJ2" s="627"/>
      <c r="QTK2" s="627"/>
      <c r="QTL2" s="627"/>
      <c r="QTM2" s="627"/>
      <c r="QTN2" s="627"/>
      <c r="QTO2" s="627"/>
      <c r="QTP2" s="627"/>
      <c r="QTQ2" s="627"/>
      <c r="QTR2" s="627"/>
      <c r="QTS2" s="627"/>
      <c r="QTT2" s="627"/>
      <c r="QTU2" s="627"/>
      <c r="QTV2" s="627"/>
      <c r="QTW2" s="627"/>
      <c r="QTX2" s="627"/>
      <c r="QTY2" s="627"/>
      <c r="QTZ2" s="627"/>
      <c r="QUA2" s="627"/>
      <c r="QUB2" s="627"/>
      <c r="QUC2" s="627"/>
      <c r="QUD2" s="627"/>
      <c r="QUE2" s="627"/>
      <c r="QUF2" s="627"/>
      <c r="QUG2" s="627"/>
      <c r="QUH2" s="627"/>
      <c r="QUI2" s="627"/>
      <c r="QUJ2" s="627"/>
      <c r="QUK2" s="627"/>
      <c r="QUL2" s="627"/>
      <c r="QUM2" s="627"/>
      <c r="QUN2" s="627"/>
      <c r="QUO2" s="627"/>
      <c r="QUP2" s="627"/>
      <c r="QUQ2" s="627"/>
      <c r="QUR2" s="627"/>
      <c r="QUS2" s="627"/>
      <c r="QUT2" s="627"/>
      <c r="QUU2" s="627"/>
      <c r="QUV2" s="627"/>
      <c r="QUW2" s="627"/>
      <c r="QUX2" s="627"/>
      <c r="QUY2" s="627"/>
      <c r="QUZ2" s="627"/>
      <c r="QVA2" s="627"/>
      <c r="QVB2" s="627"/>
      <c r="QVC2" s="627"/>
      <c r="QVD2" s="627"/>
      <c r="QVE2" s="627"/>
      <c r="QVF2" s="627"/>
      <c r="QVG2" s="627"/>
      <c r="QVH2" s="627"/>
      <c r="QVI2" s="627"/>
      <c r="QVJ2" s="627"/>
      <c r="QVK2" s="627"/>
      <c r="QVL2" s="627"/>
      <c r="QVM2" s="627"/>
      <c r="QVN2" s="627"/>
      <c r="QVO2" s="627"/>
      <c r="QVP2" s="627"/>
      <c r="QVQ2" s="627"/>
      <c r="QVR2" s="627"/>
      <c r="QVS2" s="627"/>
      <c r="QVT2" s="627"/>
      <c r="QVU2" s="627"/>
      <c r="QVV2" s="627"/>
      <c r="QVW2" s="627"/>
      <c r="QVX2" s="627"/>
      <c r="QVY2" s="627"/>
      <c r="QVZ2" s="627"/>
      <c r="QWA2" s="627"/>
      <c r="QWB2" s="627"/>
      <c r="QWC2" s="627"/>
      <c r="QWD2" s="627"/>
      <c r="QWE2" s="627"/>
      <c r="QWF2" s="627"/>
      <c r="QWG2" s="627"/>
      <c r="QWH2" s="627"/>
      <c r="QWI2" s="627"/>
      <c r="QWJ2" s="627"/>
      <c r="QWK2" s="627"/>
      <c r="QWL2" s="627"/>
      <c r="QWM2" s="627"/>
      <c r="QWN2" s="627"/>
      <c r="QWO2" s="627"/>
      <c r="QWP2" s="627"/>
      <c r="QWQ2" s="627"/>
      <c r="QWR2" s="627"/>
      <c r="QWS2" s="627"/>
      <c r="QWT2" s="627"/>
      <c r="QWU2" s="627"/>
      <c r="QWV2" s="627"/>
      <c r="QWW2" s="627"/>
      <c r="QWX2" s="627"/>
      <c r="QWY2" s="627"/>
      <c r="QWZ2" s="627"/>
      <c r="QXA2" s="627"/>
      <c r="QXB2" s="627"/>
      <c r="QXC2" s="627"/>
      <c r="QXD2" s="627"/>
      <c r="QXE2" s="627"/>
      <c r="QXF2" s="627"/>
      <c r="QXG2" s="627"/>
      <c r="QXH2" s="627"/>
      <c r="QXI2" s="627"/>
      <c r="QXJ2" s="627"/>
      <c r="QXK2" s="627"/>
      <c r="QXL2" s="627"/>
      <c r="QXM2" s="627"/>
      <c r="QXN2" s="627"/>
      <c r="QXO2" s="627"/>
      <c r="QXP2" s="627"/>
      <c r="QXQ2" s="627"/>
      <c r="QXR2" s="627"/>
      <c r="QXS2" s="627"/>
      <c r="QXT2" s="627"/>
      <c r="QXU2" s="627"/>
      <c r="QXV2" s="627"/>
      <c r="QXW2" s="627"/>
      <c r="QXX2" s="627"/>
      <c r="QXY2" s="627"/>
      <c r="QXZ2" s="627"/>
      <c r="QYA2" s="627"/>
      <c r="QYB2" s="627"/>
      <c r="QYC2" s="627"/>
      <c r="QYD2" s="627"/>
      <c r="QYE2" s="627"/>
      <c r="QYF2" s="627"/>
      <c r="QYG2" s="627"/>
      <c r="QYH2" s="627"/>
      <c r="QYI2" s="627"/>
      <c r="QYJ2" s="627"/>
      <c r="QYK2" s="627"/>
      <c r="QYL2" s="627"/>
      <c r="QYM2" s="627"/>
      <c r="QYN2" s="627"/>
      <c r="QYO2" s="627"/>
      <c r="QYP2" s="627"/>
      <c r="QYQ2" s="627"/>
      <c r="QYR2" s="627"/>
      <c r="QYS2" s="627"/>
      <c r="QYT2" s="627"/>
      <c r="QYU2" s="627"/>
      <c r="QYV2" s="627"/>
      <c r="QYW2" s="627"/>
      <c r="QYX2" s="627"/>
      <c r="QYY2" s="627"/>
      <c r="QYZ2" s="627"/>
      <c r="QZA2" s="627"/>
      <c r="QZB2" s="627"/>
      <c r="QZC2" s="627"/>
      <c r="QZD2" s="627"/>
      <c r="QZE2" s="627"/>
      <c r="QZF2" s="627"/>
      <c r="QZG2" s="627"/>
      <c r="QZH2" s="627"/>
      <c r="QZI2" s="627"/>
      <c r="QZJ2" s="627"/>
      <c r="QZK2" s="627"/>
      <c r="QZL2" s="627"/>
      <c r="QZM2" s="627"/>
      <c r="QZN2" s="627"/>
      <c r="QZO2" s="627"/>
      <c r="QZP2" s="627"/>
      <c r="QZQ2" s="627"/>
      <c r="QZR2" s="627"/>
      <c r="QZS2" s="627"/>
      <c r="QZT2" s="627"/>
      <c r="QZU2" s="627"/>
      <c r="QZV2" s="627"/>
      <c r="QZW2" s="627"/>
      <c r="QZX2" s="627"/>
      <c r="QZY2" s="627"/>
      <c r="QZZ2" s="627"/>
      <c r="RAA2" s="627"/>
      <c r="RAB2" s="627"/>
      <c r="RAC2" s="627"/>
      <c r="RAD2" s="627"/>
      <c r="RAE2" s="627"/>
      <c r="RAF2" s="627"/>
      <c r="RAG2" s="627"/>
      <c r="RAH2" s="627"/>
      <c r="RAI2" s="627"/>
      <c r="RAJ2" s="627"/>
      <c r="RAK2" s="627"/>
      <c r="RAL2" s="627"/>
      <c r="RAM2" s="627"/>
      <c r="RAN2" s="627"/>
      <c r="RAO2" s="627"/>
      <c r="RAP2" s="627"/>
      <c r="RAQ2" s="627"/>
      <c r="RAR2" s="627"/>
      <c r="RAS2" s="627"/>
      <c r="RAT2" s="627"/>
      <c r="RAU2" s="627"/>
      <c r="RAV2" s="627"/>
      <c r="RAW2" s="627"/>
      <c r="RAX2" s="627"/>
      <c r="RAY2" s="627"/>
      <c r="RAZ2" s="627"/>
      <c r="RBA2" s="627"/>
      <c r="RBB2" s="627"/>
      <c r="RBC2" s="627"/>
      <c r="RBD2" s="627"/>
      <c r="RBE2" s="627"/>
      <c r="RBF2" s="627"/>
      <c r="RBG2" s="627"/>
      <c r="RBH2" s="627"/>
      <c r="RBI2" s="627"/>
      <c r="RBJ2" s="627"/>
      <c r="RBK2" s="627"/>
      <c r="RBL2" s="627"/>
      <c r="RBM2" s="627"/>
      <c r="RBN2" s="627"/>
      <c r="RBO2" s="627"/>
      <c r="RBP2" s="627"/>
      <c r="RBQ2" s="627"/>
      <c r="RBR2" s="627"/>
      <c r="RBS2" s="627"/>
      <c r="RBT2" s="627"/>
      <c r="RBU2" s="627"/>
      <c r="RBV2" s="627"/>
      <c r="RBW2" s="627"/>
      <c r="RBX2" s="627"/>
      <c r="RBY2" s="627"/>
      <c r="RBZ2" s="627"/>
      <c r="RCA2" s="627"/>
      <c r="RCB2" s="627"/>
      <c r="RCC2" s="627"/>
      <c r="RCD2" s="627"/>
      <c r="RCE2" s="627"/>
      <c r="RCF2" s="627"/>
      <c r="RCG2" s="627"/>
      <c r="RCH2" s="627"/>
      <c r="RCI2" s="627"/>
      <c r="RCJ2" s="627"/>
      <c r="RCK2" s="627"/>
      <c r="RCL2" s="627"/>
      <c r="RCM2" s="627"/>
      <c r="RCN2" s="627"/>
      <c r="RCO2" s="627"/>
      <c r="RCP2" s="627"/>
      <c r="RCQ2" s="627"/>
      <c r="RCR2" s="627"/>
      <c r="RCS2" s="627"/>
      <c r="RCT2" s="627"/>
      <c r="RCU2" s="627"/>
      <c r="RCV2" s="627"/>
      <c r="RCW2" s="627"/>
      <c r="RCX2" s="627"/>
      <c r="RCY2" s="627"/>
      <c r="RCZ2" s="627"/>
      <c r="RDA2" s="627"/>
      <c r="RDB2" s="627"/>
      <c r="RDC2" s="627"/>
      <c r="RDD2" s="627"/>
      <c r="RDE2" s="627"/>
      <c r="RDF2" s="627"/>
      <c r="RDG2" s="627"/>
      <c r="RDH2" s="627"/>
      <c r="RDI2" s="627"/>
      <c r="RDJ2" s="627"/>
      <c r="RDK2" s="627"/>
      <c r="RDL2" s="627"/>
      <c r="RDM2" s="627"/>
      <c r="RDN2" s="627"/>
      <c r="RDO2" s="627"/>
      <c r="RDP2" s="627"/>
      <c r="RDQ2" s="627"/>
      <c r="RDR2" s="627"/>
      <c r="RDS2" s="627"/>
      <c r="RDT2" s="627"/>
      <c r="RDU2" s="627"/>
      <c r="RDV2" s="627"/>
      <c r="RDW2" s="627"/>
      <c r="RDX2" s="627"/>
      <c r="RDY2" s="627"/>
      <c r="RDZ2" s="627"/>
      <c r="REA2" s="627"/>
      <c r="REB2" s="627"/>
      <c r="REC2" s="627"/>
      <c r="RED2" s="627"/>
      <c r="REE2" s="627"/>
      <c r="REF2" s="627"/>
      <c r="REG2" s="627"/>
      <c r="REH2" s="627"/>
      <c r="REI2" s="627"/>
      <c r="REJ2" s="627"/>
      <c r="REK2" s="627"/>
      <c r="REL2" s="627"/>
      <c r="REM2" s="627"/>
      <c r="REN2" s="627"/>
      <c r="REO2" s="627"/>
      <c r="REP2" s="627"/>
      <c r="REQ2" s="627"/>
      <c r="RER2" s="627"/>
      <c r="RES2" s="627"/>
      <c r="RET2" s="627"/>
      <c r="REU2" s="627"/>
      <c r="REV2" s="627"/>
      <c r="REW2" s="627"/>
      <c r="REX2" s="627"/>
      <c r="REY2" s="627"/>
      <c r="REZ2" s="627"/>
      <c r="RFA2" s="627"/>
      <c r="RFB2" s="627"/>
      <c r="RFC2" s="627"/>
      <c r="RFD2" s="627"/>
      <c r="RFE2" s="627"/>
      <c r="RFF2" s="627"/>
      <c r="RFG2" s="627"/>
      <c r="RFH2" s="627"/>
      <c r="RFI2" s="627"/>
      <c r="RFJ2" s="627"/>
      <c r="RFK2" s="627"/>
      <c r="RFL2" s="627"/>
      <c r="RFM2" s="627"/>
      <c r="RFN2" s="627"/>
      <c r="RFO2" s="627"/>
      <c r="RFP2" s="627"/>
      <c r="RFQ2" s="627"/>
      <c r="RFR2" s="627"/>
      <c r="RFS2" s="627"/>
      <c r="RFT2" s="627"/>
      <c r="RFU2" s="627"/>
      <c r="RFV2" s="627"/>
      <c r="RFW2" s="627"/>
      <c r="RFX2" s="627"/>
      <c r="RFY2" s="627"/>
      <c r="RFZ2" s="627"/>
      <c r="RGA2" s="627"/>
      <c r="RGB2" s="627"/>
      <c r="RGC2" s="627"/>
      <c r="RGD2" s="627"/>
      <c r="RGE2" s="627"/>
      <c r="RGF2" s="627"/>
      <c r="RGG2" s="627"/>
      <c r="RGH2" s="627"/>
      <c r="RGI2" s="627"/>
      <c r="RGJ2" s="627"/>
      <c r="RGK2" s="627"/>
      <c r="RGL2" s="627"/>
      <c r="RGM2" s="627"/>
      <c r="RGN2" s="627"/>
      <c r="RGO2" s="627"/>
      <c r="RGP2" s="627"/>
      <c r="RGQ2" s="627"/>
      <c r="RGR2" s="627"/>
      <c r="RGS2" s="627"/>
      <c r="RGT2" s="627"/>
      <c r="RGU2" s="627"/>
      <c r="RGV2" s="627"/>
      <c r="RGW2" s="627"/>
      <c r="RGX2" s="627"/>
      <c r="RGY2" s="627"/>
      <c r="RGZ2" s="627"/>
      <c r="RHA2" s="627"/>
      <c r="RHB2" s="627"/>
      <c r="RHC2" s="627"/>
      <c r="RHD2" s="627"/>
      <c r="RHE2" s="627"/>
      <c r="RHF2" s="627"/>
      <c r="RHG2" s="627"/>
      <c r="RHH2" s="627"/>
      <c r="RHI2" s="627"/>
      <c r="RHJ2" s="627"/>
      <c r="RHK2" s="627"/>
      <c r="RHL2" s="627"/>
      <c r="RHM2" s="627"/>
      <c r="RHN2" s="627"/>
      <c r="RHO2" s="627"/>
      <c r="RHP2" s="627"/>
      <c r="RHQ2" s="627"/>
      <c r="RHR2" s="627"/>
      <c r="RHS2" s="627"/>
      <c r="RHT2" s="627"/>
      <c r="RHU2" s="627"/>
      <c r="RHV2" s="627"/>
      <c r="RHW2" s="627"/>
      <c r="RHX2" s="627"/>
      <c r="RHY2" s="627"/>
      <c r="RHZ2" s="627"/>
      <c r="RIA2" s="627"/>
      <c r="RIB2" s="627"/>
      <c r="RIC2" s="627"/>
      <c r="RID2" s="627"/>
      <c r="RIE2" s="627"/>
      <c r="RIF2" s="627"/>
      <c r="RIG2" s="627"/>
      <c r="RIH2" s="627"/>
      <c r="RII2" s="627"/>
      <c r="RIJ2" s="627"/>
      <c r="RIK2" s="627"/>
      <c r="RIL2" s="627"/>
      <c r="RIM2" s="627"/>
      <c r="RIN2" s="627"/>
      <c r="RIO2" s="627"/>
      <c r="RIP2" s="627"/>
      <c r="RIQ2" s="627"/>
      <c r="RIR2" s="627"/>
      <c r="RIS2" s="627"/>
      <c r="RIT2" s="627"/>
      <c r="RIU2" s="627"/>
      <c r="RIV2" s="627"/>
      <c r="RIW2" s="627"/>
      <c r="RIX2" s="627"/>
      <c r="RIY2" s="627"/>
      <c r="RIZ2" s="627"/>
      <c r="RJA2" s="627"/>
      <c r="RJB2" s="627"/>
      <c r="RJC2" s="627"/>
      <c r="RJD2" s="627"/>
      <c r="RJE2" s="627"/>
      <c r="RJF2" s="627"/>
      <c r="RJG2" s="627"/>
      <c r="RJH2" s="627"/>
      <c r="RJI2" s="627"/>
      <c r="RJJ2" s="627"/>
      <c r="RJK2" s="627"/>
      <c r="RJL2" s="627"/>
      <c r="RJM2" s="627"/>
      <c r="RJN2" s="627"/>
      <c r="RJO2" s="627"/>
      <c r="RJP2" s="627"/>
      <c r="RJQ2" s="627"/>
      <c r="RJR2" s="627"/>
      <c r="RJS2" s="627"/>
      <c r="RJT2" s="627"/>
      <c r="RJU2" s="627"/>
      <c r="RJV2" s="627"/>
      <c r="RJW2" s="627"/>
      <c r="RJX2" s="627"/>
      <c r="RJY2" s="627"/>
      <c r="RJZ2" s="627"/>
      <c r="RKA2" s="627"/>
      <c r="RKB2" s="627"/>
      <c r="RKC2" s="627"/>
      <c r="RKD2" s="627"/>
      <c r="RKE2" s="627"/>
      <c r="RKF2" s="627"/>
      <c r="RKG2" s="627"/>
      <c r="RKH2" s="627"/>
      <c r="RKI2" s="627"/>
      <c r="RKJ2" s="627"/>
      <c r="RKK2" s="627"/>
      <c r="RKL2" s="627"/>
      <c r="RKM2" s="627"/>
      <c r="RKN2" s="627"/>
      <c r="RKO2" s="627"/>
      <c r="RKP2" s="627"/>
      <c r="RKQ2" s="627"/>
      <c r="RKR2" s="627"/>
      <c r="RKS2" s="627"/>
      <c r="RKT2" s="627"/>
      <c r="RKU2" s="627"/>
      <c r="RKV2" s="627"/>
      <c r="RKW2" s="627"/>
      <c r="RKX2" s="627"/>
      <c r="RKY2" s="627"/>
      <c r="RKZ2" s="627"/>
      <c r="RLA2" s="627"/>
      <c r="RLB2" s="627"/>
      <c r="RLC2" s="627"/>
      <c r="RLD2" s="627"/>
      <c r="RLE2" s="627"/>
      <c r="RLF2" s="627"/>
      <c r="RLG2" s="627"/>
      <c r="RLH2" s="627"/>
      <c r="RLI2" s="627"/>
      <c r="RLJ2" s="627"/>
      <c r="RLK2" s="627"/>
      <c r="RLL2" s="627"/>
      <c r="RLM2" s="627"/>
      <c r="RLN2" s="627"/>
      <c r="RLO2" s="627"/>
      <c r="RLP2" s="627"/>
      <c r="RLQ2" s="627"/>
      <c r="RLR2" s="627"/>
      <c r="RLS2" s="627"/>
      <c r="RLT2" s="627"/>
      <c r="RLU2" s="627"/>
      <c r="RLV2" s="627"/>
      <c r="RLW2" s="627"/>
      <c r="RLX2" s="627"/>
      <c r="RLY2" s="627"/>
      <c r="RLZ2" s="627"/>
      <c r="RMA2" s="627"/>
      <c r="RMB2" s="627"/>
      <c r="RMC2" s="627"/>
      <c r="RMD2" s="627"/>
      <c r="RME2" s="627"/>
      <c r="RMF2" s="627"/>
      <c r="RMG2" s="627"/>
      <c r="RMH2" s="627"/>
      <c r="RMI2" s="627"/>
      <c r="RMJ2" s="627"/>
      <c r="RMK2" s="627"/>
      <c r="RML2" s="627"/>
      <c r="RMM2" s="627"/>
      <c r="RMN2" s="627"/>
      <c r="RMO2" s="627"/>
      <c r="RMP2" s="627"/>
      <c r="RMQ2" s="627"/>
      <c r="RMR2" s="627"/>
      <c r="RMS2" s="627"/>
      <c r="RMT2" s="627"/>
      <c r="RMU2" s="627"/>
      <c r="RMV2" s="627"/>
      <c r="RMW2" s="627"/>
      <c r="RMX2" s="627"/>
      <c r="RMY2" s="627"/>
      <c r="RMZ2" s="627"/>
      <c r="RNA2" s="627"/>
      <c r="RNB2" s="627"/>
      <c r="RNC2" s="627"/>
      <c r="RND2" s="627"/>
      <c r="RNE2" s="627"/>
      <c r="RNF2" s="627"/>
      <c r="RNG2" s="627"/>
      <c r="RNH2" s="627"/>
      <c r="RNI2" s="627"/>
      <c r="RNJ2" s="627"/>
      <c r="RNK2" s="627"/>
      <c r="RNL2" s="627"/>
      <c r="RNM2" s="627"/>
      <c r="RNN2" s="627"/>
      <c r="RNO2" s="627"/>
      <c r="RNP2" s="627"/>
      <c r="RNQ2" s="627"/>
      <c r="RNR2" s="627"/>
      <c r="RNS2" s="627"/>
      <c r="RNT2" s="627"/>
      <c r="RNU2" s="627"/>
      <c r="RNV2" s="627"/>
      <c r="RNW2" s="627"/>
      <c r="RNX2" s="627"/>
      <c r="RNY2" s="627"/>
      <c r="RNZ2" s="627"/>
      <c r="ROA2" s="627"/>
      <c r="ROB2" s="627"/>
      <c r="ROC2" s="627"/>
      <c r="ROD2" s="627"/>
      <c r="ROE2" s="627"/>
      <c r="ROF2" s="627"/>
      <c r="ROG2" s="627"/>
      <c r="ROH2" s="627"/>
      <c r="ROI2" s="627"/>
      <c r="ROJ2" s="627"/>
      <c r="ROK2" s="627"/>
      <c r="ROL2" s="627"/>
      <c r="ROM2" s="627"/>
      <c r="RON2" s="627"/>
      <c r="ROO2" s="627"/>
      <c r="ROP2" s="627"/>
      <c r="ROQ2" s="627"/>
      <c r="ROR2" s="627"/>
      <c r="ROS2" s="627"/>
      <c r="ROT2" s="627"/>
      <c r="ROU2" s="627"/>
      <c r="ROV2" s="627"/>
      <c r="ROW2" s="627"/>
      <c r="ROX2" s="627"/>
      <c r="ROY2" s="627"/>
      <c r="ROZ2" s="627"/>
      <c r="RPA2" s="627"/>
      <c r="RPB2" s="627"/>
      <c r="RPC2" s="627"/>
      <c r="RPD2" s="627"/>
      <c r="RPE2" s="627"/>
      <c r="RPF2" s="627"/>
      <c r="RPG2" s="627"/>
      <c r="RPH2" s="627"/>
      <c r="RPI2" s="627"/>
      <c r="RPJ2" s="627"/>
      <c r="RPK2" s="627"/>
      <c r="RPL2" s="627"/>
      <c r="RPM2" s="627"/>
      <c r="RPN2" s="627"/>
      <c r="RPO2" s="627"/>
      <c r="RPP2" s="627"/>
      <c r="RPQ2" s="627"/>
      <c r="RPR2" s="627"/>
      <c r="RPS2" s="627"/>
      <c r="RPT2" s="627"/>
      <c r="RPU2" s="627"/>
      <c r="RPV2" s="627"/>
      <c r="RPW2" s="627"/>
      <c r="RPX2" s="627"/>
      <c r="RPY2" s="627"/>
      <c r="RPZ2" s="627"/>
      <c r="RQA2" s="627"/>
      <c r="RQB2" s="627"/>
      <c r="RQC2" s="627"/>
      <c r="RQD2" s="627"/>
      <c r="RQE2" s="627"/>
      <c r="RQF2" s="627"/>
      <c r="RQG2" s="627"/>
      <c r="RQH2" s="627"/>
      <c r="RQI2" s="627"/>
      <c r="RQJ2" s="627"/>
      <c r="RQK2" s="627"/>
      <c r="RQL2" s="627"/>
      <c r="RQM2" s="627"/>
      <c r="RQN2" s="627"/>
      <c r="RQO2" s="627"/>
      <c r="RQP2" s="627"/>
      <c r="RQQ2" s="627"/>
      <c r="RQR2" s="627"/>
      <c r="RQS2" s="627"/>
      <c r="RQT2" s="627"/>
      <c r="RQU2" s="627"/>
      <c r="RQV2" s="627"/>
      <c r="RQW2" s="627"/>
      <c r="RQX2" s="627"/>
      <c r="RQY2" s="627"/>
      <c r="RQZ2" s="627"/>
      <c r="RRA2" s="627"/>
      <c r="RRB2" s="627"/>
      <c r="RRC2" s="627"/>
      <c r="RRD2" s="627"/>
      <c r="RRE2" s="627"/>
      <c r="RRF2" s="627"/>
      <c r="RRG2" s="627"/>
      <c r="RRH2" s="627"/>
      <c r="RRI2" s="627"/>
      <c r="RRJ2" s="627"/>
      <c r="RRK2" s="627"/>
      <c r="RRL2" s="627"/>
      <c r="RRM2" s="627"/>
      <c r="RRN2" s="627"/>
      <c r="RRO2" s="627"/>
      <c r="RRP2" s="627"/>
      <c r="RRQ2" s="627"/>
      <c r="RRR2" s="627"/>
      <c r="RRS2" s="627"/>
      <c r="RRT2" s="627"/>
      <c r="RRU2" s="627"/>
      <c r="RRV2" s="627"/>
      <c r="RRW2" s="627"/>
      <c r="RRX2" s="627"/>
      <c r="RRY2" s="627"/>
      <c r="RRZ2" s="627"/>
      <c r="RSA2" s="627"/>
      <c r="RSB2" s="627"/>
      <c r="RSC2" s="627"/>
      <c r="RSD2" s="627"/>
      <c r="RSE2" s="627"/>
      <c r="RSF2" s="627"/>
      <c r="RSG2" s="627"/>
      <c r="RSH2" s="627"/>
      <c r="RSI2" s="627"/>
      <c r="RSJ2" s="627"/>
      <c r="RSK2" s="627"/>
      <c r="RSL2" s="627"/>
      <c r="RSM2" s="627"/>
      <c r="RSN2" s="627"/>
      <c r="RSO2" s="627"/>
      <c r="RSP2" s="627"/>
      <c r="RSQ2" s="627"/>
      <c r="RSR2" s="627"/>
      <c r="RSS2" s="627"/>
      <c r="RST2" s="627"/>
      <c r="RSU2" s="627"/>
      <c r="RSV2" s="627"/>
      <c r="RSW2" s="627"/>
      <c r="RSX2" s="627"/>
      <c r="RSY2" s="627"/>
      <c r="RSZ2" s="627"/>
      <c r="RTA2" s="627"/>
      <c r="RTB2" s="627"/>
      <c r="RTC2" s="627"/>
      <c r="RTD2" s="627"/>
      <c r="RTE2" s="627"/>
      <c r="RTF2" s="627"/>
      <c r="RTG2" s="627"/>
      <c r="RTH2" s="627"/>
      <c r="RTI2" s="627"/>
      <c r="RTJ2" s="627"/>
      <c r="RTK2" s="627"/>
      <c r="RTL2" s="627"/>
      <c r="RTM2" s="627"/>
      <c r="RTN2" s="627"/>
      <c r="RTO2" s="627"/>
      <c r="RTP2" s="627"/>
      <c r="RTQ2" s="627"/>
      <c r="RTR2" s="627"/>
      <c r="RTS2" s="627"/>
      <c r="RTT2" s="627"/>
      <c r="RTU2" s="627"/>
      <c r="RTV2" s="627"/>
      <c r="RTW2" s="627"/>
      <c r="RTX2" s="627"/>
      <c r="RTY2" s="627"/>
      <c r="RTZ2" s="627"/>
      <c r="RUA2" s="627"/>
      <c r="RUB2" s="627"/>
      <c r="RUC2" s="627"/>
      <c r="RUD2" s="627"/>
      <c r="RUE2" s="627"/>
      <c r="RUF2" s="627"/>
      <c r="RUG2" s="627"/>
      <c r="RUH2" s="627"/>
      <c r="RUI2" s="627"/>
      <c r="RUJ2" s="627"/>
      <c r="RUK2" s="627"/>
      <c r="RUL2" s="627"/>
      <c r="RUM2" s="627"/>
      <c r="RUN2" s="627"/>
      <c r="RUO2" s="627"/>
      <c r="RUP2" s="627"/>
      <c r="RUQ2" s="627"/>
      <c r="RUR2" s="627"/>
      <c r="RUS2" s="627"/>
      <c r="RUT2" s="627"/>
      <c r="RUU2" s="627"/>
      <c r="RUV2" s="627"/>
      <c r="RUW2" s="627"/>
      <c r="RUX2" s="627"/>
      <c r="RUY2" s="627"/>
      <c r="RUZ2" s="627"/>
      <c r="RVA2" s="627"/>
      <c r="RVB2" s="627"/>
      <c r="RVC2" s="627"/>
      <c r="RVD2" s="627"/>
      <c r="RVE2" s="627"/>
      <c r="RVF2" s="627"/>
      <c r="RVG2" s="627"/>
      <c r="RVH2" s="627"/>
      <c r="RVI2" s="627"/>
      <c r="RVJ2" s="627"/>
      <c r="RVK2" s="627"/>
      <c r="RVL2" s="627"/>
      <c r="RVM2" s="627"/>
      <c r="RVN2" s="627"/>
      <c r="RVO2" s="627"/>
      <c r="RVP2" s="627"/>
      <c r="RVQ2" s="627"/>
      <c r="RVR2" s="627"/>
      <c r="RVS2" s="627"/>
      <c r="RVT2" s="627"/>
      <c r="RVU2" s="627"/>
      <c r="RVV2" s="627"/>
      <c r="RVW2" s="627"/>
      <c r="RVX2" s="627"/>
      <c r="RVY2" s="627"/>
      <c r="RVZ2" s="627"/>
      <c r="RWA2" s="627"/>
      <c r="RWB2" s="627"/>
      <c r="RWC2" s="627"/>
      <c r="RWD2" s="627"/>
      <c r="RWE2" s="627"/>
      <c r="RWF2" s="627"/>
      <c r="RWG2" s="627"/>
      <c r="RWH2" s="627"/>
      <c r="RWI2" s="627"/>
      <c r="RWJ2" s="627"/>
      <c r="RWK2" s="627"/>
      <c r="RWL2" s="627"/>
      <c r="RWM2" s="627"/>
      <c r="RWN2" s="627"/>
      <c r="RWO2" s="627"/>
      <c r="RWP2" s="627"/>
      <c r="RWQ2" s="627"/>
      <c r="RWR2" s="627"/>
      <c r="RWS2" s="627"/>
      <c r="RWT2" s="627"/>
      <c r="RWU2" s="627"/>
      <c r="RWV2" s="627"/>
      <c r="RWW2" s="627"/>
      <c r="RWX2" s="627"/>
      <c r="RWY2" s="627"/>
      <c r="RWZ2" s="627"/>
      <c r="RXA2" s="627"/>
      <c r="RXB2" s="627"/>
      <c r="RXC2" s="627"/>
      <c r="RXD2" s="627"/>
      <c r="RXE2" s="627"/>
      <c r="RXF2" s="627"/>
      <c r="RXG2" s="627"/>
      <c r="RXH2" s="627"/>
      <c r="RXI2" s="627"/>
      <c r="RXJ2" s="627"/>
      <c r="RXK2" s="627"/>
      <c r="RXL2" s="627"/>
      <c r="RXM2" s="627"/>
      <c r="RXN2" s="627"/>
      <c r="RXO2" s="627"/>
      <c r="RXP2" s="627"/>
      <c r="RXQ2" s="627"/>
      <c r="RXR2" s="627"/>
      <c r="RXS2" s="627"/>
      <c r="RXT2" s="627"/>
      <c r="RXU2" s="627"/>
      <c r="RXV2" s="627"/>
      <c r="RXW2" s="627"/>
      <c r="RXX2" s="627"/>
      <c r="RXY2" s="627"/>
      <c r="RXZ2" s="627"/>
      <c r="RYA2" s="627"/>
      <c r="RYB2" s="627"/>
      <c r="RYC2" s="627"/>
      <c r="RYD2" s="627"/>
      <c r="RYE2" s="627"/>
      <c r="RYF2" s="627"/>
      <c r="RYG2" s="627"/>
      <c r="RYH2" s="627"/>
      <c r="RYI2" s="627"/>
      <c r="RYJ2" s="627"/>
      <c r="RYK2" s="627"/>
      <c r="RYL2" s="627"/>
      <c r="RYM2" s="627"/>
      <c r="RYN2" s="627"/>
      <c r="RYO2" s="627"/>
      <c r="RYP2" s="627"/>
      <c r="RYQ2" s="627"/>
      <c r="RYR2" s="627"/>
      <c r="RYS2" s="627"/>
      <c r="RYT2" s="627"/>
      <c r="RYU2" s="627"/>
      <c r="RYV2" s="627"/>
      <c r="RYW2" s="627"/>
      <c r="RYX2" s="627"/>
      <c r="RYY2" s="627"/>
      <c r="RYZ2" s="627"/>
      <c r="RZA2" s="627"/>
      <c r="RZB2" s="627"/>
      <c r="RZC2" s="627"/>
      <c r="RZD2" s="627"/>
      <c r="RZE2" s="627"/>
      <c r="RZF2" s="627"/>
      <c r="RZG2" s="627"/>
      <c r="RZH2" s="627"/>
      <c r="RZI2" s="627"/>
      <c r="RZJ2" s="627"/>
      <c r="RZK2" s="627"/>
      <c r="RZL2" s="627"/>
      <c r="RZM2" s="627"/>
      <c r="RZN2" s="627"/>
      <c r="RZO2" s="627"/>
      <c r="RZP2" s="627"/>
      <c r="RZQ2" s="627"/>
      <c r="RZR2" s="627"/>
      <c r="RZS2" s="627"/>
      <c r="RZT2" s="627"/>
      <c r="RZU2" s="627"/>
      <c r="RZV2" s="627"/>
      <c r="RZW2" s="627"/>
      <c r="RZX2" s="627"/>
      <c r="RZY2" s="627"/>
      <c r="RZZ2" s="627"/>
      <c r="SAA2" s="627"/>
      <c r="SAB2" s="627"/>
      <c r="SAC2" s="627"/>
      <c r="SAD2" s="627"/>
      <c r="SAE2" s="627"/>
      <c r="SAF2" s="627"/>
      <c r="SAG2" s="627"/>
      <c r="SAH2" s="627"/>
      <c r="SAI2" s="627"/>
      <c r="SAJ2" s="627"/>
      <c r="SAK2" s="627"/>
      <c r="SAL2" s="627"/>
      <c r="SAM2" s="627"/>
      <c r="SAN2" s="627"/>
      <c r="SAO2" s="627"/>
      <c r="SAP2" s="627"/>
      <c r="SAQ2" s="627"/>
      <c r="SAR2" s="627"/>
      <c r="SAS2" s="627"/>
      <c r="SAT2" s="627"/>
      <c r="SAU2" s="627"/>
      <c r="SAV2" s="627"/>
      <c r="SAW2" s="627"/>
      <c r="SAX2" s="627"/>
      <c r="SAY2" s="627"/>
      <c r="SAZ2" s="627"/>
      <c r="SBA2" s="627"/>
      <c r="SBB2" s="627"/>
      <c r="SBC2" s="627"/>
      <c r="SBD2" s="627"/>
      <c r="SBE2" s="627"/>
      <c r="SBF2" s="627"/>
      <c r="SBG2" s="627"/>
      <c r="SBH2" s="627"/>
      <c r="SBI2" s="627"/>
      <c r="SBJ2" s="627"/>
      <c r="SBK2" s="627"/>
      <c r="SBL2" s="627"/>
      <c r="SBM2" s="627"/>
      <c r="SBN2" s="627"/>
      <c r="SBO2" s="627"/>
      <c r="SBP2" s="627"/>
      <c r="SBQ2" s="627"/>
      <c r="SBR2" s="627"/>
      <c r="SBS2" s="627"/>
      <c r="SBT2" s="627"/>
      <c r="SBU2" s="627"/>
      <c r="SBV2" s="627"/>
      <c r="SBW2" s="627"/>
      <c r="SBX2" s="627"/>
      <c r="SBY2" s="627"/>
      <c r="SBZ2" s="627"/>
      <c r="SCA2" s="627"/>
      <c r="SCB2" s="627"/>
      <c r="SCC2" s="627"/>
      <c r="SCD2" s="627"/>
      <c r="SCE2" s="627"/>
      <c r="SCF2" s="627"/>
      <c r="SCG2" s="627"/>
      <c r="SCH2" s="627"/>
      <c r="SCI2" s="627"/>
      <c r="SCJ2" s="627"/>
      <c r="SCK2" s="627"/>
      <c r="SCL2" s="627"/>
      <c r="SCM2" s="627"/>
      <c r="SCN2" s="627"/>
      <c r="SCO2" s="627"/>
      <c r="SCP2" s="627"/>
      <c r="SCQ2" s="627"/>
      <c r="SCR2" s="627"/>
      <c r="SCS2" s="627"/>
      <c r="SCT2" s="627"/>
      <c r="SCU2" s="627"/>
      <c r="SCV2" s="627"/>
      <c r="SCW2" s="627"/>
      <c r="SCX2" s="627"/>
      <c r="SCY2" s="627"/>
      <c r="SCZ2" s="627"/>
      <c r="SDA2" s="627"/>
      <c r="SDB2" s="627"/>
      <c r="SDC2" s="627"/>
      <c r="SDD2" s="627"/>
      <c r="SDE2" s="627"/>
      <c r="SDF2" s="627"/>
      <c r="SDG2" s="627"/>
      <c r="SDH2" s="627"/>
      <c r="SDI2" s="627"/>
      <c r="SDJ2" s="627"/>
      <c r="SDK2" s="627"/>
      <c r="SDL2" s="627"/>
      <c r="SDM2" s="627"/>
      <c r="SDN2" s="627"/>
      <c r="SDO2" s="627"/>
      <c r="SDP2" s="627"/>
      <c r="SDQ2" s="627"/>
      <c r="SDR2" s="627"/>
      <c r="SDS2" s="627"/>
      <c r="SDT2" s="627"/>
      <c r="SDU2" s="627"/>
      <c r="SDV2" s="627"/>
      <c r="SDW2" s="627"/>
      <c r="SDX2" s="627"/>
      <c r="SDY2" s="627"/>
      <c r="SDZ2" s="627"/>
      <c r="SEA2" s="627"/>
      <c r="SEB2" s="627"/>
      <c r="SEC2" s="627"/>
      <c r="SED2" s="627"/>
      <c r="SEE2" s="627"/>
      <c r="SEF2" s="627"/>
      <c r="SEG2" s="627"/>
      <c r="SEH2" s="627"/>
      <c r="SEI2" s="627"/>
      <c r="SEJ2" s="627"/>
      <c r="SEK2" s="627"/>
      <c r="SEL2" s="627"/>
      <c r="SEM2" s="627"/>
      <c r="SEN2" s="627"/>
      <c r="SEO2" s="627"/>
      <c r="SEP2" s="627"/>
      <c r="SEQ2" s="627"/>
      <c r="SER2" s="627"/>
      <c r="SES2" s="627"/>
      <c r="SET2" s="627"/>
      <c r="SEU2" s="627"/>
      <c r="SEV2" s="627"/>
      <c r="SEW2" s="627"/>
      <c r="SEX2" s="627"/>
      <c r="SEY2" s="627"/>
      <c r="SEZ2" s="627"/>
      <c r="SFA2" s="627"/>
      <c r="SFB2" s="627"/>
      <c r="SFC2" s="627"/>
      <c r="SFD2" s="627"/>
      <c r="SFE2" s="627"/>
      <c r="SFF2" s="627"/>
      <c r="SFG2" s="627"/>
      <c r="SFH2" s="627"/>
      <c r="SFI2" s="627"/>
      <c r="SFJ2" s="627"/>
      <c r="SFK2" s="627"/>
      <c r="SFL2" s="627"/>
      <c r="SFM2" s="627"/>
      <c r="SFN2" s="627"/>
      <c r="SFO2" s="627"/>
      <c r="SFP2" s="627"/>
      <c r="SFQ2" s="627"/>
      <c r="SFR2" s="627"/>
      <c r="SFS2" s="627"/>
      <c r="SFT2" s="627"/>
      <c r="SFU2" s="627"/>
      <c r="SFV2" s="627"/>
      <c r="SFW2" s="627"/>
      <c r="SFX2" s="627"/>
      <c r="SFY2" s="627"/>
      <c r="SFZ2" s="627"/>
      <c r="SGA2" s="627"/>
      <c r="SGB2" s="627"/>
      <c r="SGC2" s="627"/>
      <c r="SGD2" s="627"/>
      <c r="SGE2" s="627"/>
      <c r="SGF2" s="627"/>
      <c r="SGG2" s="627"/>
      <c r="SGH2" s="627"/>
      <c r="SGI2" s="627"/>
      <c r="SGJ2" s="627"/>
      <c r="SGK2" s="627"/>
      <c r="SGL2" s="627"/>
      <c r="SGM2" s="627"/>
      <c r="SGN2" s="627"/>
      <c r="SGO2" s="627"/>
      <c r="SGP2" s="627"/>
      <c r="SGQ2" s="627"/>
      <c r="SGR2" s="627"/>
      <c r="SGS2" s="627"/>
      <c r="SGT2" s="627"/>
      <c r="SGU2" s="627"/>
      <c r="SGV2" s="627"/>
      <c r="SGW2" s="627"/>
      <c r="SGX2" s="627"/>
      <c r="SGY2" s="627"/>
      <c r="SGZ2" s="627"/>
      <c r="SHA2" s="627"/>
      <c r="SHB2" s="627"/>
      <c r="SHC2" s="627"/>
      <c r="SHD2" s="627"/>
      <c r="SHE2" s="627"/>
      <c r="SHF2" s="627"/>
      <c r="SHG2" s="627"/>
      <c r="SHH2" s="627"/>
      <c r="SHI2" s="627"/>
      <c r="SHJ2" s="627"/>
      <c r="SHK2" s="627"/>
      <c r="SHL2" s="627"/>
      <c r="SHM2" s="627"/>
      <c r="SHN2" s="627"/>
      <c r="SHO2" s="627"/>
      <c r="SHP2" s="627"/>
      <c r="SHQ2" s="627"/>
      <c r="SHR2" s="627"/>
      <c r="SHS2" s="627"/>
      <c r="SHT2" s="627"/>
      <c r="SHU2" s="627"/>
      <c r="SHV2" s="627"/>
      <c r="SHW2" s="627"/>
      <c r="SHX2" s="627"/>
      <c r="SHY2" s="627"/>
      <c r="SHZ2" s="627"/>
      <c r="SIA2" s="627"/>
      <c r="SIB2" s="627"/>
      <c r="SIC2" s="627"/>
      <c r="SID2" s="627"/>
      <c r="SIE2" s="627"/>
      <c r="SIF2" s="627"/>
      <c r="SIG2" s="627"/>
      <c r="SIH2" s="627"/>
      <c r="SII2" s="627"/>
      <c r="SIJ2" s="627"/>
      <c r="SIK2" s="627"/>
      <c r="SIL2" s="627"/>
      <c r="SIM2" s="627"/>
      <c r="SIN2" s="627"/>
      <c r="SIO2" s="627"/>
      <c r="SIP2" s="627"/>
      <c r="SIQ2" s="627"/>
      <c r="SIR2" s="627"/>
      <c r="SIS2" s="627"/>
      <c r="SIT2" s="627"/>
      <c r="SIU2" s="627"/>
      <c r="SIV2" s="627"/>
      <c r="SIW2" s="627"/>
      <c r="SIX2" s="627"/>
      <c r="SIY2" s="627"/>
      <c r="SIZ2" s="627"/>
      <c r="SJA2" s="627"/>
      <c r="SJB2" s="627"/>
      <c r="SJC2" s="627"/>
      <c r="SJD2" s="627"/>
      <c r="SJE2" s="627"/>
      <c r="SJF2" s="627"/>
      <c r="SJG2" s="627"/>
      <c r="SJH2" s="627"/>
      <c r="SJI2" s="627"/>
      <c r="SJJ2" s="627"/>
      <c r="SJK2" s="627"/>
      <c r="SJL2" s="627"/>
      <c r="SJM2" s="627"/>
      <c r="SJN2" s="627"/>
      <c r="SJO2" s="627"/>
      <c r="SJP2" s="627"/>
      <c r="SJQ2" s="627"/>
      <c r="SJR2" s="627"/>
      <c r="SJS2" s="627"/>
      <c r="SJT2" s="627"/>
      <c r="SJU2" s="627"/>
      <c r="SJV2" s="627"/>
      <c r="SJW2" s="627"/>
      <c r="SJX2" s="627"/>
      <c r="SJY2" s="627"/>
      <c r="SJZ2" s="627"/>
      <c r="SKA2" s="627"/>
      <c r="SKB2" s="627"/>
      <c r="SKC2" s="627"/>
      <c r="SKD2" s="627"/>
      <c r="SKE2" s="627"/>
      <c r="SKF2" s="627"/>
      <c r="SKG2" s="627"/>
      <c r="SKH2" s="627"/>
      <c r="SKI2" s="627"/>
      <c r="SKJ2" s="627"/>
      <c r="SKK2" s="627"/>
      <c r="SKL2" s="627"/>
      <c r="SKM2" s="627"/>
      <c r="SKN2" s="627"/>
      <c r="SKO2" s="627"/>
      <c r="SKP2" s="627"/>
      <c r="SKQ2" s="627"/>
      <c r="SKR2" s="627"/>
      <c r="SKS2" s="627"/>
      <c r="SKT2" s="627"/>
      <c r="SKU2" s="627"/>
      <c r="SKV2" s="627"/>
      <c r="SKW2" s="627"/>
      <c r="SKX2" s="627"/>
      <c r="SKY2" s="627"/>
      <c r="SKZ2" s="627"/>
      <c r="SLA2" s="627"/>
      <c r="SLB2" s="627"/>
      <c r="SLC2" s="627"/>
      <c r="SLD2" s="627"/>
      <c r="SLE2" s="627"/>
      <c r="SLF2" s="627"/>
      <c r="SLG2" s="627"/>
      <c r="SLH2" s="627"/>
      <c r="SLI2" s="627"/>
      <c r="SLJ2" s="627"/>
      <c r="SLK2" s="627"/>
      <c r="SLL2" s="627"/>
      <c r="SLM2" s="627"/>
      <c r="SLN2" s="627"/>
      <c r="SLO2" s="627"/>
      <c r="SLP2" s="627"/>
      <c r="SLQ2" s="627"/>
      <c r="SLR2" s="627"/>
      <c r="SLS2" s="627"/>
      <c r="SLT2" s="627"/>
      <c r="SLU2" s="627"/>
      <c r="SLV2" s="627"/>
      <c r="SLW2" s="627"/>
      <c r="SLX2" s="627"/>
      <c r="SLY2" s="627"/>
      <c r="SLZ2" s="627"/>
      <c r="SMA2" s="627"/>
      <c r="SMB2" s="627"/>
      <c r="SMC2" s="627"/>
      <c r="SMD2" s="627"/>
      <c r="SME2" s="627"/>
      <c r="SMF2" s="627"/>
      <c r="SMG2" s="627"/>
      <c r="SMH2" s="627"/>
      <c r="SMI2" s="627"/>
      <c r="SMJ2" s="627"/>
      <c r="SMK2" s="627"/>
      <c r="SML2" s="627"/>
      <c r="SMM2" s="627"/>
      <c r="SMN2" s="627"/>
      <c r="SMO2" s="627"/>
      <c r="SMP2" s="627"/>
      <c r="SMQ2" s="627"/>
      <c r="SMR2" s="627"/>
      <c r="SMS2" s="627"/>
      <c r="SMT2" s="627"/>
      <c r="SMU2" s="627"/>
      <c r="SMV2" s="627"/>
      <c r="SMW2" s="627"/>
      <c r="SMX2" s="627"/>
      <c r="SMY2" s="627"/>
      <c r="SMZ2" s="627"/>
      <c r="SNA2" s="627"/>
      <c r="SNB2" s="627"/>
      <c r="SNC2" s="627"/>
      <c r="SND2" s="627"/>
      <c r="SNE2" s="627"/>
      <c r="SNF2" s="627"/>
      <c r="SNG2" s="627"/>
      <c r="SNH2" s="627"/>
      <c r="SNI2" s="627"/>
      <c r="SNJ2" s="627"/>
      <c r="SNK2" s="627"/>
      <c r="SNL2" s="627"/>
      <c r="SNM2" s="627"/>
      <c r="SNN2" s="627"/>
      <c r="SNO2" s="627"/>
      <c r="SNP2" s="627"/>
      <c r="SNQ2" s="627"/>
      <c r="SNR2" s="627"/>
      <c r="SNS2" s="627"/>
      <c r="SNT2" s="627"/>
      <c r="SNU2" s="627"/>
      <c r="SNV2" s="627"/>
      <c r="SNW2" s="627"/>
      <c r="SNX2" s="627"/>
      <c r="SNY2" s="627"/>
      <c r="SNZ2" s="627"/>
      <c r="SOA2" s="627"/>
      <c r="SOB2" s="627"/>
      <c r="SOC2" s="627"/>
      <c r="SOD2" s="627"/>
      <c r="SOE2" s="627"/>
      <c r="SOF2" s="627"/>
      <c r="SOG2" s="627"/>
      <c r="SOH2" s="627"/>
      <c r="SOI2" s="627"/>
      <c r="SOJ2" s="627"/>
      <c r="SOK2" s="627"/>
      <c r="SOL2" s="627"/>
      <c r="SOM2" s="627"/>
      <c r="SON2" s="627"/>
      <c r="SOO2" s="627"/>
      <c r="SOP2" s="627"/>
      <c r="SOQ2" s="627"/>
      <c r="SOR2" s="627"/>
      <c r="SOS2" s="627"/>
      <c r="SOT2" s="627"/>
      <c r="SOU2" s="627"/>
      <c r="SOV2" s="627"/>
      <c r="SOW2" s="627"/>
      <c r="SOX2" s="627"/>
      <c r="SOY2" s="627"/>
      <c r="SOZ2" s="627"/>
      <c r="SPA2" s="627"/>
      <c r="SPB2" s="627"/>
      <c r="SPC2" s="627"/>
      <c r="SPD2" s="627"/>
      <c r="SPE2" s="627"/>
      <c r="SPF2" s="627"/>
      <c r="SPG2" s="627"/>
      <c r="SPH2" s="627"/>
      <c r="SPI2" s="627"/>
      <c r="SPJ2" s="627"/>
      <c r="SPK2" s="627"/>
      <c r="SPL2" s="627"/>
      <c r="SPM2" s="627"/>
      <c r="SPN2" s="627"/>
      <c r="SPO2" s="627"/>
      <c r="SPP2" s="627"/>
      <c r="SPQ2" s="627"/>
      <c r="SPR2" s="627"/>
      <c r="SPS2" s="627"/>
      <c r="SPT2" s="627"/>
      <c r="SPU2" s="627"/>
      <c r="SPV2" s="627"/>
      <c r="SPW2" s="627"/>
      <c r="SPX2" s="627"/>
      <c r="SPY2" s="627"/>
      <c r="SPZ2" s="627"/>
      <c r="SQA2" s="627"/>
      <c r="SQB2" s="627"/>
      <c r="SQC2" s="627"/>
      <c r="SQD2" s="627"/>
      <c r="SQE2" s="627"/>
      <c r="SQF2" s="627"/>
      <c r="SQG2" s="627"/>
      <c r="SQH2" s="627"/>
      <c r="SQI2" s="627"/>
      <c r="SQJ2" s="627"/>
      <c r="SQK2" s="627"/>
      <c r="SQL2" s="627"/>
      <c r="SQM2" s="627"/>
      <c r="SQN2" s="627"/>
      <c r="SQO2" s="627"/>
      <c r="SQP2" s="627"/>
      <c r="SQQ2" s="627"/>
      <c r="SQR2" s="627"/>
      <c r="SQS2" s="627"/>
      <c r="SQT2" s="627"/>
      <c r="SQU2" s="627"/>
      <c r="SQV2" s="627"/>
      <c r="SQW2" s="627"/>
      <c r="SQX2" s="627"/>
      <c r="SQY2" s="627"/>
      <c r="SQZ2" s="627"/>
      <c r="SRA2" s="627"/>
      <c r="SRB2" s="627"/>
      <c r="SRC2" s="627"/>
      <c r="SRD2" s="627"/>
      <c r="SRE2" s="627"/>
      <c r="SRF2" s="627"/>
      <c r="SRG2" s="627"/>
      <c r="SRH2" s="627"/>
      <c r="SRI2" s="627"/>
      <c r="SRJ2" s="627"/>
      <c r="SRK2" s="627"/>
      <c r="SRL2" s="627"/>
      <c r="SRM2" s="627"/>
      <c r="SRN2" s="627"/>
      <c r="SRO2" s="627"/>
      <c r="SRP2" s="627"/>
      <c r="SRQ2" s="627"/>
      <c r="SRR2" s="627"/>
      <c r="SRS2" s="627"/>
      <c r="SRT2" s="627"/>
      <c r="SRU2" s="627"/>
      <c r="SRV2" s="627"/>
      <c r="SRW2" s="627"/>
      <c r="SRX2" s="627"/>
      <c r="SRY2" s="627"/>
      <c r="SRZ2" s="627"/>
      <c r="SSA2" s="627"/>
      <c r="SSB2" s="627"/>
      <c r="SSC2" s="627"/>
      <c r="SSD2" s="627"/>
      <c r="SSE2" s="627"/>
      <c r="SSF2" s="627"/>
      <c r="SSG2" s="627"/>
      <c r="SSH2" s="627"/>
      <c r="SSI2" s="627"/>
      <c r="SSJ2" s="627"/>
      <c r="SSK2" s="627"/>
      <c r="SSL2" s="627"/>
      <c r="SSM2" s="627"/>
      <c r="SSN2" s="627"/>
      <c r="SSO2" s="627"/>
      <c r="SSP2" s="627"/>
      <c r="SSQ2" s="627"/>
      <c r="SSR2" s="627"/>
      <c r="SSS2" s="627"/>
      <c r="SST2" s="627"/>
      <c r="SSU2" s="627"/>
      <c r="SSV2" s="627"/>
      <c r="SSW2" s="627"/>
      <c r="SSX2" s="627"/>
      <c r="SSY2" s="627"/>
      <c r="SSZ2" s="627"/>
      <c r="STA2" s="627"/>
      <c r="STB2" s="627"/>
      <c r="STC2" s="627"/>
      <c r="STD2" s="627"/>
      <c r="STE2" s="627"/>
      <c r="STF2" s="627"/>
      <c r="STG2" s="627"/>
      <c r="STH2" s="627"/>
      <c r="STI2" s="627"/>
      <c r="STJ2" s="627"/>
      <c r="STK2" s="627"/>
      <c r="STL2" s="627"/>
      <c r="STM2" s="627"/>
      <c r="STN2" s="627"/>
      <c r="STO2" s="627"/>
      <c r="STP2" s="627"/>
      <c r="STQ2" s="627"/>
      <c r="STR2" s="627"/>
      <c r="STS2" s="627"/>
      <c r="STT2" s="627"/>
      <c r="STU2" s="627"/>
      <c r="STV2" s="627"/>
      <c r="STW2" s="627"/>
      <c r="STX2" s="627"/>
      <c r="STY2" s="627"/>
      <c r="STZ2" s="627"/>
      <c r="SUA2" s="627"/>
      <c r="SUB2" s="627"/>
      <c r="SUC2" s="627"/>
      <c r="SUD2" s="627"/>
      <c r="SUE2" s="627"/>
      <c r="SUF2" s="627"/>
      <c r="SUG2" s="627"/>
      <c r="SUH2" s="627"/>
      <c r="SUI2" s="627"/>
      <c r="SUJ2" s="627"/>
      <c r="SUK2" s="627"/>
      <c r="SUL2" s="627"/>
      <c r="SUM2" s="627"/>
      <c r="SUN2" s="627"/>
      <c r="SUO2" s="627"/>
      <c r="SUP2" s="627"/>
      <c r="SUQ2" s="627"/>
      <c r="SUR2" s="627"/>
      <c r="SUS2" s="627"/>
      <c r="SUT2" s="627"/>
      <c r="SUU2" s="627"/>
      <c r="SUV2" s="627"/>
      <c r="SUW2" s="627"/>
      <c r="SUX2" s="627"/>
      <c r="SUY2" s="627"/>
      <c r="SUZ2" s="627"/>
      <c r="SVA2" s="627"/>
      <c r="SVB2" s="627"/>
      <c r="SVC2" s="627"/>
      <c r="SVD2" s="627"/>
      <c r="SVE2" s="627"/>
      <c r="SVF2" s="627"/>
      <c r="SVG2" s="627"/>
      <c r="SVH2" s="627"/>
      <c r="SVI2" s="627"/>
      <c r="SVJ2" s="627"/>
      <c r="SVK2" s="627"/>
      <c r="SVL2" s="627"/>
      <c r="SVM2" s="627"/>
      <c r="SVN2" s="627"/>
      <c r="SVO2" s="627"/>
      <c r="SVP2" s="627"/>
      <c r="SVQ2" s="627"/>
      <c r="SVR2" s="627"/>
      <c r="SVS2" s="627"/>
      <c r="SVT2" s="627"/>
      <c r="SVU2" s="627"/>
      <c r="SVV2" s="627"/>
      <c r="SVW2" s="627"/>
      <c r="SVX2" s="627"/>
      <c r="SVY2" s="627"/>
      <c r="SVZ2" s="627"/>
      <c r="SWA2" s="627"/>
      <c r="SWB2" s="627"/>
      <c r="SWC2" s="627"/>
      <c r="SWD2" s="627"/>
      <c r="SWE2" s="627"/>
      <c r="SWF2" s="627"/>
      <c r="SWG2" s="627"/>
      <c r="SWH2" s="627"/>
      <c r="SWI2" s="627"/>
      <c r="SWJ2" s="627"/>
      <c r="SWK2" s="627"/>
      <c r="SWL2" s="627"/>
      <c r="SWM2" s="627"/>
      <c r="SWN2" s="627"/>
      <c r="SWO2" s="627"/>
      <c r="SWP2" s="627"/>
      <c r="SWQ2" s="627"/>
      <c r="SWR2" s="627"/>
      <c r="SWS2" s="627"/>
      <c r="SWT2" s="627"/>
      <c r="SWU2" s="627"/>
      <c r="SWV2" s="627"/>
      <c r="SWW2" s="627"/>
      <c r="SWX2" s="627"/>
      <c r="SWY2" s="627"/>
      <c r="SWZ2" s="627"/>
      <c r="SXA2" s="627"/>
      <c r="SXB2" s="627"/>
      <c r="SXC2" s="627"/>
      <c r="SXD2" s="627"/>
      <c r="SXE2" s="627"/>
      <c r="SXF2" s="627"/>
      <c r="SXG2" s="627"/>
      <c r="SXH2" s="627"/>
      <c r="SXI2" s="627"/>
      <c r="SXJ2" s="627"/>
      <c r="SXK2" s="627"/>
      <c r="SXL2" s="627"/>
      <c r="SXM2" s="627"/>
      <c r="SXN2" s="627"/>
      <c r="SXO2" s="627"/>
      <c r="SXP2" s="627"/>
      <c r="SXQ2" s="627"/>
      <c r="SXR2" s="627"/>
      <c r="SXS2" s="627"/>
      <c r="SXT2" s="627"/>
      <c r="SXU2" s="627"/>
      <c r="SXV2" s="627"/>
      <c r="SXW2" s="627"/>
      <c r="SXX2" s="627"/>
      <c r="SXY2" s="627"/>
      <c r="SXZ2" s="627"/>
      <c r="SYA2" s="627"/>
      <c r="SYB2" s="627"/>
      <c r="SYC2" s="627"/>
      <c r="SYD2" s="627"/>
      <c r="SYE2" s="627"/>
      <c r="SYF2" s="627"/>
      <c r="SYG2" s="627"/>
      <c r="SYH2" s="627"/>
      <c r="SYI2" s="627"/>
      <c r="SYJ2" s="627"/>
      <c r="SYK2" s="627"/>
      <c r="SYL2" s="627"/>
      <c r="SYM2" s="627"/>
      <c r="SYN2" s="627"/>
      <c r="SYO2" s="627"/>
      <c r="SYP2" s="627"/>
      <c r="SYQ2" s="627"/>
      <c r="SYR2" s="627"/>
      <c r="SYS2" s="627"/>
      <c r="SYT2" s="627"/>
      <c r="SYU2" s="627"/>
      <c r="SYV2" s="627"/>
      <c r="SYW2" s="627"/>
      <c r="SYX2" s="627"/>
      <c r="SYY2" s="627"/>
      <c r="SYZ2" s="627"/>
      <c r="SZA2" s="627"/>
      <c r="SZB2" s="627"/>
      <c r="SZC2" s="627"/>
      <c r="SZD2" s="627"/>
      <c r="SZE2" s="627"/>
      <c r="SZF2" s="627"/>
      <c r="SZG2" s="627"/>
      <c r="SZH2" s="627"/>
      <c r="SZI2" s="627"/>
      <c r="SZJ2" s="627"/>
      <c r="SZK2" s="627"/>
      <c r="SZL2" s="627"/>
      <c r="SZM2" s="627"/>
      <c r="SZN2" s="627"/>
      <c r="SZO2" s="627"/>
      <c r="SZP2" s="627"/>
      <c r="SZQ2" s="627"/>
      <c r="SZR2" s="627"/>
      <c r="SZS2" s="627"/>
      <c r="SZT2" s="627"/>
      <c r="SZU2" s="627"/>
      <c r="SZV2" s="627"/>
      <c r="SZW2" s="627"/>
      <c r="SZX2" s="627"/>
      <c r="SZY2" s="627"/>
      <c r="SZZ2" s="627"/>
      <c r="TAA2" s="627"/>
      <c r="TAB2" s="627"/>
      <c r="TAC2" s="627"/>
      <c r="TAD2" s="627"/>
      <c r="TAE2" s="627"/>
      <c r="TAF2" s="627"/>
      <c r="TAG2" s="627"/>
      <c r="TAH2" s="627"/>
      <c r="TAI2" s="627"/>
      <c r="TAJ2" s="627"/>
      <c r="TAK2" s="627"/>
      <c r="TAL2" s="627"/>
      <c r="TAM2" s="627"/>
      <c r="TAN2" s="627"/>
      <c r="TAO2" s="627"/>
      <c r="TAP2" s="627"/>
      <c r="TAQ2" s="627"/>
      <c r="TAR2" s="627"/>
      <c r="TAS2" s="627"/>
      <c r="TAT2" s="627"/>
      <c r="TAU2" s="627"/>
      <c r="TAV2" s="627"/>
      <c r="TAW2" s="627"/>
      <c r="TAX2" s="627"/>
      <c r="TAY2" s="627"/>
      <c r="TAZ2" s="627"/>
      <c r="TBA2" s="627"/>
      <c r="TBB2" s="627"/>
      <c r="TBC2" s="627"/>
      <c r="TBD2" s="627"/>
      <c r="TBE2" s="627"/>
      <c r="TBF2" s="627"/>
      <c r="TBG2" s="627"/>
      <c r="TBH2" s="627"/>
      <c r="TBI2" s="627"/>
      <c r="TBJ2" s="627"/>
      <c r="TBK2" s="627"/>
      <c r="TBL2" s="627"/>
      <c r="TBM2" s="627"/>
      <c r="TBN2" s="627"/>
      <c r="TBO2" s="627"/>
      <c r="TBP2" s="627"/>
      <c r="TBQ2" s="627"/>
      <c r="TBR2" s="627"/>
      <c r="TBS2" s="627"/>
      <c r="TBT2" s="627"/>
      <c r="TBU2" s="627"/>
      <c r="TBV2" s="627"/>
      <c r="TBW2" s="627"/>
      <c r="TBX2" s="627"/>
      <c r="TBY2" s="627"/>
      <c r="TBZ2" s="627"/>
      <c r="TCA2" s="627"/>
      <c r="TCB2" s="627"/>
      <c r="TCC2" s="627"/>
      <c r="TCD2" s="627"/>
      <c r="TCE2" s="627"/>
      <c r="TCF2" s="627"/>
      <c r="TCG2" s="627"/>
      <c r="TCH2" s="627"/>
      <c r="TCI2" s="627"/>
      <c r="TCJ2" s="627"/>
      <c r="TCK2" s="627"/>
      <c r="TCL2" s="627"/>
      <c r="TCM2" s="627"/>
      <c r="TCN2" s="627"/>
      <c r="TCO2" s="627"/>
      <c r="TCP2" s="627"/>
      <c r="TCQ2" s="627"/>
      <c r="TCR2" s="627"/>
      <c r="TCS2" s="627"/>
      <c r="TCT2" s="627"/>
      <c r="TCU2" s="627"/>
      <c r="TCV2" s="627"/>
      <c r="TCW2" s="627"/>
      <c r="TCX2" s="627"/>
      <c r="TCY2" s="627"/>
      <c r="TCZ2" s="627"/>
      <c r="TDA2" s="627"/>
      <c r="TDB2" s="627"/>
      <c r="TDC2" s="627"/>
      <c r="TDD2" s="627"/>
      <c r="TDE2" s="627"/>
      <c r="TDF2" s="627"/>
      <c r="TDG2" s="627"/>
      <c r="TDH2" s="627"/>
      <c r="TDI2" s="627"/>
      <c r="TDJ2" s="627"/>
      <c r="TDK2" s="627"/>
      <c r="TDL2" s="627"/>
      <c r="TDM2" s="627"/>
      <c r="TDN2" s="627"/>
      <c r="TDO2" s="627"/>
      <c r="TDP2" s="627"/>
      <c r="TDQ2" s="627"/>
      <c r="TDR2" s="627"/>
      <c r="TDS2" s="627"/>
      <c r="TDT2" s="627"/>
      <c r="TDU2" s="627"/>
      <c r="TDV2" s="627"/>
      <c r="TDW2" s="627"/>
      <c r="TDX2" s="627"/>
      <c r="TDY2" s="627"/>
      <c r="TDZ2" s="627"/>
      <c r="TEA2" s="627"/>
      <c r="TEB2" s="627"/>
      <c r="TEC2" s="627"/>
      <c r="TED2" s="627"/>
      <c r="TEE2" s="627"/>
      <c r="TEF2" s="627"/>
      <c r="TEG2" s="627"/>
      <c r="TEH2" s="627"/>
      <c r="TEI2" s="627"/>
      <c r="TEJ2" s="627"/>
      <c r="TEK2" s="627"/>
      <c r="TEL2" s="627"/>
      <c r="TEM2" s="627"/>
      <c r="TEN2" s="627"/>
      <c r="TEO2" s="627"/>
      <c r="TEP2" s="627"/>
      <c r="TEQ2" s="627"/>
      <c r="TER2" s="627"/>
      <c r="TES2" s="627"/>
      <c r="TET2" s="627"/>
      <c r="TEU2" s="627"/>
      <c r="TEV2" s="627"/>
      <c r="TEW2" s="627"/>
      <c r="TEX2" s="627"/>
      <c r="TEY2" s="627"/>
      <c r="TEZ2" s="627"/>
      <c r="TFA2" s="627"/>
      <c r="TFB2" s="627"/>
      <c r="TFC2" s="627"/>
      <c r="TFD2" s="627"/>
      <c r="TFE2" s="627"/>
      <c r="TFF2" s="627"/>
      <c r="TFG2" s="627"/>
      <c r="TFH2" s="627"/>
      <c r="TFI2" s="627"/>
      <c r="TFJ2" s="627"/>
      <c r="TFK2" s="627"/>
      <c r="TFL2" s="627"/>
      <c r="TFM2" s="627"/>
      <c r="TFN2" s="627"/>
      <c r="TFO2" s="627"/>
      <c r="TFP2" s="627"/>
      <c r="TFQ2" s="627"/>
      <c r="TFR2" s="627"/>
      <c r="TFS2" s="627"/>
      <c r="TFT2" s="627"/>
      <c r="TFU2" s="627"/>
      <c r="TFV2" s="627"/>
      <c r="TFW2" s="627"/>
      <c r="TFX2" s="627"/>
      <c r="TFY2" s="627"/>
      <c r="TFZ2" s="627"/>
      <c r="TGA2" s="627"/>
      <c r="TGB2" s="627"/>
      <c r="TGC2" s="627"/>
      <c r="TGD2" s="627"/>
      <c r="TGE2" s="627"/>
      <c r="TGF2" s="627"/>
      <c r="TGG2" s="627"/>
      <c r="TGH2" s="627"/>
      <c r="TGI2" s="627"/>
      <c r="TGJ2" s="627"/>
      <c r="TGK2" s="627"/>
      <c r="TGL2" s="627"/>
      <c r="TGM2" s="627"/>
      <c r="TGN2" s="627"/>
      <c r="TGO2" s="627"/>
      <c r="TGP2" s="627"/>
      <c r="TGQ2" s="627"/>
      <c r="TGR2" s="627"/>
      <c r="TGS2" s="627"/>
      <c r="TGT2" s="627"/>
      <c r="TGU2" s="627"/>
      <c r="TGV2" s="627"/>
      <c r="TGW2" s="627"/>
      <c r="TGX2" s="627"/>
      <c r="TGY2" s="627"/>
      <c r="TGZ2" s="627"/>
      <c r="THA2" s="627"/>
      <c r="THB2" s="627"/>
      <c r="THC2" s="627"/>
      <c r="THD2" s="627"/>
      <c r="THE2" s="627"/>
      <c r="THF2" s="627"/>
      <c r="THG2" s="627"/>
      <c r="THH2" s="627"/>
      <c r="THI2" s="627"/>
      <c r="THJ2" s="627"/>
      <c r="THK2" s="627"/>
      <c r="THL2" s="627"/>
      <c r="THM2" s="627"/>
      <c r="THN2" s="627"/>
      <c r="THO2" s="627"/>
      <c r="THP2" s="627"/>
      <c r="THQ2" s="627"/>
      <c r="THR2" s="627"/>
      <c r="THS2" s="627"/>
      <c r="THT2" s="627"/>
      <c r="THU2" s="627"/>
      <c r="THV2" s="627"/>
      <c r="THW2" s="627"/>
      <c r="THX2" s="627"/>
      <c r="THY2" s="627"/>
      <c r="THZ2" s="627"/>
      <c r="TIA2" s="627"/>
      <c r="TIB2" s="627"/>
      <c r="TIC2" s="627"/>
      <c r="TID2" s="627"/>
      <c r="TIE2" s="627"/>
      <c r="TIF2" s="627"/>
      <c r="TIG2" s="627"/>
      <c r="TIH2" s="627"/>
      <c r="TII2" s="627"/>
      <c r="TIJ2" s="627"/>
      <c r="TIK2" s="627"/>
      <c r="TIL2" s="627"/>
      <c r="TIM2" s="627"/>
      <c r="TIN2" s="627"/>
      <c r="TIO2" s="627"/>
      <c r="TIP2" s="627"/>
      <c r="TIQ2" s="627"/>
      <c r="TIR2" s="627"/>
      <c r="TIS2" s="627"/>
      <c r="TIT2" s="627"/>
      <c r="TIU2" s="627"/>
      <c r="TIV2" s="627"/>
      <c r="TIW2" s="627"/>
      <c r="TIX2" s="627"/>
      <c r="TIY2" s="627"/>
      <c r="TIZ2" s="627"/>
      <c r="TJA2" s="627"/>
      <c r="TJB2" s="627"/>
      <c r="TJC2" s="627"/>
      <c r="TJD2" s="627"/>
      <c r="TJE2" s="627"/>
      <c r="TJF2" s="627"/>
      <c r="TJG2" s="627"/>
      <c r="TJH2" s="627"/>
      <c r="TJI2" s="627"/>
      <c r="TJJ2" s="627"/>
      <c r="TJK2" s="627"/>
      <c r="TJL2" s="627"/>
      <c r="TJM2" s="627"/>
      <c r="TJN2" s="627"/>
      <c r="TJO2" s="627"/>
      <c r="TJP2" s="627"/>
      <c r="TJQ2" s="627"/>
      <c r="TJR2" s="627"/>
      <c r="TJS2" s="627"/>
      <c r="TJT2" s="627"/>
      <c r="TJU2" s="627"/>
      <c r="TJV2" s="627"/>
      <c r="TJW2" s="627"/>
      <c r="TJX2" s="627"/>
      <c r="TJY2" s="627"/>
      <c r="TJZ2" s="627"/>
      <c r="TKA2" s="627"/>
      <c r="TKB2" s="627"/>
      <c r="TKC2" s="627"/>
      <c r="TKD2" s="627"/>
      <c r="TKE2" s="627"/>
      <c r="TKF2" s="627"/>
      <c r="TKG2" s="627"/>
      <c r="TKH2" s="627"/>
      <c r="TKI2" s="627"/>
      <c r="TKJ2" s="627"/>
      <c r="TKK2" s="627"/>
      <c r="TKL2" s="627"/>
      <c r="TKM2" s="627"/>
      <c r="TKN2" s="627"/>
      <c r="TKO2" s="627"/>
      <c r="TKP2" s="627"/>
      <c r="TKQ2" s="627"/>
      <c r="TKR2" s="627"/>
      <c r="TKS2" s="627"/>
      <c r="TKT2" s="627"/>
      <c r="TKU2" s="627"/>
      <c r="TKV2" s="627"/>
      <c r="TKW2" s="627"/>
      <c r="TKX2" s="627"/>
      <c r="TKY2" s="627"/>
      <c r="TKZ2" s="627"/>
      <c r="TLA2" s="627"/>
      <c r="TLB2" s="627"/>
      <c r="TLC2" s="627"/>
      <c r="TLD2" s="627"/>
      <c r="TLE2" s="627"/>
      <c r="TLF2" s="627"/>
      <c r="TLG2" s="627"/>
      <c r="TLH2" s="627"/>
      <c r="TLI2" s="627"/>
      <c r="TLJ2" s="627"/>
      <c r="TLK2" s="627"/>
      <c r="TLL2" s="627"/>
      <c r="TLM2" s="627"/>
      <c r="TLN2" s="627"/>
      <c r="TLO2" s="627"/>
      <c r="TLP2" s="627"/>
      <c r="TLQ2" s="627"/>
      <c r="TLR2" s="627"/>
      <c r="TLS2" s="627"/>
      <c r="TLT2" s="627"/>
      <c r="TLU2" s="627"/>
      <c r="TLV2" s="627"/>
      <c r="TLW2" s="627"/>
      <c r="TLX2" s="627"/>
      <c r="TLY2" s="627"/>
      <c r="TLZ2" s="627"/>
      <c r="TMA2" s="627"/>
      <c r="TMB2" s="627"/>
      <c r="TMC2" s="627"/>
      <c r="TMD2" s="627"/>
      <c r="TME2" s="627"/>
      <c r="TMF2" s="627"/>
      <c r="TMG2" s="627"/>
      <c r="TMH2" s="627"/>
      <c r="TMI2" s="627"/>
      <c r="TMJ2" s="627"/>
      <c r="TMK2" s="627"/>
      <c r="TML2" s="627"/>
      <c r="TMM2" s="627"/>
      <c r="TMN2" s="627"/>
      <c r="TMO2" s="627"/>
      <c r="TMP2" s="627"/>
      <c r="TMQ2" s="627"/>
      <c r="TMR2" s="627"/>
      <c r="TMS2" s="627"/>
      <c r="TMT2" s="627"/>
      <c r="TMU2" s="627"/>
      <c r="TMV2" s="627"/>
      <c r="TMW2" s="627"/>
      <c r="TMX2" s="627"/>
      <c r="TMY2" s="627"/>
      <c r="TMZ2" s="627"/>
      <c r="TNA2" s="627"/>
      <c r="TNB2" s="627"/>
      <c r="TNC2" s="627"/>
      <c r="TND2" s="627"/>
      <c r="TNE2" s="627"/>
      <c r="TNF2" s="627"/>
      <c r="TNG2" s="627"/>
      <c r="TNH2" s="627"/>
      <c r="TNI2" s="627"/>
      <c r="TNJ2" s="627"/>
      <c r="TNK2" s="627"/>
      <c r="TNL2" s="627"/>
      <c r="TNM2" s="627"/>
      <c r="TNN2" s="627"/>
      <c r="TNO2" s="627"/>
      <c r="TNP2" s="627"/>
      <c r="TNQ2" s="627"/>
      <c r="TNR2" s="627"/>
      <c r="TNS2" s="627"/>
      <c r="TNT2" s="627"/>
      <c r="TNU2" s="627"/>
      <c r="TNV2" s="627"/>
      <c r="TNW2" s="627"/>
      <c r="TNX2" s="627"/>
      <c r="TNY2" s="627"/>
      <c r="TNZ2" s="627"/>
      <c r="TOA2" s="627"/>
      <c r="TOB2" s="627"/>
      <c r="TOC2" s="627"/>
      <c r="TOD2" s="627"/>
      <c r="TOE2" s="627"/>
      <c r="TOF2" s="627"/>
      <c r="TOG2" s="627"/>
      <c r="TOH2" s="627"/>
      <c r="TOI2" s="627"/>
      <c r="TOJ2" s="627"/>
      <c r="TOK2" s="627"/>
      <c r="TOL2" s="627"/>
      <c r="TOM2" s="627"/>
      <c r="TON2" s="627"/>
      <c r="TOO2" s="627"/>
      <c r="TOP2" s="627"/>
      <c r="TOQ2" s="627"/>
      <c r="TOR2" s="627"/>
      <c r="TOS2" s="627"/>
      <c r="TOT2" s="627"/>
      <c r="TOU2" s="627"/>
      <c r="TOV2" s="627"/>
      <c r="TOW2" s="627"/>
      <c r="TOX2" s="627"/>
      <c r="TOY2" s="627"/>
      <c r="TOZ2" s="627"/>
      <c r="TPA2" s="627"/>
      <c r="TPB2" s="627"/>
      <c r="TPC2" s="627"/>
      <c r="TPD2" s="627"/>
      <c r="TPE2" s="627"/>
      <c r="TPF2" s="627"/>
      <c r="TPG2" s="627"/>
      <c r="TPH2" s="627"/>
      <c r="TPI2" s="627"/>
      <c r="TPJ2" s="627"/>
      <c r="TPK2" s="627"/>
      <c r="TPL2" s="627"/>
      <c r="TPM2" s="627"/>
      <c r="TPN2" s="627"/>
      <c r="TPO2" s="627"/>
      <c r="TPP2" s="627"/>
      <c r="TPQ2" s="627"/>
      <c r="TPR2" s="627"/>
      <c r="TPS2" s="627"/>
      <c r="TPT2" s="627"/>
      <c r="TPU2" s="627"/>
      <c r="TPV2" s="627"/>
      <c r="TPW2" s="627"/>
      <c r="TPX2" s="627"/>
      <c r="TPY2" s="627"/>
      <c r="TPZ2" s="627"/>
      <c r="TQA2" s="627"/>
      <c r="TQB2" s="627"/>
      <c r="TQC2" s="627"/>
      <c r="TQD2" s="627"/>
      <c r="TQE2" s="627"/>
      <c r="TQF2" s="627"/>
      <c r="TQG2" s="627"/>
      <c r="TQH2" s="627"/>
      <c r="TQI2" s="627"/>
      <c r="TQJ2" s="627"/>
      <c r="TQK2" s="627"/>
      <c r="TQL2" s="627"/>
      <c r="TQM2" s="627"/>
      <c r="TQN2" s="627"/>
      <c r="TQO2" s="627"/>
      <c r="TQP2" s="627"/>
      <c r="TQQ2" s="627"/>
      <c r="TQR2" s="627"/>
      <c r="TQS2" s="627"/>
      <c r="TQT2" s="627"/>
      <c r="TQU2" s="627"/>
      <c r="TQV2" s="627"/>
      <c r="TQW2" s="627"/>
      <c r="TQX2" s="627"/>
      <c r="TQY2" s="627"/>
      <c r="TQZ2" s="627"/>
      <c r="TRA2" s="627"/>
      <c r="TRB2" s="627"/>
      <c r="TRC2" s="627"/>
      <c r="TRD2" s="627"/>
      <c r="TRE2" s="627"/>
      <c r="TRF2" s="627"/>
      <c r="TRG2" s="627"/>
      <c r="TRH2" s="627"/>
      <c r="TRI2" s="627"/>
      <c r="TRJ2" s="627"/>
      <c r="TRK2" s="627"/>
      <c r="TRL2" s="627"/>
      <c r="TRM2" s="627"/>
      <c r="TRN2" s="627"/>
      <c r="TRO2" s="627"/>
      <c r="TRP2" s="627"/>
      <c r="TRQ2" s="627"/>
      <c r="TRR2" s="627"/>
      <c r="TRS2" s="627"/>
      <c r="TRT2" s="627"/>
      <c r="TRU2" s="627"/>
      <c r="TRV2" s="627"/>
      <c r="TRW2" s="627"/>
      <c r="TRX2" s="627"/>
      <c r="TRY2" s="627"/>
      <c r="TRZ2" s="627"/>
      <c r="TSA2" s="627"/>
      <c r="TSB2" s="627"/>
      <c r="TSC2" s="627"/>
      <c r="TSD2" s="627"/>
      <c r="TSE2" s="627"/>
      <c r="TSF2" s="627"/>
      <c r="TSG2" s="627"/>
      <c r="TSH2" s="627"/>
      <c r="TSI2" s="627"/>
      <c r="TSJ2" s="627"/>
      <c r="TSK2" s="627"/>
      <c r="TSL2" s="627"/>
      <c r="TSM2" s="627"/>
      <c r="TSN2" s="627"/>
      <c r="TSO2" s="627"/>
      <c r="TSP2" s="627"/>
      <c r="TSQ2" s="627"/>
      <c r="TSR2" s="627"/>
      <c r="TSS2" s="627"/>
      <c r="TST2" s="627"/>
      <c r="TSU2" s="627"/>
      <c r="TSV2" s="627"/>
      <c r="TSW2" s="627"/>
      <c r="TSX2" s="627"/>
      <c r="TSY2" s="627"/>
      <c r="TSZ2" s="627"/>
      <c r="TTA2" s="627"/>
      <c r="TTB2" s="627"/>
      <c r="TTC2" s="627"/>
      <c r="TTD2" s="627"/>
      <c r="TTE2" s="627"/>
      <c r="TTF2" s="627"/>
      <c r="TTG2" s="627"/>
      <c r="TTH2" s="627"/>
      <c r="TTI2" s="627"/>
      <c r="TTJ2" s="627"/>
      <c r="TTK2" s="627"/>
      <c r="TTL2" s="627"/>
      <c r="TTM2" s="627"/>
      <c r="TTN2" s="627"/>
      <c r="TTO2" s="627"/>
      <c r="TTP2" s="627"/>
      <c r="TTQ2" s="627"/>
      <c r="TTR2" s="627"/>
      <c r="TTS2" s="627"/>
      <c r="TTT2" s="627"/>
      <c r="TTU2" s="627"/>
      <c r="TTV2" s="627"/>
      <c r="TTW2" s="627"/>
      <c r="TTX2" s="627"/>
      <c r="TTY2" s="627"/>
      <c r="TTZ2" s="627"/>
      <c r="TUA2" s="627"/>
      <c r="TUB2" s="627"/>
      <c r="TUC2" s="627"/>
      <c r="TUD2" s="627"/>
      <c r="TUE2" s="627"/>
      <c r="TUF2" s="627"/>
      <c r="TUG2" s="627"/>
      <c r="TUH2" s="627"/>
      <c r="TUI2" s="627"/>
      <c r="TUJ2" s="627"/>
      <c r="TUK2" s="627"/>
      <c r="TUL2" s="627"/>
      <c r="TUM2" s="627"/>
      <c r="TUN2" s="627"/>
      <c r="TUO2" s="627"/>
      <c r="TUP2" s="627"/>
      <c r="TUQ2" s="627"/>
      <c r="TUR2" s="627"/>
      <c r="TUS2" s="627"/>
      <c r="TUT2" s="627"/>
      <c r="TUU2" s="627"/>
      <c r="TUV2" s="627"/>
      <c r="TUW2" s="627"/>
      <c r="TUX2" s="627"/>
      <c r="TUY2" s="627"/>
      <c r="TUZ2" s="627"/>
      <c r="TVA2" s="627"/>
      <c r="TVB2" s="627"/>
      <c r="TVC2" s="627"/>
      <c r="TVD2" s="627"/>
      <c r="TVE2" s="627"/>
      <c r="TVF2" s="627"/>
      <c r="TVG2" s="627"/>
      <c r="TVH2" s="627"/>
      <c r="TVI2" s="627"/>
      <c r="TVJ2" s="627"/>
      <c r="TVK2" s="627"/>
      <c r="TVL2" s="627"/>
      <c r="TVM2" s="627"/>
      <c r="TVN2" s="627"/>
      <c r="TVO2" s="627"/>
      <c r="TVP2" s="627"/>
      <c r="TVQ2" s="627"/>
      <c r="TVR2" s="627"/>
      <c r="TVS2" s="627"/>
      <c r="TVT2" s="627"/>
      <c r="TVU2" s="627"/>
      <c r="TVV2" s="627"/>
      <c r="TVW2" s="627"/>
      <c r="TVX2" s="627"/>
      <c r="TVY2" s="627"/>
      <c r="TVZ2" s="627"/>
      <c r="TWA2" s="627"/>
      <c r="TWB2" s="627"/>
      <c r="TWC2" s="627"/>
      <c r="TWD2" s="627"/>
      <c r="TWE2" s="627"/>
      <c r="TWF2" s="627"/>
      <c r="TWG2" s="627"/>
      <c r="TWH2" s="627"/>
      <c r="TWI2" s="627"/>
      <c r="TWJ2" s="627"/>
      <c r="TWK2" s="627"/>
      <c r="TWL2" s="627"/>
      <c r="TWM2" s="627"/>
      <c r="TWN2" s="627"/>
      <c r="TWO2" s="627"/>
      <c r="TWP2" s="627"/>
      <c r="TWQ2" s="627"/>
      <c r="TWR2" s="627"/>
      <c r="TWS2" s="627"/>
      <c r="TWT2" s="627"/>
      <c r="TWU2" s="627"/>
      <c r="TWV2" s="627"/>
      <c r="TWW2" s="627"/>
      <c r="TWX2" s="627"/>
      <c r="TWY2" s="627"/>
      <c r="TWZ2" s="627"/>
      <c r="TXA2" s="627"/>
      <c r="TXB2" s="627"/>
      <c r="TXC2" s="627"/>
      <c r="TXD2" s="627"/>
      <c r="TXE2" s="627"/>
      <c r="TXF2" s="627"/>
      <c r="TXG2" s="627"/>
      <c r="TXH2" s="627"/>
      <c r="TXI2" s="627"/>
      <c r="TXJ2" s="627"/>
      <c r="TXK2" s="627"/>
      <c r="TXL2" s="627"/>
      <c r="TXM2" s="627"/>
      <c r="TXN2" s="627"/>
      <c r="TXO2" s="627"/>
      <c r="TXP2" s="627"/>
      <c r="TXQ2" s="627"/>
      <c r="TXR2" s="627"/>
      <c r="TXS2" s="627"/>
      <c r="TXT2" s="627"/>
      <c r="TXU2" s="627"/>
      <c r="TXV2" s="627"/>
      <c r="TXW2" s="627"/>
      <c r="TXX2" s="627"/>
      <c r="TXY2" s="627"/>
      <c r="TXZ2" s="627"/>
      <c r="TYA2" s="627"/>
      <c r="TYB2" s="627"/>
      <c r="TYC2" s="627"/>
      <c r="TYD2" s="627"/>
      <c r="TYE2" s="627"/>
      <c r="TYF2" s="627"/>
      <c r="TYG2" s="627"/>
      <c r="TYH2" s="627"/>
      <c r="TYI2" s="627"/>
      <c r="TYJ2" s="627"/>
      <c r="TYK2" s="627"/>
      <c r="TYL2" s="627"/>
      <c r="TYM2" s="627"/>
      <c r="TYN2" s="627"/>
      <c r="TYO2" s="627"/>
      <c r="TYP2" s="627"/>
      <c r="TYQ2" s="627"/>
      <c r="TYR2" s="627"/>
      <c r="TYS2" s="627"/>
      <c r="TYT2" s="627"/>
      <c r="TYU2" s="627"/>
      <c r="TYV2" s="627"/>
      <c r="TYW2" s="627"/>
      <c r="TYX2" s="627"/>
      <c r="TYY2" s="627"/>
      <c r="TYZ2" s="627"/>
      <c r="TZA2" s="627"/>
      <c r="TZB2" s="627"/>
      <c r="TZC2" s="627"/>
      <c r="TZD2" s="627"/>
      <c r="TZE2" s="627"/>
      <c r="TZF2" s="627"/>
      <c r="TZG2" s="627"/>
      <c r="TZH2" s="627"/>
      <c r="TZI2" s="627"/>
      <c r="TZJ2" s="627"/>
      <c r="TZK2" s="627"/>
      <c r="TZL2" s="627"/>
      <c r="TZM2" s="627"/>
      <c r="TZN2" s="627"/>
      <c r="TZO2" s="627"/>
      <c r="TZP2" s="627"/>
      <c r="TZQ2" s="627"/>
      <c r="TZR2" s="627"/>
      <c r="TZS2" s="627"/>
      <c r="TZT2" s="627"/>
      <c r="TZU2" s="627"/>
      <c r="TZV2" s="627"/>
      <c r="TZW2" s="627"/>
      <c r="TZX2" s="627"/>
      <c r="TZY2" s="627"/>
      <c r="TZZ2" s="627"/>
      <c r="UAA2" s="627"/>
      <c r="UAB2" s="627"/>
      <c r="UAC2" s="627"/>
      <c r="UAD2" s="627"/>
      <c r="UAE2" s="627"/>
      <c r="UAF2" s="627"/>
      <c r="UAG2" s="627"/>
      <c r="UAH2" s="627"/>
      <c r="UAI2" s="627"/>
      <c r="UAJ2" s="627"/>
      <c r="UAK2" s="627"/>
      <c r="UAL2" s="627"/>
      <c r="UAM2" s="627"/>
      <c r="UAN2" s="627"/>
      <c r="UAO2" s="627"/>
      <c r="UAP2" s="627"/>
      <c r="UAQ2" s="627"/>
      <c r="UAR2" s="627"/>
      <c r="UAS2" s="627"/>
      <c r="UAT2" s="627"/>
      <c r="UAU2" s="627"/>
      <c r="UAV2" s="627"/>
      <c r="UAW2" s="627"/>
      <c r="UAX2" s="627"/>
      <c r="UAY2" s="627"/>
      <c r="UAZ2" s="627"/>
      <c r="UBA2" s="627"/>
      <c r="UBB2" s="627"/>
      <c r="UBC2" s="627"/>
      <c r="UBD2" s="627"/>
      <c r="UBE2" s="627"/>
      <c r="UBF2" s="627"/>
      <c r="UBG2" s="627"/>
      <c r="UBH2" s="627"/>
      <c r="UBI2" s="627"/>
      <c r="UBJ2" s="627"/>
      <c r="UBK2" s="627"/>
      <c r="UBL2" s="627"/>
      <c r="UBM2" s="627"/>
      <c r="UBN2" s="627"/>
      <c r="UBO2" s="627"/>
      <c r="UBP2" s="627"/>
      <c r="UBQ2" s="627"/>
      <c r="UBR2" s="627"/>
      <c r="UBS2" s="627"/>
      <c r="UBT2" s="627"/>
      <c r="UBU2" s="627"/>
      <c r="UBV2" s="627"/>
      <c r="UBW2" s="627"/>
      <c r="UBX2" s="627"/>
      <c r="UBY2" s="627"/>
      <c r="UBZ2" s="627"/>
      <c r="UCA2" s="627"/>
      <c r="UCB2" s="627"/>
      <c r="UCC2" s="627"/>
      <c r="UCD2" s="627"/>
      <c r="UCE2" s="627"/>
      <c r="UCF2" s="627"/>
      <c r="UCG2" s="627"/>
      <c r="UCH2" s="627"/>
      <c r="UCI2" s="627"/>
      <c r="UCJ2" s="627"/>
      <c r="UCK2" s="627"/>
      <c r="UCL2" s="627"/>
      <c r="UCM2" s="627"/>
      <c r="UCN2" s="627"/>
      <c r="UCO2" s="627"/>
      <c r="UCP2" s="627"/>
      <c r="UCQ2" s="627"/>
      <c r="UCR2" s="627"/>
      <c r="UCS2" s="627"/>
      <c r="UCT2" s="627"/>
      <c r="UCU2" s="627"/>
      <c r="UCV2" s="627"/>
      <c r="UCW2" s="627"/>
      <c r="UCX2" s="627"/>
      <c r="UCY2" s="627"/>
      <c r="UCZ2" s="627"/>
      <c r="UDA2" s="627"/>
      <c r="UDB2" s="627"/>
      <c r="UDC2" s="627"/>
      <c r="UDD2" s="627"/>
      <c r="UDE2" s="627"/>
      <c r="UDF2" s="627"/>
      <c r="UDG2" s="627"/>
      <c r="UDH2" s="627"/>
      <c r="UDI2" s="627"/>
      <c r="UDJ2" s="627"/>
      <c r="UDK2" s="627"/>
      <c r="UDL2" s="627"/>
      <c r="UDM2" s="627"/>
      <c r="UDN2" s="627"/>
      <c r="UDO2" s="627"/>
      <c r="UDP2" s="627"/>
      <c r="UDQ2" s="627"/>
      <c r="UDR2" s="627"/>
      <c r="UDS2" s="627"/>
      <c r="UDT2" s="627"/>
      <c r="UDU2" s="627"/>
      <c r="UDV2" s="627"/>
      <c r="UDW2" s="627"/>
      <c r="UDX2" s="627"/>
      <c r="UDY2" s="627"/>
      <c r="UDZ2" s="627"/>
      <c r="UEA2" s="627"/>
      <c r="UEB2" s="627"/>
      <c r="UEC2" s="627"/>
      <c r="UED2" s="627"/>
      <c r="UEE2" s="627"/>
      <c r="UEF2" s="627"/>
      <c r="UEG2" s="627"/>
      <c r="UEH2" s="627"/>
      <c r="UEI2" s="627"/>
      <c r="UEJ2" s="627"/>
      <c r="UEK2" s="627"/>
      <c r="UEL2" s="627"/>
      <c r="UEM2" s="627"/>
      <c r="UEN2" s="627"/>
      <c r="UEO2" s="627"/>
      <c r="UEP2" s="627"/>
      <c r="UEQ2" s="627"/>
      <c r="UER2" s="627"/>
      <c r="UES2" s="627"/>
      <c r="UET2" s="627"/>
      <c r="UEU2" s="627"/>
      <c r="UEV2" s="627"/>
      <c r="UEW2" s="627"/>
      <c r="UEX2" s="627"/>
      <c r="UEY2" s="627"/>
      <c r="UEZ2" s="627"/>
      <c r="UFA2" s="627"/>
      <c r="UFB2" s="627"/>
      <c r="UFC2" s="627"/>
      <c r="UFD2" s="627"/>
      <c r="UFE2" s="627"/>
      <c r="UFF2" s="627"/>
      <c r="UFG2" s="627"/>
      <c r="UFH2" s="627"/>
      <c r="UFI2" s="627"/>
      <c r="UFJ2" s="627"/>
      <c r="UFK2" s="627"/>
      <c r="UFL2" s="627"/>
      <c r="UFM2" s="627"/>
      <c r="UFN2" s="627"/>
      <c r="UFO2" s="627"/>
      <c r="UFP2" s="627"/>
      <c r="UFQ2" s="627"/>
      <c r="UFR2" s="627"/>
      <c r="UFS2" s="627"/>
      <c r="UFT2" s="627"/>
      <c r="UFU2" s="627"/>
      <c r="UFV2" s="627"/>
      <c r="UFW2" s="627"/>
      <c r="UFX2" s="627"/>
      <c r="UFY2" s="627"/>
      <c r="UFZ2" s="627"/>
      <c r="UGA2" s="627"/>
      <c r="UGB2" s="627"/>
      <c r="UGC2" s="627"/>
      <c r="UGD2" s="627"/>
      <c r="UGE2" s="627"/>
      <c r="UGF2" s="627"/>
      <c r="UGG2" s="627"/>
      <c r="UGH2" s="627"/>
      <c r="UGI2" s="627"/>
      <c r="UGJ2" s="627"/>
      <c r="UGK2" s="627"/>
      <c r="UGL2" s="627"/>
      <c r="UGM2" s="627"/>
      <c r="UGN2" s="627"/>
      <c r="UGO2" s="627"/>
      <c r="UGP2" s="627"/>
      <c r="UGQ2" s="627"/>
      <c r="UGR2" s="627"/>
      <c r="UGS2" s="627"/>
      <c r="UGT2" s="627"/>
      <c r="UGU2" s="627"/>
      <c r="UGV2" s="627"/>
      <c r="UGW2" s="627"/>
      <c r="UGX2" s="627"/>
      <c r="UGY2" s="627"/>
      <c r="UGZ2" s="627"/>
      <c r="UHA2" s="627"/>
      <c r="UHB2" s="627"/>
      <c r="UHC2" s="627"/>
      <c r="UHD2" s="627"/>
      <c r="UHE2" s="627"/>
      <c r="UHF2" s="627"/>
      <c r="UHG2" s="627"/>
      <c r="UHH2" s="627"/>
      <c r="UHI2" s="627"/>
      <c r="UHJ2" s="627"/>
      <c r="UHK2" s="627"/>
      <c r="UHL2" s="627"/>
      <c r="UHM2" s="627"/>
      <c r="UHN2" s="627"/>
      <c r="UHO2" s="627"/>
      <c r="UHP2" s="627"/>
      <c r="UHQ2" s="627"/>
      <c r="UHR2" s="627"/>
      <c r="UHS2" s="627"/>
      <c r="UHT2" s="627"/>
      <c r="UHU2" s="627"/>
      <c r="UHV2" s="627"/>
      <c r="UHW2" s="627"/>
      <c r="UHX2" s="627"/>
      <c r="UHY2" s="627"/>
      <c r="UHZ2" s="627"/>
      <c r="UIA2" s="627"/>
      <c r="UIB2" s="627"/>
      <c r="UIC2" s="627"/>
      <c r="UID2" s="627"/>
      <c r="UIE2" s="627"/>
      <c r="UIF2" s="627"/>
      <c r="UIG2" s="627"/>
      <c r="UIH2" s="627"/>
      <c r="UII2" s="627"/>
      <c r="UIJ2" s="627"/>
      <c r="UIK2" s="627"/>
      <c r="UIL2" s="627"/>
      <c r="UIM2" s="627"/>
      <c r="UIN2" s="627"/>
      <c r="UIO2" s="627"/>
      <c r="UIP2" s="627"/>
      <c r="UIQ2" s="627"/>
      <c r="UIR2" s="627"/>
      <c r="UIS2" s="627"/>
      <c r="UIT2" s="627"/>
      <c r="UIU2" s="627"/>
      <c r="UIV2" s="627"/>
      <c r="UIW2" s="627"/>
      <c r="UIX2" s="627"/>
      <c r="UIY2" s="627"/>
      <c r="UIZ2" s="627"/>
      <c r="UJA2" s="627"/>
      <c r="UJB2" s="627"/>
      <c r="UJC2" s="627"/>
      <c r="UJD2" s="627"/>
      <c r="UJE2" s="627"/>
      <c r="UJF2" s="627"/>
      <c r="UJG2" s="627"/>
      <c r="UJH2" s="627"/>
      <c r="UJI2" s="627"/>
      <c r="UJJ2" s="627"/>
      <c r="UJK2" s="627"/>
      <c r="UJL2" s="627"/>
      <c r="UJM2" s="627"/>
      <c r="UJN2" s="627"/>
      <c r="UJO2" s="627"/>
      <c r="UJP2" s="627"/>
      <c r="UJQ2" s="627"/>
      <c r="UJR2" s="627"/>
      <c r="UJS2" s="627"/>
      <c r="UJT2" s="627"/>
      <c r="UJU2" s="627"/>
      <c r="UJV2" s="627"/>
      <c r="UJW2" s="627"/>
      <c r="UJX2" s="627"/>
      <c r="UJY2" s="627"/>
      <c r="UJZ2" s="627"/>
      <c r="UKA2" s="627"/>
      <c r="UKB2" s="627"/>
      <c r="UKC2" s="627"/>
      <c r="UKD2" s="627"/>
      <c r="UKE2" s="627"/>
      <c r="UKF2" s="627"/>
      <c r="UKG2" s="627"/>
      <c r="UKH2" s="627"/>
      <c r="UKI2" s="627"/>
      <c r="UKJ2" s="627"/>
      <c r="UKK2" s="627"/>
      <c r="UKL2" s="627"/>
      <c r="UKM2" s="627"/>
      <c r="UKN2" s="627"/>
      <c r="UKO2" s="627"/>
      <c r="UKP2" s="627"/>
      <c r="UKQ2" s="627"/>
      <c r="UKR2" s="627"/>
      <c r="UKS2" s="627"/>
      <c r="UKT2" s="627"/>
      <c r="UKU2" s="627"/>
      <c r="UKV2" s="627"/>
      <c r="UKW2" s="627"/>
      <c r="UKX2" s="627"/>
      <c r="UKY2" s="627"/>
      <c r="UKZ2" s="627"/>
      <c r="ULA2" s="627"/>
      <c r="ULB2" s="627"/>
      <c r="ULC2" s="627"/>
      <c r="ULD2" s="627"/>
      <c r="ULE2" s="627"/>
      <c r="ULF2" s="627"/>
      <c r="ULG2" s="627"/>
      <c r="ULH2" s="627"/>
      <c r="ULI2" s="627"/>
      <c r="ULJ2" s="627"/>
      <c r="ULK2" s="627"/>
      <c r="ULL2" s="627"/>
      <c r="ULM2" s="627"/>
      <c r="ULN2" s="627"/>
      <c r="ULO2" s="627"/>
      <c r="ULP2" s="627"/>
      <c r="ULQ2" s="627"/>
      <c r="ULR2" s="627"/>
      <c r="ULS2" s="627"/>
      <c r="ULT2" s="627"/>
      <c r="ULU2" s="627"/>
      <c r="ULV2" s="627"/>
      <c r="ULW2" s="627"/>
      <c r="ULX2" s="627"/>
      <c r="ULY2" s="627"/>
      <c r="ULZ2" s="627"/>
      <c r="UMA2" s="627"/>
      <c r="UMB2" s="627"/>
      <c r="UMC2" s="627"/>
      <c r="UMD2" s="627"/>
      <c r="UME2" s="627"/>
      <c r="UMF2" s="627"/>
      <c r="UMG2" s="627"/>
      <c r="UMH2" s="627"/>
      <c r="UMI2" s="627"/>
      <c r="UMJ2" s="627"/>
      <c r="UMK2" s="627"/>
      <c r="UML2" s="627"/>
      <c r="UMM2" s="627"/>
      <c r="UMN2" s="627"/>
      <c r="UMO2" s="627"/>
      <c r="UMP2" s="627"/>
      <c r="UMQ2" s="627"/>
      <c r="UMR2" s="627"/>
      <c r="UMS2" s="627"/>
      <c r="UMT2" s="627"/>
      <c r="UMU2" s="627"/>
      <c r="UMV2" s="627"/>
      <c r="UMW2" s="627"/>
      <c r="UMX2" s="627"/>
      <c r="UMY2" s="627"/>
      <c r="UMZ2" s="627"/>
      <c r="UNA2" s="627"/>
      <c r="UNB2" s="627"/>
      <c r="UNC2" s="627"/>
      <c r="UND2" s="627"/>
      <c r="UNE2" s="627"/>
      <c r="UNF2" s="627"/>
      <c r="UNG2" s="627"/>
      <c r="UNH2" s="627"/>
      <c r="UNI2" s="627"/>
      <c r="UNJ2" s="627"/>
      <c r="UNK2" s="627"/>
      <c r="UNL2" s="627"/>
      <c r="UNM2" s="627"/>
      <c r="UNN2" s="627"/>
      <c r="UNO2" s="627"/>
      <c r="UNP2" s="627"/>
      <c r="UNQ2" s="627"/>
      <c r="UNR2" s="627"/>
      <c r="UNS2" s="627"/>
      <c r="UNT2" s="627"/>
      <c r="UNU2" s="627"/>
      <c r="UNV2" s="627"/>
      <c r="UNW2" s="627"/>
      <c r="UNX2" s="627"/>
      <c r="UNY2" s="627"/>
      <c r="UNZ2" s="627"/>
      <c r="UOA2" s="627"/>
      <c r="UOB2" s="627"/>
      <c r="UOC2" s="627"/>
      <c r="UOD2" s="627"/>
      <c r="UOE2" s="627"/>
      <c r="UOF2" s="627"/>
      <c r="UOG2" s="627"/>
      <c r="UOH2" s="627"/>
      <c r="UOI2" s="627"/>
      <c r="UOJ2" s="627"/>
      <c r="UOK2" s="627"/>
      <c r="UOL2" s="627"/>
      <c r="UOM2" s="627"/>
      <c r="UON2" s="627"/>
      <c r="UOO2" s="627"/>
      <c r="UOP2" s="627"/>
      <c r="UOQ2" s="627"/>
      <c r="UOR2" s="627"/>
      <c r="UOS2" s="627"/>
      <c r="UOT2" s="627"/>
      <c r="UOU2" s="627"/>
      <c r="UOV2" s="627"/>
      <c r="UOW2" s="627"/>
      <c r="UOX2" s="627"/>
      <c r="UOY2" s="627"/>
      <c r="UOZ2" s="627"/>
      <c r="UPA2" s="627"/>
      <c r="UPB2" s="627"/>
      <c r="UPC2" s="627"/>
      <c r="UPD2" s="627"/>
      <c r="UPE2" s="627"/>
      <c r="UPF2" s="627"/>
      <c r="UPG2" s="627"/>
      <c r="UPH2" s="627"/>
      <c r="UPI2" s="627"/>
      <c r="UPJ2" s="627"/>
      <c r="UPK2" s="627"/>
      <c r="UPL2" s="627"/>
      <c r="UPM2" s="627"/>
      <c r="UPN2" s="627"/>
      <c r="UPO2" s="627"/>
      <c r="UPP2" s="627"/>
      <c r="UPQ2" s="627"/>
      <c r="UPR2" s="627"/>
      <c r="UPS2" s="627"/>
      <c r="UPT2" s="627"/>
      <c r="UPU2" s="627"/>
      <c r="UPV2" s="627"/>
      <c r="UPW2" s="627"/>
      <c r="UPX2" s="627"/>
      <c r="UPY2" s="627"/>
      <c r="UPZ2" s="627"/>
      <c r="UQA2" s="627"/>
      <c r="UQB2" s="627"/>
      <c r="UQC2" s="627"/>
      <c r="UQD2" s="627"/>
      <c r="UQE2" s="627"/>
      <c r="UQF2" s="627"/>
      <c r="UQG2" s="627"/>
      <c r="UQH2" s="627"/>
      <c r="UQI2" s="627"/>
      <c r="UQJ2" s="627"/>
      <c r="UQK2" s="627"/>
      <c r="UQL2" s="627"/>
      <c r="UQM2" s="627"/>
      <c r="UQN2" s="627"/>
      <c r="UQO2" s="627"/>
      <c r="UQP2" s="627"/>
      <c r="UQQ2" s="627"/>
      <c r="UQR2" s="627"/>
      <c r="UQS2" s="627"/>
      <c r="UQT2" s="627"/>
      <c r="UQU2" s="627"/>
      <c r="UQV2" s="627"/>
      <c r="UQW2" s="627"/>
      <c r="UQX2" s="627"/>
      <c r="UQY2" s="627"/>
      <c r="UQZ2" s="627"/>
      <c r="URA2" s="627"/>
      <c r="URB2" s="627"/>
      <c r="URC2" s="627"/>
      <c r="URD2" s="627"/>
      <c r="URE2" s="627"/>
      <c r="URF2" s="627"/>
      <c r="URG2" s="627"/>
      <c r="URH2" s="627"/>
      <c r="URI2" s="627"/>
      <c r="URJ2" s="627"/>
      <c r="URK2" s="627"/>
      <c r="URL2" s="627"/>
      <c r="URM2" s="627"/>
      <c r="URN2" s="627"/>
      <c r="URO2" s="627"/>
      <c r="URP2" s="627"/>
      <c r="URQ2" s="627"/>
      <c r="URR2" s="627"/>
      <c r="URS2" s="627"/>
      <c r="URT2" s="627"/>
      <c r="URU2" s="627"/>
      <c r="URV2" s="627"/>
      <c r="URW2" s="627"/>
      <c r="URX2" s="627"/>
      <c r="URY2" s="627"/>
      <c r="URZ2" s="627"/>
      <c r="USA2" s="627"/>
      <c r="USB2" s="627"/>
      <c r="USC2" s="627"/>
      <c r="USD2" s="627"/>
      <c r="USE2" s="627"/>
      <c r="USF2" s="627"/>
      <c r="USG2" s="627"/>
      <c r="USH2" s="627"/>
      <c r="USI2" s="627"/>
      <c r="USJ2" s="627"/>
      <c r="USK2" s="627"/>
      <c r="USL2" s="627"/>
      <c r="USM2" s="627"/>
      <c r="USN2" s="627"/>
      <c r="USO2" s="627"/>
      <c r="USP2" s="627"/>
      <c r="USQ2" s="627"/>
      <c r="USR2" s="627"/>
      <c r="USS2" s="627"/>
      <c r="UST2" s="627"/>
      <c r="USU2" s="627"/>
      <c r="USV2" s="627"/>
      <c r="USW2" s="627"/>
      <c r="USX2" s="627"/>
      <c r="USY2" s="627"/>
      <c r="USZ2" s="627"/>
      <c r="UTA2" s="627"/>
      <c r="UTB2" s="627"/>
      <c r="UTC2" s="627"/>
      <c r="UTD2" s="627"/>
      <c r="UTE2" s="627"/>
      <c r="UTF2" s="627"/>
      <c r="UTG2" s="627"/>
      <c r="UTH2" s="627"/>
      <c r="UTI2" s="627"/>
      <c r="UTJ2" s="627"/>
      <c r="UTK2" s="627"/>
      <c r="UTL2" s="627"/>
      <c r="UTM2" s="627"/>
      <c r="UTN2" s="627"/>
      <c r="UTO2" s="627"/>
      <c r="UTP2" s="627"/>
      <c r="UTQ2" s="627"/>
      <c r="UTR2" s="627"/>
      <c r="UTS2" s="627"/>
      <c r="UTT2" s="627"/>
      <c r="UTU2" s="627"/>
      <c r="UTV2" s="627"/>
      <c r="UTW2" s="627"/>
      <c r="UTX2" s="627"/>
      <c r="UTY2" s="627"/>
      <c r="UTZ2" s="627"/>
      <c r="UUA2" s="627"/>
      <c r="UUB2" s="627"/>
      <c r="UUC2" s="627"/>
      <c r="UUD2" s="627"/>
      <c r="UUE2" s="627"/>
      <c r="UUF2" s="627"/>
      <c r="UUG2" s="627"/>
      <c r="UUH2" s="627"/>
      <c r="UUI2" s="627"/>
      <c r="UUJ2" s="627"/>
      <c r="UUK2" s="627"/>
      <c r="UUL2" s="627"/>
      <c r="UUM2" s="627"/>
      <c r="UUN2" s="627"/>
      <c r="UUO2" s="627"/>
      <c r="UUP2" s="627"/>
      <c r="UUQ2" s="627"/>
      <c r="UUR2" s="627"/>
      <c r="UUS2" s="627"/>
      <c r="UUT2" s="627"/>
      <c r="UUU2" s="627"/>
      <c r="UUV2" s="627"/>
      <c r="UUW2" s="627"/>
      <c r="UUX2" s="627"/>
      <c r="UUY2" s="627"/>
      <c r="UUZ2" s="627"/>
      <c r="UVA2" s="627"/>
      <c r="UVB2" s="627"/>
      <c r="UVC2" s="627"/>
      <c r="UVD2" s="627"/>
      <c r="UVE2" s="627"/>
      <c r="UVF2" s="627"/>
      <c r="UVG2" s="627"/>
      <c r="UVH2" s="627"/>
      <c r="UVI2" s="627"/>
      <c r="UVJ2" s="627"/>
      <c r="UVK2" s="627"/>
      <c r="UVL2" s="627"/>
      <c r="UVM2" s="627"/>
      <c r="UVN2" s="627"/>
      <c r="UVO2" s="627"/>
      <c r="UVP2" s="627"/>
      <c r="UVQ2" s="627"/>
      <c r="UVR2" s="627"/>
      <c r="UVS2" s="627"/>
      <c r="UVT2" s="627"/>
      <c r="UVU2" s="627"/>
      <c r="UVV2" s="627"/>
      <c r="UVW2" s="627"/>
      <c r="UVX2" s="627"/>
      <c r="UVY2" s="627"/>
      <c r="UVZ2" s="627"/>
      <c r="UWA2" s="627"/>
      <c r="UWB2" s="627"/>
      <c r="UWC2" s="627"/>
      <c r="UWD2" s="627"/>
      <c r="UWE2" s="627"/>
      <c r="UWF2" s="627"/>
      <c r="UWG2" s="627"/>
      <c r="UWH2" s="627"/>
      <c r="UWI2" s="627"/>
      <c r="UWJ2" s="627"/>
      <c r="UWK2" s="627"/>
      <c r="UWL2" s="627"/>
      <c r="UWM2" s="627"/>
      <c r="UWN2" s="627"/>
      <c r="UWO2" s="627"/>
      <c r="UWP2" s="627"/>
      <c r="UWQ2" s="627"/>
      <c r="UWR2" s="627"/>
      <c r="UWS2" s="627"/>
      <c r="UWT2" s="627"/>
      <c r="UWU2" s="627"/>
      <c r="UWV2" s="627"/>
      <c r="UWW2" s="627"/>
      <c r="UWX2" s="627"/>
      <c r="UWY2" s="627"/>
      <c r="UWZ2" s="627"/>
      <c r="UXA2" s="627"/>
      <c r="UXB2" s="627"/>
      <c r="UXC2" s="627"/>
      <c r="UXD2" s="627"/>
      <c r="UXE2" s="627"/>
      <c r="UXF2" s="627"/>
      <c r="UXG2" s="627"/>
      <c r="UXH2" s="627"/>
      <c r="UXI2" s="627"/>
      <c r="UXJ2" s="627"/>
      <c r="UXK2" s="627"/>
      <c r="UXL2" s="627"/>
      <c r="UXM2" s="627"/>
      <c r="UXN2" s="627"/>
      <c r="UXO2" s="627"/>
      <c r="UXP2" s="627"/>
      <c r="UXQ2" s="627"/>
      <c r="UXR2" s="627"/>
      <c r="UXS2" s="627"/>
      <c r="UXT2" s="627"/>
      <c r="UXU2" s="627"/>
      <c r="UXV2" s="627"/>
      <c r="UXW2" s="627"/>
      <c r="UXX2" s="627"/>
      <c r="UXY2" s="627"/>
      <c r="UXZ2" s="627"/>
      <c r="UYA2" s="627"/>
      <c r="UYB2" s="627"/>
      <c r="UYC2" s="627"/>
      <c r="UYD2" s="627"/>
      <c r="UYE2" s="627"/>
      <c r="UYF2" s="627"/>
      <c r="UYG2" s="627"/>
      <c r="UYH2" s="627"/>
      <c r="UYI2" s="627"/>
      <c r="UYJ2" s="627"/>
      <c r="UYK2" s="627"/>
      <c r="UYL2" s="627"/>
      <c r="UYM2" s="627"/>
      <c r="UYN2" s="627"/>
      <c r="UYO2" s="627"/>
      <c r="UYP2" s="627"/>
      <c r="UYQ2" s="627"/>
      <c r="UYR2" s="627"/>
      <c r="UYS2" s="627"/>
      <c r="UYT2" s="627"/>
      <c r="UYU2" s="627"/>
      <c r="UYV2" s="627"/>
      <c r="UYW2" s="627"/>
      <c r="UYX2" s="627"/>
      <c r="UYY2" s="627"/>
      <c r="UYZ2" s="627"/>
      <c r="UZA2" s="627"/>
      <c r="UZB2" s="627"/>
      <c r="UZC2" s="627"/>
      <c r="UZD2" s="627"/>
      <c r="UZE2" s="627"/>
      <c r="UZF2" s="627"/>
      <c r="UZG2" s="627"/>
      <c r="UZH2" s="627"/>
      <c r="UZI2" s="627"/>
      <c r="UZJ2" s="627"/>
      <c r="UZK2" s="627"/>
      <c r="UZL2" s="627"/>
      <c r="UZM2" s="627"/>
      <c r="UZN2" s="627"/>
      <c r="UZO2" s="627"/>
      <c r="UZP2" s="627"/>
      <c r="UZQ2" s="627"/>
      <c r="UZR2" s="627"/>
      <c r="UZS2" s="627"/>
      <c r="UZT2" s="627"/>
      <c r="UZU2" s="627"/>
      <c r="UZV2" s="627"/>
      <c r="UZW2" s="627"/>
      <c r="UZX2" s="627"/>
      <c r="UZY2" s="627"/>
      <c r="UZZ2" s="627"/>
      <c r="VAA2" s="627"/>
      <c r="VAB2" s="627"/>
      <c r="VAC2" s="627"/>
      <c r="VAD2" s="627"/>
      <c r="VAE2" s="627"/>
      <c r="VAF2" s="627"/>
      <c r="VAG2" s="627"/>
      <c r="VAH2" s="627"/>
      <c r="VAI2" s="627"/>
      <c r="VAJ2" s="627"/>
      <c r="VAK2" s="627"/>
      <c r="VAL2" s="627"/>
      <c r="VAM2" s="627"/>
      <c r="VAN2" s="627"/>
      <c r="VAO2" s="627"/>
      <c r="VAP2" s="627"/>
      <c r="VAQ2" s="627"/>
      <c r="VAR2" s="627"/>
      <c r="VAS2" s="627"/>
      <c r="VAT2" s="627"/>
      <c r="VAU2" s="627"/>
      <c r="VAV2" s="627"/>
      <c r="VAW2" s="627"/>
      <c r="VAX2" s="627"/>
      <c r="VAY2" s="627"/>
      <c r="VAZ2" s="627"/>
      <c r="VBA2" s="627"/>
      <c r="VBB2" s="627"/>
      <c r="VBC2" s="627"/>
      <c r="VBD2" s="627"/>
      <c r="VBE2" s="627"/>
      <c r="VBF2" s="627"/>
      <c r="VBG2" s="627"/>
      <c r="VBH2" s="627"/>
      <c r="VBI2" s="627"/>
      <c r="VBJ2" s="627"/>
      <c r="VBK2" s="627"/>
      <c r="VBL2" s="627"/>
      <c r="VBM2" s="627"/>
      <c r="VBN2" s="627"/>
      <c r="VBO2" s="627"/>
      <c r="VBP2" s="627"/>
      <c r="VBQ2" s="627"/>
      <c r="VBR2" s="627"/>
      <c r="VBS2" s="627"/>
      <c r="VBT2" s="627"/>
      <c r="VBU2" s="627"/>
      <c r="VBV2" s="627"/>
      <c r="VBW2" s="627"/>
      <c r="VBX2" s="627"/>
      <c r="VBY2" s="627"/>
      <c r="VBZ2" s="627"/>
      <c r="VCA2" s="627"/>
      <c r="VCB2" s="627"/>
      <c r="VCC2" s="627"/>
      <c r="VCD2" s="627"/>
      <c r="VCE2" s="627"/>
      <c r="VCF2" s="627"/>
      <c r="VCG2" s="627"/>
      <c r="VCH2" s="627"/>
      <c r="VCI2" s="627"/>
      <c r="VCJ2" s="627"/>
      <c r="VCK2" s="627"/>
      <c r="VCL2" s="627"/>
      <c r="VCM2" s="627"/>
      <c r="VCN2" s="627"/>
      <c r="VCO2" s="627"/>
      <c r="VCP2" s="627"/>
      <c r="VCQ2" s="627"/>
      <c r="VCR2" s="627"/>
      <c r="VCS2" s="627"/>
      <c r="VCT2" s="627"/>
      <c r="VCU2" s="627"/>
      <c r="VCV2" s="627"/>
      <c r="VCW2" s="627"/>
      <c r="VCX2" s="627"/>
      <c r="VCY2" s="627"/>
      <c r="VCZ2" s="627"/>
      <c r="VDA2" s="627"/>
      <c r="VDB2" s="627"/>
      <c r="VDC2" s="627"/>
      <c r="VDD2" s="627"/>
      <c r="VDE2" s="627"/>
      <c r="VDF2" s="627"/>
      <c r="VDG2" s="627"/>
      <c r="VDH2" s="627"/>
      <c r="VDI2" s="627"/>
      <c r="VDJ2" s="627"/>
      <c r="VDK2" s="627"/>
      <c r="VDL2" s="627"/>
      <c r="VDM2" s="627"/>
      <c r="VDN2" s="627"/>
      <c r="VDO2" s="627"/>
      <c r="VDP2" s="627"/>
      <c r="VDQ2" s="627"/>
      <c r="VDR2" s="627"/>
      <c r="VDS2" s="627"/>
      <c r="VDT2" s="627"/>
      <c r="VDU2" s="627"/>
      <c r="VDV2" s="627"/>
      <c r="VDW2" s="627"/>
      <c r="VDX2" s="627"/>
      <c r="VDY2" s="627"/>
      <c r="VDZ2" s="627"/>
      <c r="VEA2" s="627"/>
      <c r="VEB2" s="627"/>
      <c r="VEC2" s="627"/>
      <c r="VED2" s="627"/>
      <c r="VEE2" s="627"/>
      <c r="VEF2" s="627"/>
      <c r="VEG2" s="627"/>
      <c r="VEH2" s="627"/>
      <c r="VEI2" s="627"/>
      <c r="VEJ2" s="627"/>
      <c r="VEK2" s="627"/>
      <c r="VEL2" s="627"/>
      <c r="VEM2" s="627"/>
      <c r="VEN2" s="627"/>
      <c r="VEO2" s="627"/>
      <c r="VEP2" s="627"/>
      <c r="VEQ2" s="627"/>
      <c r="VER2" s="627"/>
      <c r="VES2" s="627"/>
      <c r="VET2" s="627"/>
      <c r="VEU2" s="627"/>
      <c r="VEV2" s="627"/>
      <c r="VEW2" s="627"/>
      <c r="VEX2" s="627"/>
      <c r="VEY2" s="627"/>
      <c r="VEZ2" s="627"/>
      <c r="VFA2" s="627"/>
      <c r="VFB2" s="627"/>
      <c r="VFC2" s="627"/>
      <c r="VFD2" s="627"/>
      <c r="VFE2" s="627"/>
      <c r="VFF2" s="627"/>
      <c r="VFG2" s="627"/>
      <c r="VFH2" s="627"/>
      <c r="VFI2" s="627"/>
      <c r="VFJ2" s="627"/>
      <c r="VFK2" s="627"/>
      <c r="VFL2" s="627"/>
      <c r="VFM2" s="627"/>
      <c r="VFN2" s="627"/>
      <c r="VFO2" s="627"/>
      <c r="VFP2" s="627"/>
      <c r="VFQ2" s="627"/>
      <c r="VFR2" s="627"/>
      <c r="VFS2" s="627"/>
      <c r="VFT2" s="627"/>
      <c r="VFU2" s="627"/>
      <c r="VFV2" s="627"/>
      <c r="VFW2" s="627"/>
      <c r="VFX2" s="627"/>
      <c r="VFY2" s="627"/>
      <c r="VFZ2" s="627"/>
      <c r="VGA2" s="627"/>
      <c r="VGB2" s="627"/>
      <c r="VGC2" s="627"/>
      <c r="VGD2" s="627"/>
      <c r="VGE2" s="627"/>
      <c r="VGF2" s="627"/>
      <c r="VGG2" s="627"/>
      <c r="VGH2" s="627"/>
      <c r="VGI2" s="627"/>
      <c r="VGJ2" s="627"/>
      <c r="VGK2" s="627"/>
      <c r="VGL2" s="627"/>
      <c r="VGM2" s="627"/>
      <c r="VGN2" s="627"/>
      <c r="VGO2" s="627"/>
      <c r="VGP2" s="627"/>
      <c r="VGQ2" s="627"/>
      <c r="VGR2" s="627"/>
      <c r="VGS2" s="627"/>
      <c r="VGT2" s="627"/>
      <c r="VGU2" s="627"/>
      <c r="VGV2" s="627"/>
      <c r="VGW2" s="627"/>
      <c r="VGX2" s="627"/>
      <c r="VGY2" s="627"/>
      <c r="VGZ2" s="627"/>
      <c r="VHA2" s="627"/>
      <c r="VHB2" s="627"/>
      <c r="VHC2" s="627"/>
      <c r="VHD2" s="627"/>
      <c r="VHE2" s="627"/>
      <c r="VHF2" s="627"/>
      <c r="VHG2" s="627"/>
      <c r="VHH2" s="627"/>
      <c r="VHI2" s="627"/>
      <c r="VHJ2" s="627"/>
      <c r="VHK2" s="627"/>
      <c r="VHL2" s="627"/>
      <c r="VHM2" s="627"/>
      <c r="VHN2" s="627"/>
      <c r="VHO2" s="627"/>
      <c r="VHP2" s="627"/>
      <c r="VHQ2" s="627"/>
      <c r="VHR2" s="627"/>
      <c r="VHS2" s="627"/>
      <c r="VHT2" s="627"/>
      <c r="VHU2" s="627"/>
      <c r="VHV2" s="627"/>
      <c r="VHW2" s="627"/>
      <c r="VHX2" s="627"/>
      <c r="VHY2" s="627"/>
      <c r="VHZ2" s="627"/>
      <c r="VIA2" s="627"/>
      <c r="VIB2" s="627"/>
      <c r="VIC2" s="627"/>
      <c r="VID2" s="627"/>
      <c r="VIE2" s="627"/>
      <c r="VIF2" s="627"/>
      <c r="VIG2" s="627"/>
      <c r="VIH2" s="627"/>
      <c r="VII2" s="627"/>
      <c r="VIJ2" s="627"/>
      <c r="VIK2" s="627"/>
      <c r="VIL2" s="627"/>
      <c r="VIM2" s="627"/>
      <c r="VIN2" s="627"/>
      <c r="VIO2" s="627"/>
      <c r="VIP2" s="627"/>
      <c r="VIQ2" s="627"/>
      <c r="VIR2" s="627"/>
      <c r="VIS2" s="627"/>
      <c r="VIT2" s="627"/>
      <c r="VIU2" s="627"/>
      <c r="VIV2" s="627"/>
      <c r="VIW2" s="627"/>
      <c r="VIX2" s="627"/>
      <c r="VIY2" s="627"/>
      <c r="VIZ2" s="627"/>
      <c r="VJA2" s="627"/>
      <c r="VJB2" s="627"/>
      <c r="VJC2" s="627"/>
      <c r="VJD2" s="627"/>
      <c r="VJE2" s="627"/>
      <c r="VJF2" s="627"/>
      <c r="VJG2" s="627"/>
      <c r="VJH2" s="627"/>
      <c r="VJI2" s="627"/>
      <c r="VJJ2" s="627"/>
      <c r="VJK2" s="627"/>
      <c r="VJL2" s="627"/>
      <c r="VJM2" s="627"/>
      <c r="VJN2" s="627"/>
      <c r="VJO2" s="627"/>
      <c r="VJP2" s="627"/>
      <c r="VJQ2" s="627"/>
      <c r="VJR2" s="627"/>
      <c r="VJS2" s="627"/>
      <c r="VJT2" s="627"/>
      <c r="VJU2" s="627"/>
      <c r="VJV2" s="627"/>
      <c r="VJW2" s="627"/>
      <c r="VJX2" s="627"/>
      <c r="VJY2" s="627"/>
      <c r="VJZ2" s="627"/>
      <c r="VKA2" s="627"/>
      <c r="VKB2" s="627"/>
      <c r="VKC2" s="627"/>
      <c r="VKD2" s="627"/>
      <c r="VKE2" s="627"/>
      <c r="VKF2" s="627"/>
      <c r="VKG2" s="627"/>
      <c r="VKH2" s="627"/>
      <c r="VKI2" s="627"/>
      <c r="VKJ2" s="627"/>
      <c r="VKK2" s="627"/>
      <c r="VKL2" s="627"/>
      <c r="VKM2" s="627"/>
      <c r="VKN2" s="627"/>
      <c r="VKO2" s="627"/>
      <c r="VKP2" s="627"/>
      <c r="VKQ2" s="627"/>
      <c r="VKR2" s="627"/>
      <c r="VKS2" s="627"/>
      <c r="VKT2" s="627"/>
      <c r="VKU2" s="627"/>
      <c r="VKV2" s="627"/>
      <c r="VKW2" s="627"/>
      <c r="VKX2" s="627"/>
      <c r="VKY2" s="627"/>
      <c r="VKZ2" s="627"/>
      <c r="VLA2" s="627"/>
      <c r="VLB2" s="627"/>
      <c r="VLC2" s="627"/>
      <c r="VLD2" s="627"/>
      <c r="VLE2" s="627"/>
      <c r="VLF2" s="627"/>
      <c r="VLG2" s="627"/>
      <c r="VLH2" s="627"/>
      <c r="VLI2" s="627"/>
      <c r="VLJ2" s="627"/>
      <c r="VLK2" s="627"/>
      <c r="VLL2" s="627"/>
      <c r="VLM2" s="627"/>
      <c r="VLN2" s="627"/>
      <c r="VLO2" s="627"/>
      <c r="VLP2" s="627"/>
      <c r="VLQ2" s="627"/>
      <c r="VLR2" s="627"/>
      <c r="VLS2" s="627"/>
      <c r="VLT2" s="627"/>
      <c r="VLU2" s="627"/>
      <c r="VLV2" s="627"/>
      <c r="VLW2" s="627"/>
      <c r="VLX2" s="627"/>
      <c r="VLY2" s="627"/>
      <c r="VLZ2" s="627"/>
      <c r="VMA2" s="627"/>
      <c r="VMB2" s="627"/>
      <c r="VMC2" s="627"/>
      <c r="VMD2" s="627"/>
      <c r="VME2" s="627"/>
      <c r="VMF2" s="627"/>
      <c r="VMG2" s="627"/>
      <c r="VMH2" s="627"/>
      <c r="VMI2" s="627"/>
      <c r="VMJ2" s="627"/>
      <c r="VMK2" s="627"/>
      <c r="VML2" s="627"/>
      <c r="VMM2" s="627"/>
      <c r="VMN2" s="627"/>
      <c r="VMO2" s="627"/>
      <c r="VMP2" s="627"/>
      <c r="VMQ2" s="627"/>
      <c r="VMR2" s="627"/>
      <c r="VMS2" s="627"/>
      <c r="VMT2" s="627"/>
      <c r="VMU2" s="627"/>
      <c r="VMV2" s="627"/>
      <c r="VMW2" s="627"/>
      <c r="VMX2" s="627"/>
      <c r="VMY2" s="627"/>
      <c r="VMZ2" s="627"/>
      <c r="VNA2" s="627"/>
      <c r="VNB2" s="627"/>
      <c r="VNC2" s="627"/>
      <c r="VND2" s="627"/>
      <c r="VNE2" s="627"/>
      <c r="VNF2" s="627"/>
      <c r="VNG2" s="627"/>
      <c r="VNH2" s="627"/>
      <c r="VNI2" s="627"/>
      <c r="VNJ2" s="627"/>
      <c r="VNK2" s="627"/>
      <c r="VNL2" s="627"/>
      <c r="VNM2" s="627"/>
      <c r="VNN2" s="627"/>
      <c r="VNO2" s="627"/>
      <c r="VNP2" s="627"/>
      <c r="VNQ2" s="627"/>
      <c r="VNR2" s="627"/>
      <c r="VNS2" s="627"/>
      <c r="VNT2" s="627"/>
      <c r="VNU2" s="627"/>
      <c r="VNV2" s="627"/>
      <c r="VNW2" s="627"/>
      <c r="VNX2" s="627"/>
      <c r="VNY2" s="627"/>
      <c r="VNZ2" s="627"/>
      <c r="VOA2" s="627"/>
      <c r="VOB2" s="627"/>
      <c r="VOC2" s="627"/>
      <c r="VOD2" s="627"/>
      <c r="VOE2" s="627"/>
      <c r="VOF2" s="627"/>
      <c r="VOG2" s="627"/>
      <c r="VOH2" s="627"/>
      <c r="VOI2" s="627"/>
      <c r="VOJ2" s="627"/>
      <c r="VOK2" s="627"/>
      <c r="VOL2" s="627"/>
      <c r="VOM2" s="627"/>
      <c r="VON2" s="627"/>
      <c r="VOO2" s="627"/>
      <c r="VOP2" s="627"/>
      <c r="VOQ2" s="627"/>
      <c r="VOR2" s="627"/>
      <c r="VOS2" s="627"/>
      <c r="VOT2" s="627"/>
      <c r="VOU2" s="627"/>
      <c r="VOV2" s="627"/>
      <c r="VOW2" s="627"/>
      <c r="VOX2" s="627"/>
      <c r="VOY2" s="627"/>
      <c r="VOZ2" s="627"/>
      <c r="VPA2" s="627"/>
      <c r="VPB2" s="627"/>
      <c r="VPC2" s="627"/>
      <c r="VPD2" s="627"/>
      <c r="VPE2" s="627"/>
      <c r="VPF2" s="627"/>
      <c r="VPG2" s="627"/>
      <c r="VPH2" s="627"/>
      <c r="VPI2" s="627"/>
      <c r="VPJ2" s="627"/>
      <c r="VPK2" s="627"/>
      <c r="VPL2" s="627"/>
      <c r="VPM2" s="627"/>
      <c r="VPN2" s="627"/>
      <c r="VPO2" s="627"/>
      <c r="VPP2" s="627"/>
      <c r="VPQ2" s="627"/>
      <c r="VPR2" s="627"/>
      <c r="VPS2" s="627"/>
      <c r="VPT2" s="627"/>
      <c r="VPU2" s="627"/>
      <c r="VPV2" s="627"/>
      <c r="VPW2" s="627"/>
      <c r="VPX2" s="627"/>
      <c r="VPY2" s="627"/>
      <c r="VPZ2" s="627"/>
      <c r="VQA2" s="627"/>
      <c r="VQB2" s="627"/>
      <c r="VQC2" s="627"/>
      <c r="VQD2" s="627"/>
      <c r="VQE2" s="627"/>
      <c r="VQF2" s="627"/>
      <c r="VQG2" s="627"/>
      <c r="VQH2" s="627"/>
      <c r="VQI2" s="627"/>
      <c r="VQJ2" s="627"/>
      <c r="VQK2" s="627"/>
      <c r="VQL2" s="627"/>
      <c r="VQM2" s="627"/>
      <c r="VQN2" s="627"/>
      <c r="VQO2" s="627"/>
      <c r="VQP2" s="627"/>
      <c r="VQQ2" s="627"/>
      <c r="VQR2" s="627"/>
      <c r="VQS2" s="627"/>
      <c r="VQT2" s="627"/>
      <c r="VQU2" s="627"/>
      <c r="VQV2" s="627"/>
      <c r="VQW2" s="627"/>
      <c r="VQX2" s="627"/>
      <c r="VQY2" s="627"/>
      <c r="VQZ2" s="627"/>
      <c r="VRA2" s="627"/>
      <c r="VRB2" s="627"/>
      <c r="VRC2" s="627"/>
      <c r="VRD2" s="627"/>
      <c r="VRE2" s="627"/>
      <c r="VRF2" s="627"/>
      <c r="VRG2" s="627"/>
      <c r="VRH2" s="627"/>
      <c r="VRI2" s="627"/>
      <c r="VRJ2" s="627"/>
      <c r="VRK2" s="627"/>
      <c r="VRL2" s="627"/>
      <c r="VRM2" s="627"/>
      <c r="VRN2" s="627"/>
      <c r="VRO2" s="627"/>
      <c r="VRP2" s="627"/>
      <c r="VRQ2" s="627"/>
      <c r="VRR2" s="627"/>
      <c r="VRS2" s="627"/>
      <c r="VRT2" s="627"/>
      <c r="VRU2" s="627"/>
      <c r="VRV2" s="627"/>
      <c r="VRW2" s="627"/>
      <c r="VRX2" s="627"/>
      <c r="VRY2" s="627"/>
      <c r="VRZ2" s="627"/>
      <c r="VSA2" s="627"/>
      <c r="VSB2" s="627"/>
      <c r="VSC2" s="627"/>
      <c r="VSD2" s="627"/>
      <c r="VSE2" s="627"/>
      <c r="VSF2" s="627"/>
      <c r="VSG2" s="627"/>
      <c r="VSH2" s="627"/>
      <c r="VSI2" s="627"/>
      <c r="VSJ2" s="627"/>
      <c r="VSK2" s="627"/>
      <c r="VSL2" s="627"/>
      <c r="VSM2" s="627"/>
      <c r="VSN2" s="627"/>
      <c r="VSO2" s="627"/>
      <c r="VSP2" s="627"/>
      <c r="VSQ2" s="627"/>
      <c r="VSR2" s="627"/>
      <c r="VSS2" s="627"/>
      <c r="VST2" s="627"/>
      <c r="VSU2" s="627"/>
      <c r="VSV2" s="627"/>
      <c r="VSW2" s="627"/>
      <c r="VSX2" s="627"/>
      <c r="VSY2" s="627"/>
      <c r="VSZ2" s="627"/>
      <c r="VTA2" s="627"/>
      <c r="VTB2" s="627"/>
      <c r="VTC2" s="627"/>
      <c r="VTD2" s="627"/>
      <c r="VTE2" s="627"/>
      <c r="VTF2" s="627"/>
      <c r="VTG2" s="627"/>
      <c r="VTH2" s="627"/>
      <c r="VTI2" s="627"/>
      <c r="VTJ2" s="627"/>
      <c r="VTK2" s="627"/>
      <c r="VTL2" s="627"/>
      <c r="VTM2" s="627"/>
      <c r="VTN2" s="627"/>
      <c r="VTO2" s="627"/>
      <c r="VTP2" s="627"/>
      <c r="VTQ2" s="627"/>
      <c r="VTR2" s="627"/>
      <c r="VTS2" s="627"/>
      <c r="VTT2" s="627"/>
      <c r="VTU2" s="627"/>
      <c r="VTV2" s="627"/>
      <c r="VTW2" s="627"/>
      <c r="VTX2" s="627"/>
      <c r="VTY2" s="627"/>
      <c r="VTZ2" s="627"/>
      <c r="VUA2" s="627"/>
      <c r="VUB2" s="627"/>
      <c r="VUC2" s="627"/>
      <c r="VUD2" s="627"/>
      <c r="VUE2" s="627"/>
      <c r="VUF2" s="627"/>
      <c r="VUG2" s="627"/>
      <c r="VUH2" s="627"/>
      <c r="VUI2" s="627"/>
      <c r="VUJ2" s="627"/>
      <c r="VUK2" s="627"/>
      <c r="VUL2" s="627"/>
      <c r="VUM2" s="627"/>
      <c r="VUN2" s="627"/>
      <c r="VUO2" s="627"/>
      <c r="VUP2" s="627"/>
      <c r="VUQ2" s="627"/>
      <c r="VUR2" s="627"/>
      <c r="VUS2" s="627"/>
      <c r="VUT2" s="627"/>
      <c r="VUU2" s="627"/>
      <c r="VUV2" s="627"/>
      <c r="VUW2" s="627"/>
      <c r="VUX2" s="627"/>
      <c r="VUY2" s="627"/>
      <c r="VUZ2" s="627"/>
      <c r="VVA2" s="627"/>
      <c r="VVB2" s="627"/>
      <c r="VVC2" s="627"/>
      <c r="VVD2" s="627"/>
      <c r="VVE2" s="627"/>
      <c r="VVF2" s="627"/>
      <c r="VVG2" s="627"/>
      <c r="VVH2" s="627"/>
      <c r="VVI2" s="627"/>
      <c r="VVJ2" s="627"/>
      <c r="VVK2" s="627"/>
      <c r="VVL2" s="627"/>
      <c r="VVM2" s="627"/>
      <c r="VVN2" s="627"/>
      <c r="VVO2" s="627"/>
      <c r="VVP2" s="627"/>
      <c r="VVQ2" s="627"/>
      <c r="VVR2" s="627"/>
      <c r="VVS2" s="627"/>
      <c r="VVT2" s="627"/>
      <c r="VVU2" s="627"/>
      <c r="VVV2" s="627"/>
      <c r="VVW2" s="627"/>
      <c r="VVX2" s="627"/>
      <c r="VVY2" s="627"/>
      <c r="VVZ2" s="627"/>
      <c r="VWA2" s="627"/>
      <c r="VWB2" s="627"/>
      <c r="VWC2" s="627"/>
      <c r="VWD2" s="627"/>
      <c r="VWE2" s="627"/>
      <c r="VWF2" s="627"/>
      <c r="VWG2" s="627"/>
      <c r="VWH2" s="627"/>
      <c r="VWI2" s="627"/>
      <c r="VWJ2" s="627"/>
      <c r="VWK2" s="627"/>
      <c r="VWL2" s="627"/>
      <c r="VWM2" s="627"/>
      <c r="VWN2" s="627"/>
      <c r="VWO2" s="627"/>
      <c r="VWP2" s="627"/>
      <c r="VWQ2" s="627"/>
      <c r="VWR2" s="627"/>
      <c r="VWS2" s="627"/>
      <c r="VWT2" s="627"/>
      <c r="VWU2" s="627"/>
      <c r="VWV2" s="627"/>
      <c r="VWW2" s="627"/>
      <c r="VWX2" s="627"/>
      <c r="VWY2" s="627"/>
      <c r="VWZ2" s="627"/>
      <c r="VXA2" s="627"/>
      <c r="VXB2" s="627"/>
      <c r="VXC2" s="627"/>
      <c r="VXD2" s="627"/>
      <c r="VXE2" s="627"/>
      <c r="VXF2" s="627"/>
      <c r="VXG2" s="627"/>
      <c r="VXH2" s="627"/>
      <c r="VXI2" s="627"/>
      <c r="VXJ2" s="627"/>
      <c r="VXK2" s="627"/>
      <c r="VXL2" s="627"/>
      <c r="VXM2" s="627"/>
      <c r="VXN2" s="627"/>
      <c r="VXO2" s="627"/>
      <c r="VXP2" s="627"/>
      <c r="VXQ2" s="627"/>
      <c r="VXR2" s="627"/>
      <c r="VXS2" s="627"/>
      <c r="VXT2" s="627"/>
      <c r="VXU2" s="627"/>
      <c r="VXV2" s="627"/>
      <c r="VXW2" s="627"/>
      <c r="VXX2" s="627"/>
      <c r="VXY2" s="627"/>
      <c r="VXZ2" s="627"/>
      <c r="VYA2" s="627"/>
      <c r="VYB2" s="627"/>
      <c r="VYC2" s="627"/>
      <c r="VYD2" s="627"/>
      <c r="VYE2" s="627"/>
      <c r="VYF2" s="627"/>
      <c r="VYG2" s="627"/>
      <c r="VYH2" s="627"/>
      <c r="VYI2" s="627"/>
      <c r="VYJ2" s="627"/>
      <c r="VYK2" s="627"/>
      <c r="VYL2" s="627"/>
      <c r="VYM2" s="627"/>
      <c r="VYN2" s="627"/>
      <c r="VYO2" s="627"/>
      <c r="VYP2" s="627"/>
      <c r="VYQ2" s="627"/>
      <c r="VYR2" s="627"/>
      <c r="VYS2" s="627"/>
      <c r="VYT2" s="627"/>
      <c r="VYU2" s="627"/>
      <c r="VYV2" s="627"/>
      <c r="VYW2" s="627"/>
      <c r="VYX2" s="627"/>
      <c r="VYY2" s="627"/>
      <c r="VYZ2" s="627"/>
      <c r="VZA2" s="627"/>
      <c r="VZB2" s="627"/>
      <c r="VZC2" s="627"/>
      <c r="VZD2" s="627"/>
      <c r="VZE2" s="627"/>
      <c r="VZF2" s="627"/>
      <c r="VZG2" s="627"/>
      <c r="VZH2" s="627"/>
      <c r="VZI2" s="627"/>
      <c r="VZJ2" s="627"/>
      <c r="VZK2" s="627"/>
      <c r="VZL2" s="627"/>
      <c r="VZM2" s="627"/>
      <c r="VZN2" s="627"/>
      <c r="VZO2" s="627"/>
      <c r="VZP2" s="627"/>
      <c r="VZQ2" s="627"/>
      <c r="VZR2" s="627"/>
      <c r="VZS2" s="627"/>
      <c r="VZT2" s="627"/>
      <c r="VZU2" s="627"/>
      <c r="VZV2" s="627"/>
      <c r="VZW2" s="627"/>
      <c r="VZX2" s="627"/>
      <c r="VZY2" s="627"/>
      <c r="VZZ2" s="627"/>
      <c r="WAA2" s="627"/>
      <c r="WAB2" s="627"/>
      <c r="WAC2" s="627"/>
      <c r="WAD2" s="627"/>
      <c r="WAE2" s="627"/>
      <c r="WAF2" s="627"/>
      <c r="WAG2" s="627"/>
      <c r="WAH2" s="627"/>
      <c r="WAI2" s="627"/>
      <c r="WAJ2" s="627"/>
      <c r="WAK2" s="627"/>
      <c r="WAL2" s="627"/>
      <c r="WAM2" s="627"/>
      <c r="WAN2" s="627"/>
      <c r="WAO2" s="627"/>
      <c r="WAP2" s="627"/>
      <c r="WAQ2" s="627"/>
      <c r="WAR2" s="627"/>
      <c r="WAS2" s="627"/>
      <c r="WAT2" s="627"/>
      <c r="WAU2" s="627"/>
      <c r="WAV2" s="627"/>
      <c r="WAW2" s="627"/>
      <c r="WAX2" s="627"/>
      <c r="WAY2" s="627"/>
      <c r="WAZ2" s="627"/>
      <c r="WBA2" s="627"/>
      <c r="WBB2" s="627"/>
      <c r="WBC2" s="627"/>
      <c r="WBD2" s="627"/>
      <c r="WBE2" s="627"/>
      <c r="WBF2" s="627"/>
      <c r="WBG2" s="627"/>
      <c r="WBH2" s="627"/>
      <c r="WBI2" s="627"/>
      <c r="WBJ2" s="627"/>
      <c r="WBK2" s="627"/>
      <c r="WBL2" s="627"/>
      <c r="WBM2" s="627"/>
      <c r="WBN2" s="627"/>
      <c r="WBO2" s="627"/>
      <c r="WBP2" s="627"/>
      <c r="WBQ2" s="627"/>
      <c r="WBR2" s="627"/>
      <c r="WBS2" s="627"/>
      <c r="WBT2" s="627"/>
      <c r="WBU2" s="627"/>
      <c r="WBV2" s="627"/>
      <c r="WBW2" s="627"/>
      <c r="WBX2" s="627"/>
      <c r="WBY2" s="627"/>
      <c r="WBZ2" s="627"/>
      <c r="WCA2" s="627"/>
      <c r="WCB2" s="627"/>
      <c r="WCC2" s="627"/>
      <c r="WCD2" s="627"/>
      <c r="WCE2" s="627"/>
      <c r="WCF2" s="627"/>
      <c r="WCG2" s="627"/>
      <c r="WCH2" s="627"/>
      <c r="WCI2" s="627"/>
      <c r="WCJ2" s="627"/>
      <c r="WCK2" s="627"/>
      <c r="WCL2" s="627"/>
      <c r="WCM2" s="627"/>
      <c r="WCN2" s="627"/>
      <c r="WCO2" s="627"/>
      <c r="WCP2" s="627"/>
      <c r="WCQ2" s="627"/>
      <c r="WCR2" s="627"/>
      <c r="WCS2" s="627"/>
      <c r="WCT2" s="627"/>
      <c r="WCU2" s="627"/>
      <c r="WCV2" s="627"/>
      <c r="WCW2" s="627"/>
      <c r="WCX2" s="627"/>
      <c r="WCY2" s="627"/>
      <c r="WCZ2" s="627"/>
      <c r="WDA2" s="627"/>
      <c r="WDB2" s="627"/>
      <c r="WDC2" s="627"/>
      <c r="WDD2" s="627"/>
      <c r="WDE2" s="627"/>
      <c r="WDF2" s="627"/>
      <c r="WDG2" s="627"/>
      <c r="WDH2" s="627"/>
      <c r="WDI2" s="627"/>
      <c r="WDJ2" s="627"/>
      <c r="WDK2" s="627"/>
      <c r="WDL2" s="627"/>
      <c r="WDM2" s="627"/>
      <c r="WDN2" s="627"/>
      <c r="WDO2" s="627"/>
      <c r="WDP2" s="627"/>
      <c r="WDQ2" s="627"/>
      <c r="WDR2" s="627"/>
      <c r="WDS2" s="627"/>
      <c r="WDT2" s="627"/>
      <c r="WDU2" s="627"/>
      <c r="WDV2" s="627"/>
      <c r="WDW2" s="627"/>
      <c r="WDX2" s="627"/>
      <c r="WDY2" s="627"/>
      <c r="WDZ2" s="627"/>
      <c r="WEA2" s="627"/>
      <c r="WEB2" s="627"/>
      <c r="WEC2" s="627"/>
      <c r="WED2" s="627"/>
      <c r="WEE2" s="627"/>
      <c r="WEF2" s="627"/>
      <c r="WEG2" s="627"/>
      <c r="WEH2" s="627"/>
      <c r="WEI2" s="627"/>
      <c r="WEJ2" s="627"/>
      <c r="WEK2" s="627"/>
      <c r="WEL2" s="627"/>
      <c r="WEM2" s="627"/>
      <c r="WEN2" s="627"/>
      <c r="WEO2" s="627"/>
      <c r="WEP2" s="627"/>
      <c r="WEQ2" s="627"/>
      <c r="WER2" s="627"/>
      <c r="WES2" s="627"/>
      <c r="WET2" s="627"/>
      <c r="WEU2" s="627"/>
      <c r="WEV2" s="627"/>
      <c r="WEW2" s="627"/>
      <c r="WEX2" s="627"/>
      <c r="WEY2" s="627"/>
      <c r="WEZ2" s="627"/>
      <c r="WFA2" s="627"/>
      <c r="WFB2" s="627"/>
      <c r="WFC2" s="627"/>
      <c r="WFD2" s="627"/>
      <c r="WFE2" s="627"/>
      <c r="WFF2" s="627"/>
      <c r="WFG2" s="627"/>
      <c r="WFH2" s="627"/>
      <c r="WFI2" s="627"/>
      <c r="WFJ2" s="627"/>
      <c r="WFK2" s="627"/>
      <c r="WFL2" s="627"/>
      <c r="WFM2" s="627"/>
      <c r="WFN2" s="627"/>
      <c r="WFO2" s="627"/>
      <c r="WFP2" s="627"/>
      <c r="WFQ2" s="627"/>
      <c r="WFR2" s="627"/>
      <c r="WFS2" s="627"/>
      <c r="WFT2" s="627"/>
      <c r="WFU2" s="627"/>
      <c r="WFV2" s="627"/>
      <c r="WFW2" s="627"/>
      <c r="WFX2" s="627"/>
      <c r="WFY2" s="627"/>
      <c r="WFZ2" s="627"/>
      <c r="WGA2" s="627"/>
      <c r="WGB2" s="627"/>
      <c r="WGC2" s="627"/>
      <c r="WGD2" s="627"/>
      <c r="WGE2" s="627"/>
      <c r="WGF2" s="627"/>
      <c r="WGG2" s="627"/>
      <c r="WGH2" s="627"/>
      <c r="WGI2" s="627"/>
      <c r="WGJ2" s="627"/>
      <c r="WGK2" s="627"/>
      <c r="WGL2" s="627"/>
      <c r="WGM2" s="627"/>
      <c r="WGN2" s="627"/>
      <c r="WGO2" s="627"/>
      <c r="WGP2" s="627"/>
      <c r="WGQ2" s="627"/>
      <c r="WGR2" s="627"/>
      <c r="WGS2" s="627"/>
      <c r="WGT2" s="627"/>
      <c r="WGU2" s="627"/>
      <c r="WGV2" s="627"/>
      <c r="WGW2" s="627"/>
      <c r="WGX2" s="627"/>
      <c r="WGY2" s="627"/>
      <c r="WGZ2" s="627"/>
      <c r="WHA2" s="627"/>
      <c r="WHB2" s="627"/>
      <c r="WHC2" s="627"/>
      <c r="WHD2" s="627"/>
      <c r="WHE2" s="627"/>
      <c r="WHF2" s="627"/>
      <c r="WHG2" s="627"/>
      <c r="WHH2" s="627"/>
      <c r="WHI2" s="627"/>
      <c r="WHJ2" s="627"/>
      <c r="WHK2" s="627"/>
      <c r="WHL2" s="627"/>
      <c r="WHM2" s="627"/>
      <c r="WHN2" s="627"/>
      <c r="WHO2" s="627"/>
      <c r="WHP2" s="627"/>
      <c r="WHQ2" s="627"/>
      <c r="WHR2" s="627"/>
      <c r="WHS2" s="627"/>
      <c r="WHT2" s="627"/>
      <c r="WHU2" s="627"/>
      <c r="WHV2" s="627"/>
      <c r="WHW2" s="627"/>
      <c r="WHX2" s="627"/>
      <c r="WHY2" s="627"/>
      <c r="WHZ2" s="627"/>
      <c r="WIA2" s="627"/>
      <c r="WIB2" s="627"/>
      <c r="WIC2" s="627"/>
      <c r="WID2" s="627"/>
      <c r="WIE2" s="627"/>
      <c r="WIF2" s="627"/>
      <c r="WIG2" s="627"/>
      <c r="WIH2" s="627"/>
      <c r="WII2" s="627"/>
      <c r="WIJ2" s="627"/>
      <c r="WIK2" s="627"/>
      <c r="WIL2" s="627"/>
      <c r="WIM2" s="627"/>
      <c r="WIN2" s="627"/>
      <c r="WIO2" s="627"/>
      <c r="WIP2" s="627"/>
      <c r="WIQ2" s="627"/>
      <c r="WIR2" s="627"/>
      <c r="WIS2" s="627"/>
      <c r="WIT2" s="627"/>
      <c r="WIU2" s="627"/>
      <c r="WIV2" s="627"/>
      <c r="WIW2" s="627"/>
      <c r="WIX2" s="627"/>
      <c r="WIY2" s="627"/>
      <c r="WIZ2" s="627"/>
      <c r="WJA2" s="627"/>
      <c r="WJB2" s="627"/>
      <c r="WJC2" s="627"/>
      <c r="WJD2" s="627"/>
      <c r="WJE2" s="627"/>
      <c r="WJF2" s="627"/>
      <c r="WJG2" s="627"/>
      <c r="WJH2" s="627"/>
      <c r="WJI2" s="627"/>
      <c r="WJJ2" s="627"/>
      <c r="WJK2" s="627"/>
      <c r="WJL2" s="627"/>
      <c r="WJM2" s="627"/>
      <c r="WJN2" s="627"/>
      <c r="WJO2" s="627"/>
      <c r="WJP2" s="627"/>
      <c r="WJQ2" s="627"/>
      <c r="WJR2" s="627"/>
      <c r="WJS2" s="627"/>
      <c r="WJT2" s="627"/>
      <c r="WJU2" s="627"/>
      <c r="WJV2" s="627"/>
      <c r="WJW2" s="627"/>
      <c r="WJX2" s="627"/>
      <c r="WJY2" s="627"/>
      <c r="WJZ2" s="627"/>
      <c r="WKA2" s="627"/>
      <c r="WKB2" s="627"/>
      <c r="WKC2" s="627"/>
      <c r="WKD2" s="627"/>
      <c r="WKE2" s="627"/>
      <c r="WKF2" s="627"/>
      <c r="WKG2" s="627"/>
      <c r="WKH2" s="627"/>
      <c r="WKI2" s="627"/>
      <c r="WKJ2" s="627"/>
      <c r="WKK2" s="627"/>
      <c r="WKL2" s="627"/>
      <c r="WKM2" s="627"/>
      <c r="WKN2" s="627"/>
      <c r="WKO2" s="627"/>
      <c r="WKP2" s="627"/>
      <c r="WKQ2" s="627"/>
      <c r="WKR2" s="627"/>
      <c r="WKS2" s="627"/>
      <c r="WKT2" s="627"/>
      <c r="WKU2" s="627"/>
      <c r="WKV2" s="627"/>
      <c r="WKW2" s="627"/>
      <c r="WKX2" s="627"/>
      <c r="WKY2" s="627"/>
      <c r="WKZ2" s="627"/>
      <c r="WLA2" s="627"/>
      <c r="WLB2" s="627"/>
      <c r="WLC2" s="627"/>
      <c r="WLD2" s="627"/>
      <c r="WLE2" s="627"/>
      <c r="WLF2" s="627"/>
      <c r="WLG2" s="627"/>
      <c r="WLH2" s="627"/>
      <c r="WLI2" s="627"/>
      <c r="WLJ2" s="627"/>
      <c r="WLK2" s="627"/>
      <c r="WLL2" s="627"/>
      <c r="WLM2" s="627"/>
      <c r="WLN2" s="627"/>
      <c r="WLO2" s="627"/>
      <c r="WLP2" s="627"/>
      <c r="WLQ2" s="627"/>
      <c r="WLR2" s="627"/>
      <c r="WLS2" s="627"/>
      <c r="WLT2" s="627"/>
      <c r="WLU2" s="627"/>
      <c r="WLV2" s="627"/>
      <c r="WLW2" s="627"/>
      <c r="WLX2" s="627"/>
      <c r="WLY2" s="627"/>
      <c r="WLZ2" s="627"/>
      <c r="WMA2" s="627"/>
      <c r="WMB2" s="627"/>
      <c r="WMC2" s="627"/>
      <c r="WMD2" s="627"/>
      <c r="WME2" s="627"/>
      <c r="WMF2" s="627"/>
      <c r="WMG2" s="627"/>
      <c r="WMH2" s="627"/>
      <c r="WMI2" s="627"/>
      <c r="WMJ2" s="627"/>
      <c r="WMK2" s="627"/>
      <c r="WML2" s="627"/>
      <c r="WMM2" s="627"/>
      <c r="WMN2" s="627"/>
      <c r="WMO2" s="627"/>
      <c r="WMP2" s="627"/>
      <c r="WMQ2" s="627"/>
      <c r="WMR2" s="627"/>
      <c r="WMS2" s="627"/>
      <c r="WMT2" s="627"/>
      <c r="WMU2" s="627"/>
      <c r="WMV2" s="627"/>
      <c r="WMW2" s="627"/>
      <c r="WMX2" s="627"/>
      <c r="WMY2" s="627"/>
      <c r="WMZ2" s="627"/>
      <c r="WNA2" s="627"/>
      <c r="WNB2" s="627"/>
      <c r="WNC2" s="627"/>
      <c r="WND2" s="627"/>
      <c r="WNE2" s="627"/>
      <c r="WNF2" s="627"/>
      <c r="WNG2" s="627"/>
      <c r="WNH2" s="627"/>
      <c r="WNI2" s="627"/>
      <c r="WNJ2" s="627"/>
      <c r="WNK2" s="627"/>
      <c r="WNL2" s="627"/>
      <c r="WNM2" s="627"/>
      <c r="WNN2" s="627"/>
      <c r="WNO2" s="627"/>
      <c r="WNP2" s="627"/>
      <c r="WNQ2" s="627"/>
      <c r="WNR2" s="627"/>
      <c r="WNS2" s="627"/>
      <c r="WNT2" s="627"/>
      <c r="WNU2" s="627"/>
      <c r="WNV2" s="627"/>
      <c r="WNW2" s="627"/>
      <c r="WNX2" s="627"/>
      <c r="WNY2" s="627"/>
      <c r="WNZ2" s="627"/>
      <c r="WOA2" s="627"/>
      <c r="WOB2" s="627"/>
      <c r="WOC2" s="627"/>
      <c r="WOD2" s="627"/>
      <c r="WOE2" s="627"/>
      <c r="WOF2" s="627"/>
      <c r="WOG2" s="627"/>
      <c r="WOH2" s="627"/>
      <c r="WOI2" s="627"/>
      <c r="WOJ2" s="627"/>
      <c r="WOK2" s="627"/>
      <c r="WOL2" s="627"/>
      <c r="WOM2" s="627"/>
      <c r="WON2" s="627"/>
      <c r="WOO2" s="627"/>
      <c r="WOP2" s="627"/>
      <c r="WOQ2" s="627"/>
      <c r="WOR2" s="627"/>
      <c r="WOS2" s="627"/>
      <c r="WOT2" s="627"/>
      <c r="WOU2" s="627"/>
      <c r="WOV2" s="627"/>
      <c r="WOW2" s="627"/>
      <c r="WOX2" s="627"/>
      <c r="WOY2" s="627"/>
      <c r="WOZ2" s="627"/>
      <c r="WPA2" s="627"/>
      <c r="WPB2" s="627"/>
      <c r="WPC2" s="627"/>
      <c r="WPD2" s="627"/>
      <c r="WPE2" s="627"/>
      <c r="WPF2" s="627"/>
      <c r="WPG2" s="627"/>
      <c r="WPH2" s="627"/>
      <c r="WPI2" s="627"/>
      <c r="WPJ2" s="627"/>
      <c r="WPK2" s="627"/>
      <c r="WPL2" s="627"/>
      <c r="WPM2" s="627"/>
      <c r="WPN2" s="627"/>
      <c r="WPO2" s="627"/>
      <c r="WPP2" s="627"/>
      <c r="WPQ2" s="627"/>
      <c r="WPR2" s="627"/>
      <c r="WPS2" s="627"/>
      <c r="WPT2" s="627"/>
      <c r="WPU2" s="627"/>
      <c r="WPV2" s="627"/>
      <c r="WPW2" s="627"/>
      <c r="WPX2" s="627"/>
      <c r="WPY2" s="627"/>
      <c r="WPZ2" s="627"/>
      <c r="WQA2" s="627"/>
      <c r="WQB2" s="627"/>
      <c r="WQC2" s="627"/>
      <c r="WQD2" s="627"/>
      <c r="WQE2" s="627"/>
      <c r="WQF2" s="627"/>
      <c r="WQG2" s="627"/>
      <c r="WQH2" s="627"/>
      <c r="WQI2" s="627"/>
      <c r="WQJ2" s="627"/>
      <c r="WQK2" s="627"/>
      <c r="WQL2" s="627"/>
      <c r="WQM2" s="627"/>
      <c r="WQN2" s="627"/>
      <c r="WQO2" s="627"/>
      <c r="WQP2" s="627"/>
      <c r="WQQ2" s="627"/>
      <c r="WQR2" s="627"/>
      <c r="WQS2" s="627"/>
      <c r="WQT2" s="627"/>
      <c r="WQU2" s="627"/>
      <c r="WQV2" s="627"/>
      <c r="WQW2" s="627"/>
      <c r="WQX2" s="627"/>
      <c r="WQY2" s="627"/>
      <c r="WQZ2" s="627"/>
      <c r="WRA2" s="627"/>
      <c r="WRB2" s="627"/>
      <c r="WRC2" s="627"/>
      <c r="WRD2" s="627"/>
      <c r="WRE2" s="627"/>
      <c r="WRF2" s="627"/>
      <c r="WRG2" s="627"/>
      <c r="WRH2" s="627"/>
      <c r="WRI2" s="627"/>
      <c r="WRJ2" s="627"/>
      <c r="WRK2" s="627"/>
      <c r="WRL2" s="627"/>
      <c r="WRM2" s="627"/>
      <c r="WRN2" s="627"/>
      <c r="WRO2" s="627"/>
      <c r="WRP2" s="627"/>
      <c r="WRQ2" s="627"/>
      <c r="WRR2" s="627"/>
      <c r="WRS2" s="627"/>
      <c r="WRT2" s="627"/>
      <c r="WRU2" s="627"/>
      <c r="WRV2" s="627"/>
      <c r="WRW2" s="627"/>
      <c r="WRX2" s="627"/>
      <c r="WRY2" s="627"/>
      <c r="WRZ2" s="627"/>
      <c r="WSA2" s="627"/>
      <c r="WSB2" s="627"/>
      <c r="WSC2" s="627"/>
      <c r="WSD2" s="627"/>
      <c r="WSE2" s="627"/>
      <c r="WSF2" s="627"/>
      <c r="WSG2" s="627"/>
      <c r="WSH2" s="627"/>
      <c r="WSI2" s="627"/>
      <c r="WSJ2" s="627"/>
      <c r="WSK2" s="627"/>
      <c r="WSL2" s="627"/>
      <c r="WSM2" s="627"/>
      <c r="WSN2" s="627"/>
      <c r="WSO2" s="627"/>
      <c r="WSP2" s="627"/>
      <c r="WSQ2" s="627"/>
      <c r="WSR2" s="627"/>
      <c r="WSS2" s="627"/>
      <c r="WST2" s="627"/>
      <c r="WSU2" s="627"/>
      <c r="WSV2" s="627"/>
      <c r="WSW2" s="627"/>
      <c r="WSX2" s="627"/>
      <c r="WSY2" s="627"/>
      <c r="WSZ2" s="627"/>
      <c r="WTA2" s="627"/>
      <c r="WTB2" s="627"/>
      <c r="WTC2" s="627"/>
      <c r="WTD2" s="627"/>
      <c r="WTE2" s="627"/>
      <c r="WTF2" s="627"/>
      <c r="WTG2" s="627"/>
      <c r="WTH2" s="627"/>
      <c r="WTI2" s="627"/>
      <c r="WTJ2" s="627"/>
      <c r="WTK2" s="627"/>
      <c r="WTL2" s="627"/>
      <c r="WTM2" s="627"/>
      <c r="WTN2" s="627"/>
      <c r="WTO2" s="627"/>
      <c r="WTP2" s="627"/>
      <c r="WTQ2" s="627"/>
      <c r="WTR2" s="627"/>
      <c r="WTS2" s="627"/>
      <c r="WTT2" s="627"/>
      <c r="WTU2" s="627"/>
      <c r="WTV2" s="627"/>
      <c r="WTW2" s="627"/>
      <c r="WTX2" s="627"/>
      <c r="WTY2" s="627"/>
      <c r="WTZ2" s="627"/>
      <c r="WUA2" s="627"/>
      <c r="WUB2" s="627"/>
      <c r="WUC2" s="627"/>
      <c r="WUD2" s="627"/>
      <c r="WUE2" s="627"/>
      <c r="WUF2" s="627"/>
      <c r="WUG2" s="627"/>
      <c r="WUH2" s="627"/>
      <c r="WUI2" s="627"/>
      <c r="WUJ2" s="627"/>
      <c r="WUK2" s="627"/>
      <c r="WUL2" s="627"/>
      <c r="WUM2" s="627"/>
      <c r="WUN2" s="627"/>
      <c r="WUO2" s="627"/>
      <c r="WUP2" s="627"/>
      <c r="WUQ2" s="627"/>
      <c r="WUR2" s="627"/>
      <c r="WUS2" s="627"/>
      <c r="WUT2" s="627"/>
      <c r="WUU2" s="627"/>
      <c r="WUV2" s="627"/>
      <c r="WUW2" s="627"/>
      <c r="WUX2" s="627"/>
      <c r="WUY2" s="627"/>
      <c r="WUZ2" s="627"/>
      <c r="WVA2" s="627"/>
      <c r="WVB2" s="627"/>
      <c r="WVC2" s="627"/>
      <c r="WVD2" s="627"/>
      <c r="WVE2" s="627"/>
      <c r="WVF2" s="627"/>
      <c r="WVG2" s="627"/>
      <c r="WVH2" s="627"/>
      <c r="WVI2" s="627"/>
      <c r="WVJ2" s="627"/>
      <c r="WVK2" s="627"/>
      <c r="WVL2" s="627"/>
      <c r="WVM2" s="627"/>
      <c r="WVN2" s="627"/>
      <c r="WVO2" s="627"/>
      <c r="WVP2" s="627"/>
      <c r="WVQ2" s="627"/>
      <c r="WVR2" s="627"/>
      <c r="WVS2" s="627"/>
      <c r="WVT2" s="627"/>
      <c r="WVU2" s="627"/>
      <c r="WVV2" s="627"/>
      <c r="WVW2" s="627"/>
      <c r="WVX2" s="627"/>
      <c r="WVY2" s="627"/>
      <c r="WVZ2" s="627"/>
      <c r="WWA2" s="627"/>
      <c r="WWB2" s="627"/>
      <c r="WWC2" s="627"/>
      <c r="WWD2" s="627"/>
      <c r="WWE2" s="627"/>
      <c r="WWF2" s="627"/>
      <c r="WWG2" s="627"/>
      <c r="WWH2" s="627"/>
      <c r="WWI2" s="627"/>
      <c r="WWJ2" s="627"/>
      <c r="WWK2" s="627"/>
      <c r="WWL2" s="627"/>
      <c r="WWM2" s="627"/>
      <c r="WWN2" s="627"/>
      <c r="WWO2" s="627"/>
      <c r="WWP2" s="627"/>
      <c r="WWQ2" s="627"/>
      <c r="WWR2" s="627"/>
      <c r="WWS2" s="627"/>
      <c r="WWT2" s="627"/>
      <c r="WWU2" s="627"/>
      <c r="WWV2" s="627"/>
      <c r="WWW2" s="627"/>
      <c r="WWX2" s="627"/>
      <c r="WWY2" s="627"/>
      <c r="WWZ2" s="627"/>
      <c r="WXA2" s="627"/>
      <c r="WXB2" s="627"/>
      <c r="WXC2" s="627"/>
      <c r="WXD2" s="627"/>
      <c r="WXE2" s="627"/>
      <c r="WXF2" s="627"/>
      <c r="WXG2" s="627"/>
      <c r="WXH2" s="627"/>
      <c r="WXI2" s="627"/>
      <c r="WXJ2" s="627"/>
      <c r="WXK2" s="627"/>
      <c r="WXL2" s="627"/>
      <c r="WXM2" s="627"/>
      <c r="WXN2" s="627"/>
      <c r="WXO2" s="627"/>
      <c r="WXP2" s="627"/>
      <c r="WXQ2" s="627"/>
      <c r="WXR2" s="627"/>
      <c r="WXS2" s="627"/>
      <c r="WXT2" s="627"/>
      <c r="WXU2" s="627"/>
      <c r="WXV2" s="627"/>
      <c r="WXW2" s="627"/>
      <c r="WXX2" s="627"/>
      <c r="WXY2" s="627"/>
      <c r="WXZ2" s="627"/>
      <c r="WYA2" s="627"/>
      <c r="WYB2" s="627"/>
      <c r="WYC2" s="627"/>
      <c r="WYD2" s="627"/>
      <c r="WYE2" s="627"/>
      <c r="WYF2" s="627"/>
      <c r="WYG2" s="627"/>
      <c r="WYH2" s="627"/>
      <c r="WYI2" s="627"/>
      <c r="WYJ2" s="627"/>
      <c r="WYK2" s="627"/>
      <c r="WYL2" s="627"/>
      <c r="WYM2" s="627"/>
      <c r="WYN2" s="627"/>
      <c r="WYO2" s="627"/>
      <c r="WYP2" s="627"/>
      <c r="WYQ2" s="627"/>
      <c r="WYR2" s="627"/>
      <c r="WYS2" s="627"/>
      <c r="WYT2" s="627"/>
      <c r="WYU2" s="627"/>
      <c r="WYV2" s="627"/>
      <c r="WYW2" s="627"/>
      <c r="WYX2" s="627"/>
      <c r="WYY2" s="627"/>
      <c r="WYZ2" s="627"/>
      <c r="WZA2" s="627"/>
      <c r="WZB2" s="627"/>
      <c r="WZC2" s="627"/>
      <c r="WZD2" s="627"/>
      <c r="WZE2" s="627"/>
      <c r="WZF2" s="627"/>
      <c r="WZG2" s="627"/>
      <c r="WZH2" s="627"/>
      <c r="WZI2" s="627"/>
      <c r="WZJ2" s="627"/>
      <c r="WZK2" s="627"/>
      <c r="WZL2" s="627"/>
      <c r="WZM2" s="627"/>
      <c r="WZN2" s="627"/>
      <c r="WZO2" s="627"/>
      <c r="WZP2" s="627"/>
      <c r="WZQ2" s="627"/>
      <c r="WZR2" s="627"/>
      <c r="WZS2" s="627"/>
      <c r="WZT2" s="627"/>
      <c r="WZU2" s="627"/>
      <c r="WZV2" s="627"/>
      <c r="WZW2" s="627"/>
      <c r="WZX2" s="627"/>
      <c r="WZY2" s="627"/>
      <c r="WZZ2" s="627"/>
      <c r="XAA2" s="627"/>
      <c r="XAB2" s="627"/>
      <c r="XAC2" s="627"/>
      <c r="XAD2" s="627"/>
      <c r="XAE2" s="627"/>
      <c r="XAF2" s="627"/>
      <c r="XAG2" s="627"/>
      <c r="XAH2" s="627"/>
      <c r="XAI2" s="627"/>
      <c r="XAJ2" s="627"/>
      <c r="XAK2" s="627"/>
      <c r="XAL2" s="627"/>
      <c r="XAM2" s="627"/>
      <c r="XAN2" s="627"/>
      <c r="XAO2" s="627"/>
      <c r="XAP2" s="627"/>
      <c r="XAQ2" s="627"/>
      <c r="XAR2" s="627"/>
      <c r="XAS2" s="627"/>
      <c r="XAT2" s="627"/>
      <c r="XAU2" s="627"/>
      <c r="XAV2" s="627"/>
      <c r="XAW2" s="627"/>
      <c r="XAX2" s="627"/>
      <c r="XAY2" s="627"/>
      <c r="XAZ2" s="627"/>
      <c r="XBA2" s="627"/>
      <c r="XBB2" s="627"/>
      <c r="XBC2" s="627"/>
      <c r="XBD2" s="627"/>
      <c r="XBE2" s="627"/>
      <c r="XBF2" s="627"/>
      <c r="XBG2" s="627"/>
      <c r="XBH2" s="627"/>
      <c r="XBI2" s="627"/>
      <c r="XBJ2" s="627"/>
      <c r="XBK2" s="627"/>
      <c r="XBL2" s="627"/>
      <c r="XBM2" s="627"/>
      <c r="XBN2" s="627"/>
      <c r="XBO2" s="627"/>
      <c r="XBP2" s="627"/>
      <c r="XBQ2" s="627"/>
      <c r="XBR2" s="627"/>
      <c r="XBS2" s="627"/>
      <c r="XBT2" s="627"/>
      <c r="XBU2" s="627"/>
      <c r="XBV2" s="627"/>
      <c r="XBW2" s="627"/>
      <c r="XBX2" s="627"/>
      <c r="XBY2" s="627"/>
      <c r="XBZ2" s="627"/>
      <c r="XCA2" s="627"/>
      <c r="XCB2" s="627"/>
      <c r="XCC2" s="627"/>
      <c r="XCD2" s="627"/>
      <c r="XCE2" s="627"/>
      <c r="XCF2" s="627"/>
      <c r="XCG2" s="627"/>
      <c r="XCH2" s="627"/>
      <c r="XCI2" s="627"/>
      <c r="XCJ2" s="627"/>
      <c r="XCK2" s="627"/>
      <c r="XCL2" s="627"/>
      <c r="XCM2" s="627"/>
      <c r="XCN2" s="627"/>
      <c r="XCO2" s="627"/>
      <c r="XCP2" s="627"/>
      <c r="XCQ2" s="627"/>
      <c r="XCR2" s="627"/>
      <c r="XCS2" s="627"/>
      <c r="XCT2" s="627"/>
      <c r="XCU2" s="627"/>
      <c r="XCV2" s="627"/>
      <c r="XCW2" s="627"/>
      <c r="XCX2" s="627"/>
      <c r="XCY2" s="627"/>
      <c r="XCZ2" s="627"/>
      <c r="XDA2" s="627"/>
      <c r="XDB2" s="627"/>
      <c r="XDC2" s="627"/>
      <c r="XDD2" s="627"/>
      <c r="XDE2" s="627"/>
      <c r="XDF2" s="627"/>
      <c r="XDG2" s="627"/>
      <c r="XDH2" s="627"/>
      <c r="XDI2" s="627"/>
      <c r="XDJ2" s="627"/>
      <c r="XDK2" s="627"/>
      <c r="XDL2" s="627"/>
      <c r="XDM2" s="627"/>
      <c r="XDN2" s="627"/>
      <c r="XDO2" s="627"/>
      <c r="XDP2" s="627"/>
      <c r="XDQ2" s="627"/>
      <c r="XDR2" s="627"/>
      <c r="XDS2" s="627"/>
      <c r="XDT2" s="627"/>
      <c r="XDU2" s="627"/>
      <c r="XDV2" s="627"/>
      <c r="XDW2" s="627"/>
      <c r="XDX2" s="627"/>
      <c r="XDY2" s="627"/>
      <c r="XDZ2" s="627"/>
      <c r="XEA2" s="627"/>
      <c r="XEB2" s="627"/>
      <c r="XEC2" s="627"/>
      <c r="XED2" s="627"/>
      <c r="XEE2" s="627"/>
      <c r="XEF2" s="627"/>
      <c r="XEG2" s="627"/>
      <c r="XEH2" s="627"/>
      <c r="XEI2" s="627"/>
      <c r="XEJ2" s="627"/>
      <c r="XEK2" s="627"/>
      <c r="XEL2" s="627"/>
      <c r="XEM2" s="627"/>
      <c r="XEN2" s="627"/>
      <c r="XEO2" s="627"/>
      <c r="XEP2" s="627"/>
      <c r="XEQ2" s="627"/>
      <c r="XER2" s="627"/>
      <c r="XES2" s="627"/>
      <c r="XET2" s="627"/>
      <c r="XEU2" s="627"/>
      <c r="XEV2" s="627"/>
      <c r="XEW2" s="627"/>
      <c r="XEX2" s="627"/>
      <c r="XEY2" s="627"/>
      <c r="XEZ2" s="627"/>
      <c r="XFA2" s="627"/>
      <c r="XFB2" s="627"/>
      <c r="XFC2" s="627"/>
    </row>
    <row r="3" spans="1:16383" s="591" customFormat="1" ht="100" x14ac:dyDescent="0.25">
      <c r="A3" s="462"/>
      <c r="B3" s="462" t="s">
        <v>2563</v>
      </c>
      <c r="C3" s="690" t="s">
        <v>2424</v>
      </c>
      <c r="D3" s="609" t="s">
        <v>2564</v>
      </c>
      <c r="E3" s="622" t="s">
        <v>1477</v>
      </c>
      <c r="F3" s="623"/>
      <c r="G3" s="624"/>
      <c r="H3" s="625" t="s">
        <v>1331</v>
      </c>
      <c r="I3" s="624"/>
      <c r="J3" s="364" t="s">
        <v>1783</v>
      </c>
      <c r="K3" s="364" t="s">
        <v>212</v>
      </c>
      <c r="M3" s="926" t="s">
        <v>2600</v>
      </c>
      <c r="N3" s="931"/>
      <c r="O3" s="929"/>
      <c r="R3" s="362" t="s">
        <v>1331</v>
      </c>
      <c r="T3" s="701"/>
      <c r="U3" s="702"/>
      <c r="V3" s="702"/>
      <c r="W3" s="702"/>
      <c r="X3" s="702"/>
      <c r="Y3" s="702"/>
      <c r="Z3" s="702"/>
      <c r="AA3" s="702"/>
      <c r="AB3" s="702"/>
      <c r="AC3" s="702"/>
      <c r="AD3" s="702"/>
      <c r="AE3" s="702"/>
      <c r="AF3" s="702"/>
      <c r="AG3" s="702"/>
      <c r="AH3" s="702"/>
      <c r="AI3" s="702"/>
      <c r="AJ3" s="702"/>
      <c r="AK3" s="702"/>
      <c r="AL3" s="702"/>
      <c r="AM3" s="702"/>
      <c r="AN3" s="702"/>
      <c r="AO3" s="702"/>
      <c r="AP3" s="928"/>
      <c r="AZ3" s="604"/>
      <c r="BA3" s="604"/>
      <c r="BC3" s="931"/>
    </row>
    <row r="4" spans="1:16383" s="591" customFormat="1" ht="75" x14ac:dyDescent="0.25">
      <c r="A4" s="462"/>
      <c r="B4" s="462" t="s">
        <v>2548</v>
      </c>
      <c r="C4" s="690" t="s">
        <v>2424</v>
      </c>
      <c r="D4" s="609" t="s">
        <v>2577</v>
      </c>
      <c r="E4" s="622" t="s">
        <v>1477</v>
      </c>
      <c r="F4" s="623"/>
      <c r="G4" s="624"/>
      <c r="H4" s="625" t="s">
        <v>1331</v>
      </c>
      <c r="I4" s="624"/>
      <c r="J4" s="364" t="s">
        <v>1332</v>
      </c>
      <c r="K4" s="364" t="s">
        <v>212</v>
      </c>
      <c r="M4" s="926" t="s">
        <v>2574</v>
      </c>
      <c r="N4" s="931"/>
      <c r="O4" s="929"/>
      <c r="R4" s="362" t="s">
        <v>1331</v>
      </c>
      <c r="T4" s="701"/>
      <c r="U4" s="702"/>
      <c r="V4" s="702"/>
      <c r="W4" s="702"/>
      <c r="X4" s="702"/>
      <c r="Y4" s="702"/>
      <c r="Z4" s="702"/>
      <c r="AA4" s="702"/>
      <c r="AB4" s="702"/>
      <c r="AC4" s="702"/>
      <c r="AD4" s="702"/>
      <c r="AE4" s="702"/>
      <c r="AF4" s="702"/>
      <c r="AG4" s="702"/>
      <c r="AH4" s="702"/>
      <c r="AI4" s="702"/>
      <c r="AJ4" s="702"/>
      <c r="AK4" s="702"/>
      <c r="AL4" s="702"/>
      <c r="AM4" s="702"/>
      <c r="AN4" s="702"/>
      <c r="AO4" s="702"/>
      <c r="AP4" s="928"/>
      <c r="AZ4" s="604"/>
      <c r="BA4" s="604"/>
      <c r="BC4" s="931"/>
    </row>
    <row r="5" spans="1:16383" s="591" customFormat="1" ht="75" x14ac:dyDescent="0.25">
      <c r="A5" s="462"/>
      <c r="B5" s="462" t="s">
        <v>2548</v>
      </c>
      <c r="C5" s="690" t="s">
        <v>2424</v>
      </c>
      <c r="D5" s="609" t="s">
        <v>2551</v>
      </c>
      <c r="E5" s="622" t="s">
        <v>1477</v>
      </c>
      <c r="F5" s="623"/>
      <c r="G5" s="624"/>
      <c r="H5" s="625" t="s">
        <v>1331</v>
      </c>
      <c r="I5" s="624"/>
      <c r="J5" s="29" t="s">
        <v>1783</v>
      </c>
      <c r="K5" s="364" t="s">
        <v>212</v>
      </c>
      <c r="M5" s="926" t="s">
        <v>2553</v>
      </c>
      <c r="N5" s="931"/>
      <c r="O5" s="929"/>
      <c r="R5" s="362" t="s">
        <v>1331</v>
      </c>
      <c r="T5" s="701"/>
      <c r="U5" s="702"/>
      <c r="V5" s="702"/>
      <c r="W5" s="702"/>
      <c r="X5" s="702"/>
      <c r="Y5" s="702"/>
      <c r="Z5" s="702"/>
      <c r="AA5" s="702"/>
      <c r="AB5" s="702"/>
      <c r="AC5" s="702"/>
      <c r="AD5" s="702"/>
      <c r="AE5" s="702"/>
      <c r="AF5" s="702"/>
      <c r="AG5" s="702"/>
      <c r="AH5" s="702"/>
      <c r="AI5" s="702"/>
      <c r="AJ5" s="702"/>
      <c r="AK5" s="702"/>
      <c r="AL5" s="702"/>
      <c r="AM5" s="702"/>
      <c r="AN5" s="702"/>
      <c r="AO5" s="702"/>
      <c r="AP5" s="928"/>
      <c r="AZ5" s="604"/>
      <c r="BA5" s="604"/>
      <c r="BC5" s="931"/>
    </row>
    <row r="6" spans="1:16383" s="591" customFormat="1" ht="37.5" x14ac:dyDescent="0.25">
      <c r="A6" s="462"/>
      <c r="B6" s="462" t="s">
        <v>2548</v>
      </c>
      <c r="C6" s="690" t="str">
        <f>C16</f>
        <v>Food Standards (LA food law enforcement monitoring return)</v>
      </c>
      <c r="D6" s="609" t="s">
        <v>2554</v>
      </c>
      <c r="E6" s="622" t="s">
        <v>1477</v>
      </c>
      <c r="F6" s="623"/>
      <c r="G6" s="624"/>
      <c r="H6" s="625" t="s">
        <v>1331</v>
      </c>
      <c r="I6" s="624"/>
      <c r="J6" s="364" t="s">
        <v>1332</v>
      </c>
      <c r="K6" s="364" t="s">
        <v>212</v>
      </c>
      <c r="M6" s="926" t="s">
        <v>2555</v>
      </c>
      <c r="N6" s="931"/>
      <c r="O6" s="929"/>
      <c r="R6" s="362" t="s">
        <v>1331</v>
      </c>
      <c r="T6" s="701"/>
      <c r="U6" s="702"/>
      <c r="V6" s="702"/>
      <c r="W6" s="702"/>
      <c r="X6" s="702"/>
      <c r="Y6" s="702"/>
      <c r="Z6" s="702"/>
      <c r="AA6" s="702"/>
      <c r="AB6" s="702"/>
      <c r="AC6" s="702"/>
      <c r="AD6" s="702"/>
      <c r="AE6" s="702"/>
      <c r="AF6" s="702"/>
      <c r="AG6" s="702"/>
      <c r="AH6" s="702"/>
      <c r="AI6" s="702"/>
      <c r="AJ6" s="702"/>
      <c r="AK6" s="702"/>
      <c r="AL6" s="702"/>
      <c r="AM6" s="702"/>
      <c r="AN6" s="702"/>
      <c r="AO6" s="702"/>
      <c r="AP6" s="928"/>
      <c r="AZ6" s="604"/>
      <c r="BA6" s="604"/>
      <c r="BC6" s="931"/>
    </row>
    <row r="7" spans="1:16383" s="591" customFormat="1" ht="62.5" x14ac:dyDescent="0.25">
      <c r="A7" s="462"/>
      <c r="B7" s="461" t="s">
        <v>2548</v>
      </c>
      <c r="C7" s="690" t="str">
        <f>C22</f>
        <v>Food Standards (LA food law enforcement monitoring return)</v>
      </c>
      <c r="D7" s="922" t="s">
        <v>2604</v>
      </c>
      <c r="E7" s="923"/>
      <c r="F7" s="769"/>
      <c r="G7" s="924"/>
      <c r="H7" s="925" t="s">
        <v>1331</v>
      </c>
      <c r="I7" s="924"/>
      <c r="J7" s="483" t="s">
        <v>1783</v>
      </c>
      <c r="K7" s="364" t="s">
        <v>212</v>
      </c>
      <c r="M7" s="926" t="s">
        <v>2609</v>
      </c>
      <c r="N7" s="931"/>
      <c r="O7" s="929"/>
      <c r="R7" s="362"/>
      <c r="T7" s="701"/>
      <c r="U7" s="702"/>
      <c r="V7" s="702"/>
      <c r="W7" s="702"/>
      <c r="X7" s="702"/>
      <c r="Y7" s="702"/>
      <c r="Z7" s="702"/>
      <c r="AA7" s="702"/>
      <c r="AB7" s="702"/>
      <c r="AC7" s="702"/>
      <c r="AD7" s="702"/>
      <c r="AE7" s="702"/>
      <c r="AF7" s="702"/>
      <c r="AG7" s="702"/>
      <c r="AH7" s="702"/>
      <c r="AI7" s="702"/>
      <c r="AJ7" s="702"/>
      <c r="AK7" s="702"/>
      <c r="AL7" s="702"/>
      <c r="AM7" s="702"/>
      <c r="AN7" s="702"/>
      <c r="AO7" s="702"/>
      <c r="AP7" s="928"/>
      <c r="AZ7" s="604"/>
      <c r="BA7" s="604"/>
      <c r="BC7" s="931"/>
    </row>
    <row r="8" spans="1:16383" s="591" customFormat="1" ht="62.5" x14ac:dyDescent="0.25">
      <c r="A8" s="462"/>
      <c r="B8" s="468" t="s">
        <v>2548</v>
      </c>
      <c r="C8" s="718" t="s">
        <v>2424</v>
      </c>
      <c r="D8" s="922" t="s">
        <v>2556</v>
      </c>
      <c r="E8" s="923" t="s">
        <v>1477</v>
      </c>
      <c r="F8" s="769"/>
      <c r="G8" s="924"/>
      <c r="H8" s="925" t="s">
        <v>1331</v>
      </c>
      <c r="I8" s="924"/>
      <c r="J8" s="483" t="s">
        <v>1332</v>
      </c>
      <c r="K8" s="364" t="s">
        <v>212</v>
      </c>
      <c r="M8" s="926" t="s">
        <v>2557</v>
      </c>
      <c r="N8" s="931"/>
      <c r="O8" s="929"/>
      <c r="R8" s="362" t="s">
        <v>1331</v>
      </c>
      <c r="T8" s="701"/>
      <c r="U8" s="702"/>
      <c r="V8" s="702"/>
      <c r="W8" s="702"/>
      <c r="X8" s="702"/>
      <c r="Y8" s="702"/>
      <c r="Z8" s="702"/>
      <c r="AA8" s="702"/>
      <c r="AB8" s="702"/>
      <c r="AC8" s="702"/>
      <c r="AD8" s="702"/>
      <c r="AE8" s="702"/>
      <c r="AF8" s="702"/>
      <c r="AG8" s="702"/>
      <c r="AH8" s="702"/>
      <c r="AI8" s="702"/>
      <c r="AJ8" s="702"/>
      <c r="AK8" s="702"/>
      <c r="AL8" s="702"/>
      <c r="AM8" s="702"/>
      <c r="AN8" s="702"/>
      <c r="AO8" s="702"/>
      <c r="AP8" s="928"/>
      <c r="AZ8" s="604"/>
      <c r="BA8" s="604"/>
      <c r="BC8" s="931"/>
    </row>
    <row r="9" spans="1:16383" s="591" customFormat="1" ht="62.5" x14ac:dyDescent="0.25">
      <c r="A9" s="462"/>
      <c r="B9" s="461" t="s">
        <v>2548</v>
      </c>
      <c r="C9" s="736" t="s">
        <v>2424</v>
      </c>
      <c r="D9" s="922" t="s">
        <v>2559</v>
      </c>
      <c r="E9" s="923" t="s">
        <v>1477</v>
      </c>
      <c r="F9" s="769"/>
      <c r="G9" s="924"/>
      <c r="H9" s="925" t="s">
        <v>1331</v>
      </c>
      <c r="I9" s="924"/>
      <c r="J9" s="483" t="s">
        <v>1332</v>
      </c>
      <c r="K9" s="364" t="s">
        <v>212</v>
      </c>
      <c r="M9" s="926" t="s">
        <v>2558</v>
      </c>
      <c r="N9" s="931"/>
      <c r="O9" s="929"/>
      <c r="R9" s="362" t="s">
        <v>1331</v>
      </c>
      <c r="T9" s="701"/>
      <c r="U9" s="702"/>
      <c r="V9" s="702"/>
      <c r="W9" s="702"/>
      <c r="X9" s="702"/>
      <c r="Y9" s="702"/>
      <c r="Z9" s="702"/>
      <c r="AA9" s="702"/>
      <c r="AB9" s="702"/>
      <c r="AC9" s="702"/>
      <c r="AD9" s="702"/>
      <c r="AE9" s="702"/>
      <c r="AF9" s="702"/>
      <c r="AG9" s="702"/>
      <c r="AH9" s="702"/>
      <c r="AI9" s="702"/>
      <c r="AJ9" s="702"/>
      <c r="AK9" s="702"/>
      <c r="AL9" s="702"/>
      <c r="AM9" s="702"/>
      <c r="AN9" s="702"/>
      <c r="AO9" s="702"/>
      <c r="AP9" s="928"/>
      <c r="AZ9" s="604"/>
      <c r="BA9" s="604"/>
      <c r="BC9" s="931"/>
    </row>
    <row r="10" spans="1:16383" s="591" customFormat="1" ht="25" x14ac:dyDescent="0.25">
      <c r="A10" s="462"/>
      <c r="B10" s="461" t="s">
        <v>2548</v>
      </c>
      <c r="C10" s="736" t="s">
        <v>2424</v>
      </c>
      <c r="D10" s="922" t="s">
        <v>2585</v>
      </c>
      <c r="E10" s="923" t="s">
        <v>1477</v>
      </c>
      <c r="F10" s="769"/>
      <c r="G10" s="924"/>
      <c r="H10" s="925" t="s">
        <v>1331</v>
      </c>
      <c r="I10" s="924"/>
      <c r="J10" s="483" t="s">
        <v>1783</v>
      </c>
      <c r="K10" s="364" t="s">
        <v>212</v>
      </c>
      <c r="M10" s="926" t="s">
        <v>2586</v>
      </c>
      <c r="N10" s="931"/>
      <c r="O10" s="929"/>
      <c r="R10" s="362" t="s">
        <v>1331</v>
      </c>
      <c r="T10" s="701"/>
      <c r="U10" s="702"/>
      <c r="V10" s="702"/>
      <c r="W10" s="702"/>
      <c r="X10" s="702"/>
      <c r="Y10" s="702"/>
      <c r="Z10" s="702"/>
      <c r="AA10" s="702"/>
      <c r="AB10" s="702"/>
      <c r="AC10" s="702"/>
      <c r="AD10" s="702"/>
      <c r="AE10" s="702"/>
      <c r="AF10" s="702"/>
      <c r="AG10" s="702"/>
      <c r="AH10" s="702"/>
      <c r="AI10" s="702"/>
      <c r="AJ10" s="702"/>
      <c r="AK10" s="702"/>
      <c r="AL10" s="702"/>
      <c r="AM10" s="702"/>
      <c r="AN10" s="702"/>
      <c r="AO10" s="702"/>
      <c r="AP10" s="928"/>
      <c r="AZ10" s="604"/>
      <c r="BA10" s="604"/>
      <c r="BC10" s="931"/>
    </row>
    <row r="11" spans="1:16383" s="591" customFormat="1" ht="100" x14ac:dyDescent="0.25">
      <c r="A11" s="462"/>
      <c r="B11" s="461" t="s">
        <v>2548</v>
      </c>
      <c r="C11" s="736" t="s">
        <v>2424</v>
      </c>
      <c r="D11" s="922" t="s">
        <v>2561</v>
      </c>
      <c r="E11" s="923" t="s">
        <v>1477</v>
      </c>
      <c r="F11" s="769"/>
      <c r="G11" s="924"/>
      <c r="H11" s="925" t="s">
        <v>1331</v>
      </c>
      <c r="I11" s="924"/>
      <c r="J11" s="483" t="s">
        <v>1783</v>
      </c>
      <c r="K11" s="364" t="s">
        <v>212</v>
      </c>
      <c r="M11" s="926" t="s">
        <v>2562</v>
      </c>
      <c r="N11" s="931"/>
      <c r="O11" s="929"/>
      <c r="R11" s="362" t="s">
        <v>1331</v>
      </c>
      <c r="T11" s="701"/>
      <c r="U11" s="702"/>
      <c r="V11" s="702"/>
      <c r="W11" s="702"/>
      <c r="X11" s="702"/>
      <c r="Y11" s="702"/>
      <c r="Z11" s="702"/>
      <c r="AA11" s="702"/>
      <c r="AB11" s="702"/>
      <c r="AC11" s="702"/>
      <c r="AD11" s="702"/>
      <c r="AE11" s="702"/>
      <c r="AF11" s="702"/>
      <c r="AG11" s="702"/>
      <c r="AH11" s="702"/>
      <c r="AI11" s="702"/>
      <c r="AJ11" s="702"/>
      <c r="AK11" s="702"/>
      <c r="AL11" s="702"/>
      <c r="AM11" s="702"/>
      <c r="AN11" s="702"/>
      <c r="AO11" s="702"/>
      <c r="AP11" s="928"/>
      <c r="AZ11" s="604"/>
      <c r="BA11" s="604"/>
      <c r="BC11" s="931"/>
    </row>
    <row r="12" spans="1:16383" s="591" customFormat="1" ht="150" x14ac:dyDescent="0.25">
      <c r="A12" s="462"/>
      <c r="B12" s="942" t="s">
        <v>2576</v>
      </c>
      <c r="C12" s="943" t="s">
        <v>2399</v>
      </c>
      <c r="D12" s="937" t="s">
        <v>2603</v>
      </c>
      <c r="E12" s="938" t="s">
        <v>1477</v>
      </c>
      <c r="F12" s="939"/>
      <c r="G12" s="940"/>
      <c r="H12" s="941" t="s">
        <v>1331</v>
      </c>
      <c r="I12" s="940"/>
      <c r="J12" s="933" t="s">
        <v>1783</v>
      </c>
      <c r="K12" s="933" t="s">
        <v>211</v>
      </c>
      <c r="L12" s="934"/>
      <c r="M12" s="626" t="s">
        <v>2602</v>
      </c>
      <c r="N12" s="932" t="s">
        <v>1657</v>
      </c>
      <c r="O12" s="932" t="s">
        <v>1657</v>
      </c>
      <c r="P12" s="932"/>
      <c r="Q12" s="932"/>
      <c r="R12" s="362" t="s">
        <v>1331</v>
      </c>
      <c r="S12" s="932"/>
      <c r="T12" s="932"/>
      <c r="U12" s="932"/>
      <c r="V12" s="932"/>
      <c r="W12" s="932"/>
      <c r="X12" s="932"/>
      <c r="Y12" s="932"/>
      <c r="Z12" s="932"/>
      <c r="AA12" s="932"/>
      <c r="AB12" s="932"/>
      <c r="AC12" s="932"/>
      <c r="AD12" s="932"/>
      <c r="AE12" s="932"/>
      <c r="AF12" s="932"/>
      <c r="AG12" s="932"/>
      <c r="AH12" s="932"/>
      <c r="AI12" s="932"/>
      <c r="AJ12" s="932"/>
      <c r="AK12" s="932"/>
      <c r="AL12" s="932"/>
      <c r="AM12" s="932"/>
      <c r="AN12" s="932"/>
      <c r="AO12" s="932"/>
      <c r="AP12" s="932"/>
      <c r="AQ12" s="932"/>
      <c r="AR12" s="936"/>
      <c r="AS12" s="932"/>
      <c r="AT12" s="932"/>
      <c r="AU12" s="932" t="s">
        <v>1657</v>
      </c>
      <c r="AV12" s="932"/>
      <c r="AW12" s="932">
        <v>0</v>
      </c>
      <c r="AX12" s="933"/>
      <c r="AY12" s="932"/>
      <c r="AZ12" s="935">
        <v>191</v>
      </c>
      <c r="BA12" s="935">
        <v>1</v>
      </c>
      <c r="BB12" s="932"/>
      <c r="BC12" s="932">
        <v>1</v>
      </c>
      <c r="BD12" s="932">
        <v>48</v>
      </c>
      <c r="BE12" s="932">
        <v>494</v>
      </c>
      <c r="BF12" s="932">
        <v>1048494</v>
      </c>
      <c r="BG12" s="932">
        <v>508</v>
      </c>
      <c r="BH12" s="932"/>
    </row>
    <row r="13" spans="1:16383" s="591" customFormat="1" ht="100" x14ac:dyDescent="0.25">
      <c r="A13" s="462"/>
      <c r="B13" s="462" t="s">
        <v>2565</v>
      </c>
      <c r="C13" s="690" t="s">
        <v>2424</v>
      </c>
      <c r="D13" s="609" t="s">
        <v>2564</v>
      </c>
      <c r="E13" s="622" t="s">
        <v>1477</v>
      </c>
      <c r="F13" s="623"/>
      <c r="G13" s="624"/>
      <c r="H13" s="625" t="s">
        <v>1331</v>
      </c>
      <c r="I13" s="624"/>
      <c r="J13" s="364" t="s">
        <v>1783</v>
      </c>
      <c r="K13" s="364" t="s">
        <v>212</v>
      </c>
      <c r="M13" s="926" t="s">
        <v>2600</v>
      </c>
      <c r="N13" s="931"/>
      <c r="O13" s="929"/>
      <c r="R13" s="362" t="s">
        <v>1331</v>
      </c>
      <c r="T13" s="701"/>
      <c r="U13" s="702"/>
      <c r="V13" s="702"/>
      <c r="W13" s="702"/>
      <c r="X13" s="702"/>
      <c r="Y13" s="702"/>
      <c r="Z13" s="702"/>
      <c r="AA13" s="702"/>
      <c r="AB13" s="702"/>
      <c r="AC13" s="702"/>
      <c r="AD13" s="702"/>
      <c r="AE13" s="702"/>
      <c r="AF13" s="702"/>
      <c r="AG13" s="702"/>
      <c r="AH13" s="702"/>
      <c r="AI13" s="702"/>
      <c r="AJ13" s="702"/>
      <c r="AK13" s="702"/>
      <c r="AL13" s="702"/>
      <c r="AM13" s="702"/>
      <c r="AN13" s="702"/>
      <c r="AO13" s="702"/>
      <c r="AP13" s="928"/>
      <c r="AZ13" s="604"/>
      <c r="BA13" s="604"/>
      <c r="BC13" s="931"/>
    </row>
    <row r="14" spans="1:16383" s="591" customFormat="1" ht="25" x14ac:dyDescent="0.25">
      <c r="A14" s="462"/>
      <c r="B14" s="461" t="s">
        <v>2549</v>
      </c>
      <c r="C14" s="736" t="s">
        <v>2424</v>
      </c>
      <c r="D14" s="922" t="s">
        <v>2587</v>
      </c>
      <c r="E14" s="622" t="s">
        <v>1477</v>
      </c>
      <c r="F14" s="769"/>
      <c r="G14" s="924"/>
      <c r="H14" s="625" t="s">
        <v>1331</v>
      </c>
      <c r="I14" s="924"/>
      <c r="J14" s="483" t="s">
        <v>1783</v>
      </c>
      <c r="K14" s="364" t="s">
        <v>212</v>
      </c>
      <c r="M14" s="926" t="s">
        <v>2586</v>
      </c>
      <c r="N14" s="931"/>
      <c r="O14" s="929"/>
      <c r="R14" s="362" t="s">
        <v>1331</v>
      </c>
      <c r="T14" s="701"/>
      <c r="U14" s="702"/>
      <c r="V14" s="702"/>
      <c r="W14" s="702"/>
      <c r="X14" s="702"/>
      <c r="Y14" s="702"/>
      <c r="Z14" s="702"/>
      <c r="AA14" s="702"/>
      <c r="AB14" s="702"/>
      <c r="AC14" s="702"/>
      <c r="AD14" s="702"/>
      <c r="AE14" s="702"/>
      <c r="AF14" s="702"/>
      <c r="AG14" s="702"/>
      <c r="AH14" s="702"/>
      <c r="AI14" s="702"/>
      <c r="AJ14" s="702"/>
      <c r="AK14" s="702"/>
      <c r="AL14" s="702"/>
      <c r="AM14" s="702"/>
      <c r="AN14" s="702"/>
      <c r="AO14" s="702"/>
      <c r="AP14" s="928"/>
      <c r="AZ14" s="604"/>
      <c r="BA14" s="604"/>
      <c r="BC14" s="931"/>
    </row>
    <row r="15" spans="1:16383" s="591" customFormat="1" ht="75" x14ac:dyDescent="0.25">
      <c r="A15" s="462"/>
      <c r="B15" s="462" t="s">
        <v>2549</v>
      </c>
      <c r="C15" s="690" t="s">
        <v>2399</v>
      </c>
      <c r="D15" s="609" t="s">
        <v>2550</v>
      </c>
      <c r="E15" s="622" t="s">
        <v>1477</v>
      </c>
      <c r="F15" s="623"/>
      <c r="G15" s="624"/>
      <c r="H15" s="625" t="s">
        <v>1331</v>
      </c>
      <c r="I15" s="624"/>
      <c r="J15" s="364" t="s">
        <v>1332</v>
      </c>
      <c r="K15" s="364" t="s">
        <v>211</v>
      </c>
      <c r="M15" s="926" t="s">
        <v>2574</v>
      </c>
      <c r="N15" s="931"/>
      <c r="O15" s="929"/>
      <c r="R15" s="362" t="s">
        <v>1331</v>
      </c>
      <c r="T15" s="701"/>
      <c r="U15" s="702"/>
      <c r="V15" s="702"/>
      <c r="W15" s="702"/>
      <c r="X15" s="702"/>
      <c r="Y15" s="702"/>
      <c r="Z15" s="702"/>
      <c r="AA15" s="702"/>
      <c r="AB15" s="702"/>
      <c r="AC15" s="702"/>
      <c r="AD15" s="702"/>
      <c r="AE15" s="702"/>
      <c r="AF15" s="702"/>
      <c r="AG15" s="702"/>
      <c r="AH15" s="702"/>
      <c r="AI15" s="702"/>
      <c r="AJ15" s="702"/>
      <c r="AK15" s="702"/>
      <c r="AL15" s="702"/>
      <c r="AM15" s="702"/>
      <c r="AN15" s="702"/>
      <c r="AO15" s="702"/>
      <c r="AP15" s="928"/>
      <c r="AZ15" s="604"/>
      <c r="BA15" s="604"/>
      <c r="BC15" s="931"/>
    </row>
    <row r="16" spans="1:16383" s="591" customFormat="1" ht="75" x14ac:dyDescent="0.25">
      <c r="A16" s="462"/>
      <c r="B16" s="462" t="s">
        <v>2549</v>
      </c>
      <c r="C16" s="690" t="s">
        <v>2399</v>
      </c>
      <c r="D16" s="609" t="s">
        <v>2552</v>
      </c>
      <c r="E16" s="622" t="s">
        <v>1477</v>
      </c>
      <c r="F16" s="623"/>
      <c r="G16" s="624"/>
      <c r="H16" s="625" t="s">
        <v>1331</v>
      </c>
      <c r="I16" s="624"/>
      <c r="J16" s="364" t="s">
        <v>1783</v>
      </c>
      <c r="K16" s="364" t="s">
        <v>211</v>
      </c>
      <c r="M16" s="926" t="s">
        <v>2553</v>
      </c>
      <c r="N16" s="931"/>
      <c r="O16" s="929"/>
      <c r="R16" s="362" t="s">
        <v>1331</v>
      </c>
      <c r="T16" s="701"/>
      <c r="U16" s="702"/>
      <c r="V16" s="702"/>
      <c r="W16" s="702"/>
      <c r="X16" s="702"/>
      <c r="Y16" s="702"/>
      <c r="Z16" s="702"/>
      <c r="AA16" s="702"/>
      <c r="AB16" s="702"/>
      <c r="AC16" s="702"/>
      <c r="AD16" s="702"/>
      <c r="AE16" s="702"/>
      <c r="AF16" s="702"/>
      <c r="AG16" s="702"/>
      <c r="AH16" s="702"/>
      <c r="AI16" s="702"/>
      <c r="AJ16" s="702"/>
      <c r="AK16" s="702"/>
      <c r="AL16" s="702"/>
      <c r="AM16" s="702"/>
      <c r="AN16" s="702"/>
      <c r="AO16" s="702"/>
      <c r="AP16" s="928"/>
      <c r="AZ16" s="604"/>
      <c r="BA16" s="604"/>
      <c r="BC16" s="931"/>
    </row>
    <row r="17" spans="1:55" s="591" customFormat="1" ht="62.5" x14ac:dyDescent="0.25">
      <c r="A17" s="462"/>
      <c r="B17" s="462" t="s">
        <v>2549</v>
      </c>
      <c r="C17" s="690" t="s">
        <v>2399</v>
      </c>
      <c r="D17" s="609" t="s">
        <v>2605</v>
      </c>
      <c r="E17" s="622" t="s">
        <v>1477</v>
      </c>
      <c r="F17" s="623"/>
      <c r="G17" s="624"/>
      <c r="H17" s="625" t="s">
        <v>1331</v>
      </c>
      <c r="I17" s="624"/>
      <c r="J17" s="364" t="s">
        <v>1783</v>
      </c>
      <c r="K17" s="364" t="s">
        <v>211</v>
      </c>
      <c r="M17" s="926" t="s">
        <v>2609</v>
      </c>
      <c r="N17" s="931"/>
      <c r="O17" s="929"/>
      <c r="R17" s="362"/>
      <c r="T17" s="701"/>
      <c r="U17" s="702"/>
      <c r="V17" s="702"/>
      <c r="W17" s="702"/>
      <c r="X17" s="702"/>
      <c r="Y17" s="702"/>
      <c r="Z17" s="702"/>
      <c r="AA17" s="702"/>
      <c r="AB17" s="702"/>
      <c r="AC17" s="702"/>
      <c r="AD17" s="702"/>
      <c r="AE17" s="702"/>
      <c r="AF17" s="702"/>
      <c r="AG17" s="702"/>
      <c r="AH17" s="702"/>
      <c r="AI17" s="702"/>
      <c r="AJ17" s="702"/>
      <c r="AK17" s="702"/>
      <c r="AL17" s="702"/>
      <c r="AM17" s="702"/>
      <c r="AN17" s="702"/>
      <c r="AO17" s="702"/>
      <c r="AP17" s="928"/>
      <c r="AZ17" s="604"/>
      <c r="BA17" s="604"/>
      <c r="BC17" s="931"/>
    </row>
    <row r="18" spans="1:55" s="591" customFormat="1" ht="62.5" x14ac:dyDescent="0.25">
      <c r="A18" s="462"/>
      <c r="B18" s="462" t="s">
        <v>2549</v>
      </c>
      <c r="C18" s="690" t="s">
        <v>2399</v>
      </c>
      <c r="D18" s="609" t="s">
        <v>2606</v>
      </c>
      <c r="E18" s="622" t="s">
        <v>1477</v>
      </c>
      <c r="F18" s="623"/>
      <c r="G18" s="624"/>
      <c r="H18" s="625" t="s">
        <v>1331</v>
      </c>
      <c r="I18" s="624"/>
      <c r="J18" s="364" t="s">
        <v>1783</v>
      </c>
      <c r="K18" s="364" t="s">
        <v>211</v>
      </c>
      <c r="M18" s="926" t="s">
        <v>2609</v>
      </c>
      <c r="N18" s="931"/>
      <c r="O18" s="929"/>
      <c r="R18" s="362"/>
      <c r="T18" s="701"/>
      <c r="U18" s="702"/>
      <c r="V18" s="702"/>
      <c r="W18" s="702"/>
      <c r="X18" s="702"/>
      <c r="Y18" s="702"/>
      <c r="Z18" s="702"/>
      <c r="AA18" s="702"/>
      <c r="AB18" s="702"/>
      <c r="AC18" s="702"/>
      <c r="AD18" s="702"/>
      <c r="AE18" s="702"/>
      <c r="AF18" s="702"/>
      <c r="AG18" s="702"/>
      <c r="AH18" s="702"/>
      <c r="AI18" s="702"/>
      <c r="AJ18" s="702"/>
      <c r="AK18" s="702"/>
      <c r="AL18" s="702"/>
      <c r="AM18" s="702"/>
      <c r="AN18" s="702"/>
      <c r="AO18" s="702"/>
      <c r="AP18" s="928"/>
      <c r="AZ18" s="604"/>
      <c r="BA18" s="604"/>
      <c r="BC18" s="931"/>
    </row>
    <row r="19" spans="1:55" s="591" customFormat="1" ht="62.5" x14ac:dyDescent="0.25">
      <c r="A19" s="462"/>
      <c r="B19" s="462" t="s">
        <v>2549</v>
      </c>
      <c r="C19" s="690" t="s">
        <v>2399</v>
      </c>
      <c r="D19" s="609" t="s">
        <v>2607</v>
      </c>
      <c r="E19" s="622" t="s">
        <v>1477</v>
      </c>
      <c r="F19" s="623"/>
      <c r="G19" s="624"/>
      <c r="H19" s="625" t="s">
        <v>1331</v>
      </c>
      <c r="I19" s="624"/>
      <c r="J19" s="364" t="s">
        <v>1783</v>
      </c>
      <c r="K19" s="364" t="s">
        <v>211</v>
      </c>
      <c r="M19" s="926" t="s">
        <v>2609</v>
      </c>
      <c r="N19" s="931"/>
      <c r="O19" s="929"/>
      <c r="R19" s="362"/>
      <c r="T19" s="701"/>
      <c r="U19" s="702"/>
      <c r="V19" s="702"/>
      <c r="W19" s="702"/>
      <c r="X19" s="702"/>
      <c r="Y19" s="702"/>
      <c r="Z19" s="702"/>
      <c r="AA19" s="702"/>
      <c r="AB19" s="702"/>
      <c r="AC19" s="702"/>
      <c r="AD19" s="702"/>
      <c r="AE19" s="702"/>
      <c r="AF19" s="702"/>
      <c r="AG19" s="702"/>
      <c r="AH19" s="702"/>
      <c r="AI19" s="702"/>
      <c r="AJ19" s="702"/>
      <c r="AK19" s="702"/>
      <c r="AL19" s="702"/>
      <c r="AM19" s="702"/>
      <c r="AN19" s="702"/>
      <c r="AO19" s="702"/>
      <c r="AP19" s="928"/>
      <c r="AZ19" s="604"/>
      <c r="BA19" s="604"/>
      <c r="BC19" s="931"/>
    </row>
    <row r="20" spans="1:55" s="591" customFormat="1" ht="62.5" x14ac:dyDescent="0.25">
      <c r="A20" s="462"/>
      <c r="B20" s="462" t="s">
        <v>2549</v>
      </c>
      <c r="C20" s="690" t="s">
        <v>2399</v>
      </c>
      <c r="D20" s="609" t="s">
        <v>2604</v>
      </c>
      <c r="E20" s="622" t="s">
        <v>1477</v>
      </c>
      <c r="F20" s="623"/>
      <c r="G20" s="624"/>
      <c r="H20" s="625" t="s">
        <v>1331</v>
      </c>
      <c r="I20" s="624"/>
      <c r="J20" s="364" t="s">
        <v>1783</v>
      </c>
      <c r="K20" s="364" t="s">
        <v>211</v>
      </c>
      <c r="M20" s="926" t="s">
        <v>2609</v>
      </c>
      <c r="N20" s="931"/>
      <c r="O20" s="929"/>
      <c r="R20" s="362"/>
      <c r="T20" s="701"/>
      <c r="U20" s="702"/>
      <c r="V20" s="702"/>
      <c r="W20" s="702"/>
      <c r="X20" s="702"/>
      <c r="Y20" s="702"/>
      <c r="Z20" s="702"/>
      <c r="AA20" s="702"/>
      <c r="AB20" s="702"/>
      <c r="AC20" s="702"/>
      <c r="AD20" s="702"/>
      <c r="AE20" s="702"/>
      <c r="AF20" s="702"/>
      <c r="AG20" s="702"/>
      <c r="AH20" s="702"/>
      <c r="AI20" s="702"/>
      <c r="AJ20" s="702"/>
      <c r="AK20" s="702"/>
      <c r="AL20" s="702"/>
      <c r="AM20" s="702"/>
      <c r="AN20" s="702"/>
      <c r="AO20" s="702"/>
      <c r="AP20" s="928"/>
      <c r="AZ20" s="604"/>
      <c r="BA20" s="604"/>
      <c r="BC20" s="931"/>
    </row>
    <row r="21" spans="1:55" s="591" customFormat="1" ht="62.5" x14ac:dyDescent="0.25">
      <c r="A21" s="462"/>
      <c r="B21" s="462" t="s">
        <v>2549</v>
      </c>
      <c r="C21" s="690" t="s">
        <v>2399</v>
      </c>
      <c r="D21" s="609" t="s">
        <v>2608</v>
      </c>
      <c r="E21" s="622" t="s">
        <v>1477</v>
      </c>
      <c r="F21" s="623"/>
      <c r="G21" s="624"/>
      <c r="H21" s="625" t="s">
        <v>1331</v>
      </c>
      <c r="I21" s="624"/>
      <c r="J21" s="364" t="s">
        <v>1783</v>
      </c>
      <c r="K21" s="364" t="s">
        <v>211</v>
      </c>
      <c r="M21" s="926" t="s">
        <v>2609</v>
      </c>
      <c r="N21" s="931"/>
      <c r="O21" s="929"/>
      <c r="R21" s="362"/>
      <c r="T21" s="701"/>
      <c r="U21" s="702"/>
      <c r="V21" s="702"/>
      <c r="W21" s="702"/>
      <c r="X21" s="702"/>
      <c r="Y21" s="702"/>
      <c r="Z21" s="702"/>
      <c r="AA21" s="702"/>
      <c r="AB21" s="702"/>
      <c r="AC21" s="702"/>
      <c r="AD21" s="702"/>
      <c r="AE21" s="702"/>
      <c r="AF21" s="702"/>
      <c r="AG21" s="702"/>
      <c r="AH21" s="702"/>
      <c r="AI21" s="702"/>
      <c r="AJ21" s="702"/>
      <c r="AK21" s="702"/>
      <c r="AL21" s="702"/>
      <c r="AM21" s="702"/>
      <c r="AN21" s="702"/>
      <c r="AO21" s="702"/>
      <c r="AP21" s="928"/>
      <c r="AZ21" s="604"/>
      <c r="BA21" s="604"/>
      <c r="BC21" s="931"/>
    </row>
    <row r="22" spans="1:55" s="591" customFormat="1" ht="37.5" x14ac:dyDescent="0.25">
      <c r="A22" s="462"/>
      <c r="B22" s="462" t="s">
        <v>2549</v>
      </c>
      <c r="C22" s="718" t="s">
        <v>2399</v>
      </c>
      <c r="D22" s="609" t="s">
        <v>2554</v>
      </c>
      <c r="E22" s="622" t="s">
        <v>1477</v>
      </c>
      <c r="F22" s="623"/>
      <c r="G22" s="624"/>
      <c r="H22" s="625" t="s">
        <v>1331</v>
      </c>
      <c r="I22" s="624"/>
      <c r="J22" s="364" t="s">
        <v>1332</v>
      </c>
      <c r="K22" s="364" t="s">
        <v>211</v>
      </c>
      <c r="M22" s="926" t="s">
        <v>2555</v>
      </c>
      <c r="N22" s="931"/>
      <c r="O22" s="929"/>
      <c r="R22" s="362" t="s">
        <v>1331</v>
      </c>
      <c r="T22" s="701"/>
      <c r="U22" s="702"/>
      <c r="V22" s="702"/>
      <c r="W22" s="702"/>
      <c r="X22" s="702"/>
      <c r="Y22" s="702"/>
      <c r="Z22" s="702"/>
      <c r="AA22" s="702"/>
      <c r="AB22" s="702"/>
      <c r="AC22" s="702"/>
      <c r="AD22" s="702"/>
      <c r="AE22" s="702"/>
      <c r="AF22" s="702"/>
      <c r="AG22" s="702"/>
      <c r="AH22" s="702"/>
      <c r="AI22" s="702"/>
      <c r="AJ22" s="702"/>
      <c r="AK22" s="702"/>
      <c r="AL22" s="702"/>
      <c r="AM22" s="702"/>
      <c r="AN22" s="702"/>
      <c r="AO22" s="702"/>
      <c r="AP22" s="928"/>
      <c r="AZ22" s="604"/>
      <c r="BA22" s="604"/>
      <c r="BC22" s="931"/>
    </row>
    <row r="23" spans="1:55" s="591" customFormat="1" ht="62.5" x14ac:dyDescent="0.25">
      <c r="A23" s="462"/>
      <c r="B23" s="462" t="s">
        <v>2549</v>
      </c>
      <c r="C23" s="718" t="s">
        <v>2399</v>
      </c>
      <c r="D23" s="922" t="s">
        <v>2556</v>
      </c>
      <c r="E23" s="923" t="s">
        <v>1477</v>
      </c>
      <c r="F23" s="769"/>
      <c r="G23" s="924"/>
      <c r="H23" s="925" t="s">
        <v>1331</v>
      </c>
      <c r="I23" s="924"/>
      <c r="J23" s="483" t="s">
        <v>1332</v>
      </c>
      <c r="K23" s="483" t="s">
        <v>211</v>
      </c>
      <c r="M23" s="926" t="s">
        <v>2557</v>
      </c>
      <c r="N23" s="931"/>
      <c r="O23" s="929"/>
      <c r="R23" s="362" t="s">
        <v>1331</v>
      </c>
      <c r="T23" s="701"/>
      <c r="U23" s="702"/>
      <c r="V23" s="702"/>
      <c r="W23" s="702"/>
      <c r="X23" s="702"/>
      <c r="Y23" s="702"/>
      <c r="Z23" s="702"/>
      <c r="AA23" s="702"/>
      <c r="AB23" s="702"/>
      <c r="AC23" s="702"/>
      <c r="AD23" s="702"/>
      <c r="AE23" s="702"/>
      <c r="AF23" s="702"/>
      <c r="AG23" s="702"/>
      <c r="AH23" s="702"/>
      <c r="AI23" s="702"/>
      <c r="AJ23" s="702"/>
      <c r="AK23" s="702"/>
      <c r="AL23" s="702"/>
      <c r="AM23" s="702"/>
      <c r="AN23" s="702"/>
      <c r="AO23" s="702"/>
      <c r="AP23" s="928"/>
      <c r="AZ23" s="604"/>
      <c r="BA23" s="604"/>
      <c r="BC23" s="931"/>
    </row>
    <row r="24" spans="1:55" s="591" customFormat="1" ht="62.5" x14ac:dyDescent="0.25">
      <c r="A24" s="462"/>
      <c r="B24" s="462" t="s">
        <v>2549</v>
      </c>
      <c r="C24" s="736" t="s">
        <v>2399</v>
      </c>
      <c r="D24" s="922" t="s">
        <v>2560</v>
      </c>
      <c r="E24" s="923" t="s">
        <v>1477</v>
      </c>
      <c r="F24" s="769"/>
      <c r="G24" s="924"/>
      <c r="H24" s="925" t="s">
        <v>1331</v>
      </c>
      <c r="I24" s="924"/>
      <c r="J24" s="483" t="s">
        <v>1332</v>
      </c>
      <c r="K24" s="483" t="s">
        <v>211</v>
      </c>
      <c r="M24" s="926" t="s">
        <v>2558</v>
      </c>
      <c r="N24" s="931"/>
      <c r="O24" s="929"/>
      <c r="R24" s="362" t="s">
        <v>1331</v>
      </c>
      <c r="T24" s="701"/>
      <c r="U24" s="702"/>
      <c r="V24" s="702"/>
      <c r="W24" s="702"/>
      <c r="X24" s="702"/>
      <c r="Y24" s="702"/>
      <c r="Z24" s="702"/>
      <c r="AA24" s="702"/>
      <c r="AB24" s="702"/>
      <c r="AC24" s="702"/>
      <c r="AD24" s="702"/>
      <c r="AE24" s="702"/>
      <c r="AF24" s="702"/>
      <c r="AG24" s="702"/>
      <c r="AH24" s="702"/>
      <c r="AI24" s="702"/>
      <c r="AJ24" s="702"/>
      <c r="AK24" s="702"/>
      <c r="AL24" s="702"/>
      <c r="AM24" s="702"/>
      <c r="AN24" s="702"/>
      <c r="AO24" s="702"/>
      <c r="AP24" s="928"/>
      <c r="AZ24" s="604"/>
      <c r="BA24" s="604"/>
      <c r="BC24" s="931"/>
    </row>
    <row r="25" spans="1:55" s="591" customFormat="1" ht="100" x14ac:dyDescent="0.25">
      <c r="A25" s="462"/>
      <c r="B25" s="462" t="s">
        <v>2549</v>
      </c>
      <c r="C25" s="718" t="s">
        <v>2399</v>
      </c>
      <c r="D25" s="922" t="s">
        <v>2561</v>
      </c>
      <c r="E25" s="923" t="s">
        <v>1477</v>
      </c>
      <c r="F25" s="769"/>
      <c r="G25" s="924"/>
      <c r="H25" s="925" t="s">
        <v>1331</v>
      </c>
      <c r="I25" s="924"/>
      <c r="J25" s="483" t="s">
        <v>1783</v>
      </c>
      <c r="K25" s="483" t="s">
        <v>211</v>
      </c>
      <c r="M25" s="926" t="s">
        <v>2573</v>
      </c>
      <c r="N25" s="931"/>
      <c r="O25" s="929"/>
      <c r="R25" s="362" t="s">
        <v>1331</v>
      </c>
      <c r="T25" s="701"/>
      <c r="U25" s="702"/>
      <c r="V25" s="702"/>
      <c r="W25" s="702"/>
      <c r="X25" s="702"/>
      <c r="Y25" s="702"/>
      <c r="Z25" s="702"/>
      <c r="AA25" s="702"/>
      <c r="AB25" s="702"/>
      <c r="AC25" s="702"/>
      <c r="AD25" s="702"/>
      <c r="AE25" s="702"/>
      <c r="AF25" s="702"/>
      <c r="AG25" s="702"/>
      <c r="AH25" s="702"/>
      <c r="AI25" s="702"/>
      <c r="AJ25" s="702"/>
      <c r="AK25" s="702"/>
      <c r="AL25" s="702"/>
      <c r="AM25" s="702"/>
      <c r="AN25" s="702"/>
      <c r="AO25" s="702"/>
      <c r="AP25" s="928"/>
      <c r="AZ25" s="604"/>
      <c r="BA25" s="604"/>
      <c r="BC25" s="931"/>
    </row>
    <row r="26" spans="1:55" s="591" customFormat="1" x14ac:dyDescent="0.25">
      <c r="A26" s="47"/>
      <c r="B26" s="69"/>
      <c r="C26" s="931"/>
      <c r="F26" s="701"/>
      <c r="G26" s="702"/>
      <c r="H26" s="702"/>
      <c r="I26" s="928"/>
      <c r="J26" s="29"/>
      <c r="K26" s="29"/>
      <c r="N26" s="931"/>
      <c r="O26" s="929"/>
      <c r="R26" s="927"/>
      <c r="T26" s="701"/>
      <c r="U26" s="702"/>
      <c r="V26" s="702"/>
      <c r="W26" s="702"/>
      <c r="X26" s="702"/>
      <c r="Y26" s="702"/>
      <c r="Z26" s="702"/>
      <c r="AA26" s="702"/>
      <c r="AB26" s="702"/>
      <c r="AC26" s="702"/>
      <c r="AD26" s="702"/>
      <c r="AE26" s="702"/>
      <c r="AF26" s="702"/>
      <c r="AG26" s="702"/>
      <c r="AH26" s="702"/>
      <c r="AI26" s="702"/>
      <c r="AJ26" s="702"/>
      <c r="AK26" s="702"/>
      <c r="AL26" s="702"/>
      <c r="AM26" s="702"/>
      <c r="AN26" s="702"/>
      <c r="AO26" s="702"/>
      <c r="AP26" s="928"/>
      <c r="AZ26" s="604"/>
      <c r="BA26" s="604"/>
      <c r="BC26" s="931"/>
    </row>
    <row r="27" spans="1:55" s="591" customFormat="1" x14ac:dyDescent="0.25">
      <c r="A27" s="47"/>
      <c r="B27" s="69"/>
      <c r="C27" s="931"/>
      <c r="F27" s="701"/>
      <c r="G27" s="702"/>
      <c r="H27" s="702"/>
      <c r="I27" s="928"/>
      <c r="J27" s="29"/>
      <c r="K27" s="29"/>
      <c r="N27" s="931"/>
      <c r="O27" s="929"/>
      <c r="R27" s="927"/>
      <c r="T27" s="701"/>
      <c r="U27" s="702"/>
      <c r="V27" s="702"/>
      <c r="W27" s="702"/>
      <c r="X27" s="702"/>
      <c r="Y27" s="702"/>
      <c r="Z27" s="702"/>
      <c r="AA27" s="702"/>
      <c r="AB27" s="702"/>
      <c r="AC27" s="702"/>
      <c r="AD27" s="702"/>
      <c r="AE27" s="702"/>
      <c r="AF27" s="702"/>
      <c r="AG27" s="702"/>
      <c r="AH27" s="702"/>
      <c r="AI27" s="702"/>
      <c r="AJ27" s="702"/>
      <c r="AK27" s="702"/>
      <c r="AL27" s="702"/>
      <c r="AM27" s="702"/>
      <c r="AN27" s="702"/>
      <c r="AO27" s="702"/>
      <c r="AP27" s="928"/>
      <c r="AZ27" s="604"/>
      <c r="BA27" s="604"/>
      <c r="BC27" s="931"/>
    </row>
    <row r="28" spans="1:55" s="591" customFormat="1" x14ac:dyDescent="0.25">
      <c r="A28" s="47"/>
      <c r="B28" s="69"/>
      <c r="C28" s="931"/>
      <c r="F28" s="701"/>
      <c r="G28" s="702"/>
      <c r="H28" s="702"/>
      <c r="I28" s="928"/>
      <c r="J28" s="29"/>
      <c r="K28" s="29"/>
      <c r="N28" s="931"/>
      <c r="O28" s="929"/>
      <c r="R28" s="927"/>
      <c r="T28" s="701"/>
      <c r="U28" s="702"/>
      <c r="V28" s="702"/>
      <c r="W28" s="702"/>
      <c r="X28" s="702"/>
      <c r="Y28" s="702"/>
      <c r="Z28" s="702"/>
      <c r="AA28" s="702"/>
      <c r="AB28" s="702"/>
      <c r="AC28" s="702"/>
      <c r="AD28" s="702"/>
      <c r="AE28" s="702"/>
      <c r="AF28" s="702"/>
      <c r="AG28" s="702"/>
      <c r="AH28" s="702"/>
      <c r="AI28" s="702"/>
      <c r="AJ28" s="702"/>
      <c r="AK28" s="702"/>
      <c r="AL28" s="702"/>
      <c r="AM28" s="702"/>
      <c r="AN28" s="702"/>
      <c r="AO28" s="702"/>
      <c r="AP28" s="928"/>
      <c r="AZ28" s="604"/>
      <c r="BA28" s="604"/>
      <c r="BC28" s="931"/>
    </row>
    <row r="29" spans="1:55" s="591" customFormat="1" x14ac:dyDescent="0.25">
      <c r="A29" s="47"/>
      <c r="B29" s="69"/>
      <c r="C29" s="931"/>
      <c r="F29" s="701"/>
      <c r="G29" s="702"/>
      <c r="H29" s="702"/>
      <c r="I29" s="928"/>
      <c r="J29" s="29"/>
      <c r="K29" s="29"/>
      <c r="N29" s="931"/>
      <c r="O29" s="929"/>
      <c r="R29" s="927"/>
      <c r="T29" s="701"/>
      <c r="U29" s="702"/>
      <c r="V29" s="702"/>
      <c r="W29" s="702"/>
      <c r="X29" s="702"/>
      <c r="Y29" s="702"/>
      <c r="Z29" s="702"/>
      <c r="AA29" s="702"/>
      <c r="AB29" s="702"/>
      <c r="AC29" s="702"/>
      <c r="AD29" s="702"/>
      <c r="AE29" s="702"/>
      <c r="AF29" s="702"/>
      <c r="AG29" s="702"/>
      <c r="AH29" s="702"/>
      <c r="AI29" s="702"/>
      <c r="AJ29" s="702"/>
      <c r="AK29" s="702"/>
      <c r="AL29" s="702"/>
      <c r="AM29" s="702"/>
      <c r="AN29" s="702"/>
      <c r="AO29" s="702"/>
      <c r="AP29" s="928"/>
      <c r="AZ29" s="604"/>
      <c r="BA29" s="604"/>
      <c r="BC29" s="931"/>
    </row>
    <row r="30" spans="1:55" s="591" customFormat="1" x14ac:dyDescent="0.25">
      <c r="A30" s="47"/>
      <c r="B30" s="69"/>
      <c r="C30" s="931"/>
      <c r="F30" s="701"/>
      <c r="G30" s="702"/>
      <c r="H30" s="702"/>
      <c r="I30" s="928"/>
      <c r="J30" s="29"/>
      <c r="K30" s="29"/>
      <c r="N30" s="931"/>
      <c r="O30" s="929"/>
      <c r="R30" s="927"/>
      <c r="T30" s="701"/>
      <c r="U30" s="702"/>
      <c r="V30" s="702"/>
      <c r="W30" s="702"/>
      <c r="X30" s="702"/>
      <c r="Y30" s="702"/>
      <c r="Z30" s="702"/>
      <c r="AA30" s="702"/>
      <c r="AB30" s="702"/>
      <c r="AC30" s="702"/>
      <c r="AD30" s="702"/>
      <c r="AE30" s="702"/>
      <c r="AF30" s="702"/>
      <c r="AG30" s="702"/>
      <c r="AH30" s="702"/>
      <c r="AI30" s="702"/>
      <c r="AJ30" s="702"/>
      <c r="AK30" s="702"/>
      <c r="AL30" s="702"/>
      <c r="AM30" s="702"/>
      <c r="AN30" s="702"/>
      <c r="AO30" s="702"/>
      <c r="AP30" s="928"/>
      <c r="AZ30" s="604"/>
      <c r="BA30" s="604"/>
      <c r="BC30" s="931"/>
    </row>
    <row r="31" spans="1:55" s="591" customFormat="1" x14ac:dyDescent="0.25">
      <c r="A31" s="47"/>
      <c r="B31" s="69"/>
      <c r="C31" s="931"/>
      <c r="F31" s="701"/>
      <c r="G31" s="702"/>
      <c r="H31" s="702"/>
      <c r="I31" s="928"/>
      <c r="J31" s="29"/>
      <c r="K31" s="29"/>
      <c r="N31" s="931"/>
      <c r="O31" s="929"/>
      <c r="R31" s="927"/>
      <c r="T31" s="701"/>
      <c r="U31" s="702"/>
      <c r="V31" s="702"/>
      <c r="W31" s="702"/>
      <c r="X31" s="702"/>
      <c r="Y31" s="702"/>
      <c r="Z31" s="702"/>
      <c r="AA31" s="702"/>
      <c r="AB31" s="702"/>
      <c r="AC31" s="702"/>
      <c r="AD31" s="702"/>
      <c r="AE31" s="702"/>
      <c r="AF31" s="702"/>
      <c r="AG31" s="702"/>
      <c r="AH31" s="702"/>
      <c r="AI31" s="702"/>
      <c r="AJ31" s="702"/>
      <c r="AK31" s="702"/>
      <c r="AL31" s="702"/>
      <c r="AM31" s="702"/>
      <c r="AN31" s="702"/>
      <c r="AO31" s="702"/>
      <c r="AP31" s="928"/>
      <c r="AZ31" s="604"/>
      <c r="BA31" s="604"/>
      <c r="BC31" s="931"/>
    </row>
    <row r="32" spans="1:55" s="591" customFormat="1" x14ac:dyDescent="0.25">
      <c r="A32" s="47"/>
      <c r="B32" s="69"/>
      <c r="C32" s="931"/>
      <c r="F32" s="701"/>
      <c r="G32" s="702"/>
      <c r="H32" s="702"/>
      <c r="I32" s="928"/>
      <c r="J32" s="29"/>
      <c r="K32" s="29"/>
      <c r="N32" s="931"/>
      <c r="O32" s="929"/>
      <c r="R32" s="927"/>
      <c r="T32" s="701"/>
      <c r="U32" s="702"/>
      <c r="V32" s="702"/>
      <c r="W32" s="702"/>
      <c r="X32" s="702"/>
      <c r="Y32" s="702"/>
      <c r="Z32" s="702"/>
      <c r="AA32" s="702"/>
      <c r="AB32" s="702"/>
      <c r="AC32" s="702"/>
      <c r="AD32" s="702"/>
      <c r="AE32" s="702"/>
      <c r="AF32" s="702"/>
      <c r="AG32" s="702"/>
      <c r="AH32" s="702"/>
      <c r="AI32" s="702"/>
      <c r="AJ32" s="702"/>
      <c r="AK32" s="702"/>
      <c r="AL32" s="702"/>
      <c r="AM32" s="702"/>
      <c r="AN32" s="702"/>
      <c r="AO32" s="702"/>
      <c r="AP32" s="928"/>
      <c r="AZ32" s="604"/>
      <c r="BA32" s="604"/>
      <c r="BC32" s="931"/>
    </row>
    <row r="33" spans="1:55" s="591" customFormat="1" x14ac:dyDescent="0.25">
      <c r="A33" s="47"/>
      <c r="B33" s="69"/>
      <c r="C33" s="931"/>
      <c r="F33" s="701"/>
      <c r="G33" s="702"/>
      <c r="H33" s="702"/>
      <c r="I33" s="928"/>
      <c r="J33" s="29"/>
      <c r="K33" s="29"/>
      <c r="N33" s="931"/>
      <c r="O33" s="929"/>
      <c r="R33" s="927"/>
      <c r="T33" s="701"/>
      <c r="U33" s="702"/>
      <c r="V33" s="702"/>
      <c r="W33" s="702"/>
      <c r="X33" s="702"/>
      <c r="Y33" s="702"/>
      <c r="Z33" s="702"/>
      <c r="AA33" s="702"/>
      <c r="AB33" s="702"/>
      <c r="AC33" s="702"/>
      <c r="AD33" s="702"/>
      <c r="AE33" s="702"/>
      <c r="AF33" s="702"/>
      <c r="AG33" s="702"/>
      <c r="AH33" s="702"/>
      <c r="AI33" s="702"/>
      <c r="AJ33" s="702"/>
      <c r="AK33" s="702"/>
      <c r="AL33" s="702"/>
      <c r="AM33" s="702"/>
      <c r="AN33" s="702"/>
      <c r="AO33" s="702"/>
      <c r="AP33" s="928"/>
      <c r="AZ33" s="604"/>
      <c r="BA33" s="604"/>
      <c r="BC33" s="931"/>
    </row>
    <row r="34" spans="1:55" s="591" customFormat="1" x14ac:dyDescent="0.25">
      <c r="A34" s="47"/>
      <c r="B34" s="69"/>
      <c r="C34" s="931"/>
      <c r="F34" s="701"/>
      <c r="G34" s="702"/>
      <c r="H34" s="702"/>
      <c r="I34" s="928"/>
      <c r="J34" s="29"/>
      <c r="K34" s="29"/>
      <c r="N34" s="931"/>
      <c r="O34" s="929"/>
      <c r="R34" s="927"/>
      <c r="T34" s="701"/>
      <c r="U34" s="702"/>
      <c r="V34" s="702"/>
      <c r="W34" s="702"/>
      <c r="X34" s="702"/>
      <c r="Y34" s="702"/>
      <c r="Z34" s="702"/>
      <c r="AA34" s="702"/>
      <c r="AB34" s="702"/>
      <c r="AC34" s="702"/>
      <c r="AD34" s="702"/>
      <c r="AE34" s="702"/>
      <c r="AF34" s="702"/>
      <c r="AG34" s="702"/>
      <c r="AH34" s="702"/>
      <c r="AI34" s="702"/>
      <c r="AJ34" s="702"/>
      <c r="AK34" s="702"/>
      <c r="AL34" s="702"/>
      <c r="AM34" s="702"/>
      <c r="AN34" s="702"/>
      <c r="AO34" s="702"/>
      <c r="AP34" s="928"/>
      <c r="AZ34" s="604"/>
      <c r="BA34" s="604"/>
      <c r="BC34" s="931"/>
    </row>
    <row r="35" spans="1:55" s="591" customFormat="1" x14ac:dyDescent="0.25">
      <c r="A35" s="47"/>
      <c r="B35" s="69"/>
      <c r="C35" s="931"/>
      <c r="F35" s="701"/>
      <c r="G35" s="702"/>
      <c r="H35" s="702"/>
      <c r="I35" s="928"/>
      <c r="J35" s="29"/>
      <c r="K35" s="29"/>
      <c r="N35" s="931"/>
      <c r="O35" s="929"/>
      <c r="R35" s="927"/>
      <c r="T35" s="701"/>
      <c r="U35" s="702"/>
      <c r="V35" s="702"/>
      <c r="W35" s="702"/>
      <c r="X35" s="702"/>
      <c r="Y35" s="702"/>
      <c r="Z35" s="702"/>
      <c r="AA35" s="702"/>
      <c r="AB35" s="702"/>
      <c r="AC35" s="702"/>
      <c r="AD35" s="702"/>
      <c r="AE35" s="702"/>
      <c r="AF35" s="702"/>
      <c r="AG35" s="702"/>
      <c r="AH35" s="702"/>
      <c r="AI35" s="702"/>
      <c r="AJ35" s="702"/>
      <c r="AK35" s="702"/>
      <c r="AL35" s="702"/>
      <c r="AM35" s="702"/>
      <c r="AN35" s="702"/>
      <c r="AO35" s="702"/>
      <c r="AP35" s="928"/>
      <c r="AZ35" s="604"/>
      <c r="BA35" s="604"/>
      <c r="BC35" s="931"/>
    </row>
    <row r="36" spans="1:55" s="591" customFormat="1" x14ac:dyDescent="0.25">
      <c r="A36" s="47"/>
      <c r="B36" s="69"/>
      <c r="C36" s="931"/>
      <c r="F36" s="701"/>
      <c r="G36" s="702"/>
      <c r="H36" s="702"/>
      <c r="I36" s="928"/>
      <c r="J36" s="29"/>
      <c r="K36" s="29"/>
      <c r="N36" s="931"/>
      <c r="O36" s="929"/>
      <c r="R36" s="927"/>
      <c r="T36" s="701"/>
      <c r="U36" s="702"/>
      <c r="V36" s="702"/>
      <c r="W36" s="702"/>
      <c r="X36" s="702"/>
      <c r="Y36" s="702"/>
      <c r="Z36" s="702"/>
      <c r="AA36" s="702"/>
      <c r="AB36" s="702"/>
      <c r="AC36" s="702"/>
      <c r="AD36" s="702"/>
      <c r="AE36" s="702"/>
      <c r="AF36" s="702"/>
      <c r="AG36" s="702"/>
      <c r="AH36" s="702"/>
      <c r="AI36" s="702"/>
      <c r="AJ36" s="702"/>
      <c r="AK36" s="702"/>
      <c r="AL36" s="702"/>
      <c r="AM36" s="702"/>
      <c r="AN36" s="702"/>
      <c r="AO36" s="702"/>
      <c r="AP36" s="928"/>
      <c r="AZ36" s="604"/>
      <c r="BA36" s="604"/>
      <c r="BC36" s="931"/>
    </row>
    <row r="37" spans="1:55" s="591" customFormat="1" x14ac:dyDescent="0.25">
      <c r="A37" s="47"/>
      <c r="B37" s="69"/>
      <c r="C37" s="931"/>
      <c r="F37" s="701"/>
      <c r="G37" s="702"/>
      <c r="H37" s="702"/>
      <c r="I37" s="928"/>
      <c r="J37" s="29"/>
      <c r="K37" s="29"/>
      <c r="N37" s="931"/>
      <c r="O37" s="929"/>
      <c r="R37" s="927"/>
      <c r="T37" s="701"/>
      <c r="U37" s="702"/>
      <c r="V37" s="702"/>
      <c r="W37" s="702"/>
      <c r="X37" s="702"/>
      <c r="Y37" s="702"/>
      <c r="Z37" s="702"/>
      <c r="AA37" s="702"/>
      <c r="AB37" s="702"/>
      <c r="AC37" s="702"/>
      <c r="AD37" s="702"/>
      <c r="AE37" s="702"/>
      <c r="AF37" s="702"/>
      <c r="AG37" s="702"/>
      <c r="AH37" s="702"/>
      <c r="AI37" s="702"/>
      <c r="AJ37" s="702"/>
      <c r="AK37" s="702"/>
      <c r="AL37" s="702"/>
      <c r="AM37" s="702"/>
      <c r="AN37" s="702"/>
      <c r="AO37" s="702"/>
      <c r="AP37" s="928"/>
      <c r="AZ37" s="604"/>
      <c r="BA37" s="604"/>
      <c r="BC37" s="931"/>
    </row>
    <row r="38" spans="1:55" s="591" customFormat="1" x14ac:dyDescent="0.25">
      <c r="A38" s="47"/>
      <c r="B38" s="69"/>
      <c r="C38" s="931"/>
      <c r="F38" s="701"/>
      <c r="G38" s="702"/>
      <c r="H38" s="702"/>
      <c r="I38" s="928"/>
      <c r="J38" s="29"/>
      <c r="K38" s="29"/>
      <c r="N38" s="931"/>
      <c r="O38" s="929"/>
      <c r="R38" s="927"/>
      <c r="T38" s="701"/>
      <c r="U38" s="702"/>
      <c r="V38" s="702"/>
      <c r="W38" s="702"/>
      <c r="X38" s="702"/>
      <c r="Y38" s="702"/>
      <c r="Z38" s="702"/>
      <c r="AA38" s="702"/>
      <c r="AB38" s="702"/>
      <c r="AC38" s="702"/>
      <c r="AD38" s="702"/>
      <c r="AE38" s="702"/>
      <c r="AF38" s="702"/>
      <c r="AG38" s="702"/>
      <c r="AH38" s="702"/>
      <c r="AI38" s="702"/>
      <c r="AJ38" s="702"/>
      <c r="AK38" s="702"/>
      <c r="AL38" s="702"/>
      <c r="AM38" s="702"/>
      <c r="AN38" s="702"/>
      <c r="AO38" s="702"/>
      <c r="AP38" s="928"/>
      <c r="AZ38" s="604"/>
      <c r="BA38" s="604"/>
      <c r="BC38" s="931"/>
    </row>
    <row r="39" spans="1:55" s="591" customFormat="1" x14ac:dyDescent="0.25">
      <c r="A39" s="47"/>
      <c r="B39" s="69"/>
      <c r="C39" s="931"/>
      <c r="F39" s="701"/>
      <c r="G39" s="702"/>
      <c r="H39" s="702"/>
      <c r="I39" s="928"/>
      <c r="J39" s="29"/>
      <c r="K39" s="29"/>
      <c r="N39" s="931"/>
      <c r="O39" s="929"/>
      <c r="R39" s="927"/>
      <c r="T39" s="701"/>
      <c r="U39" s="702"/>
      <c r="V39" s="702"/>
      <c r="W39" s="702"/>
      <c r="X39" s="702"/>
      <c r="Y39" s="702"/>
      <c r="Z39" s="702"/>
      <c r="AA39" s="702"/>
      <c r="AB39" s="702"/>
      <c r="AC39" s="702"/>
      <c r="AD39" s="702"/>
      <c r="AE39" s="702"/>
      <c r="AF39" s="702"/>
      <c r="AG39" s="702"/>
      <c r="AH39" s="702"/>
      <c r="AI39" s="702"/>
      <c r="AJ39" s="702"/>
      <c r="AK39" s="702"/>
      <c r="AL39" s="702"/>
      <c r="AM39" s="702"/>
      <c r="AN39" s="702"/>
      <c r="AO39" s="702"/>
      <c r="AP39" s="928"/>
      <c r="AZ39" s="604"/>
      <c r="BA39" s="604"/>
      <c r="BC39" s="931"/>
    </row>
    <row r="40" spans="1:55" s="591" customFormat="1" x14ac:dyDescent="0.25">
      <c r="A40" s="47"/>
      <c r="B40" s="69"/>
      <c r="C40" s="931"/>
      <c r="F40" s="701"/>
      <c r="G40" s="702"/>
      <c r="H40" s="702"/>
      <c r="I40" s="928"/>
      <c r="J40" s="29"/>
      <c r="K40" s="29"/>
      <c r="N40" s="931"/>
      <c r="O40" s="929"/>
      <c r="R40" s="927"/>
      <c r="T40" s="701"/>
      <c r="U40" s="702"/>
      <c r="V40" s="702"/>
      <c r="W40" s="702"/>
      <c r="X40" s="702"/>
      <c r="Y40" s="702"/>
      <c r="Z40" s="702"/>
      <c r="AA40" s="702"/>
      <c r="AB40" s="702"/>
      <c r="AC40" s="702"/>
      <c r="AD40" s="702"/>
      <c r="AE40" s="702"/>
      <c r="AF40" s="702"/>
      <c r="AG40" s="702"/>
      <c r="AH40" s="702"/>
      <c r="AI40" s="702"/>
      <c r="AJ40" s="702"/>
      <c r="AK40" s="702"/>
      <c r="AL40" s="702"/>
      <c r="AM40" s="702"/>
      <c r="AN40" s="702"/>
      <c r="AO40" s="702"/>
      <c r="AP40" s="928"/>
      <c r="AZ40" s="604"/>
      <c r="BA40" s="604"/>
      <c r="BC40" s="931"/>
    </row>
    <row r="41" spans="1:55" s="591" customFormat="1" x14ac:dyDescent="0.25">
      <c r="A41" s="47"/>
      <c r="B41" s="69"/>
      <c r="C41" s="931"/>
      <c r="F41" s="701"/>
      <c r="G41" s="702"/>
      <c r="H41" s="702"/>
      <c r="I41" s="928"/>
      <c r="J41" s="29"/>
      <c r="K41" s="29"/>
      <c r="N41" s="931"/>
      <c r="O41" s="929"/>
      <c r="R41" s="927"/>
      <c r="T41" s="701"/>
      <c r="U41" s="702"/>
      <c r="V41" s="702"/>
      <c r="W41" s="702"/>
      <c r="X41" s="702"/>
      <c r="Y41" s="702"/>
      <c r="Z41" s="702"/>
      <c r="AA41" s="702"/>
      <c r="AB41" s="702"/>
      <c r="AC41" s="702"/>
      <c r="AD41" s="702"/>
      <c r="AE41" s="702"/>
      <c r="AF41" s="702"/>
      <c r="AG41" s="702"/>
      <c r="AH41" s="702"/>
      <c r="AI41" s="702"/>
      <c r="AJ41" s="702"/>
      <c r="AK41" s="702"/>
      <c r="AL41" s="702"/>
      <c r="AM41" s="702"/>
      <c r="AN41" s="702"/>
      <c r="AO41" s="702"/>
      <c r="AP41" s="928"/>
      <c r="AZ41" s="604"/>
      <c r="BA41" s="604"/>
      <c r="BC41" s="931"/>
    </row>
    <row r="42" spans="1:55" s="591" customFormat="1" x14ac:dyDescent="0.25">
      <c r="A42" s="47"/>
      <c r="B42" s="69"/>
      <c r="C42" s="931"/>
      <c r="F42" s="701"/>
      <c r="G42" s="702"/>
      <c r="H42" s="702"/>
      <c r="I42" s="928"/>
      <c r="J42" s="29"/>
      <c r="K42" s="29"/>
      <c r="N42" s="931"/>
      <c r="O42" s="929"/>
      <c r="R42" s="927"/>
      <c r="T42" s="701"/>
      <c r="U42" s="702"/>
      <c r="V42" s="702"/>
      <c r="W42" s="702"/>
      <c r="X42" s="702"/>
      <c r="Y42" s="702"/>
      <c r="Z42" s="702"/>
      <c r="AA42" s="702"/>
      <c r="AB42" s="702"/>
      <c r="AC42" s="702"/>
      <c r="AD42" s="702"/>
      <c r="AE42" s="702"/>
      <c r="AF42" s="702"/>
      <c r="AG42" s="702"/>
      <c r="AH42" s="702"/>
      <c r="AI42" s="702"/>
      <c r="AJ42" s="702"/>
      <c r="AK42" s="702"/>
      <c r="AL42" s="702"/>
      <c r="AM42" s="702"/>
      <c r="AN42" s="702"/>
      <c r="AO42" s="702"/>
      <c r="AP42" s="928"/>
      <c r="AZ42" s="604"/>
      <c r="BA42" s="604"/>
      <c r="BC42" s="931"/>
    </row>
    <row r="43" spans="1:55" s="591" customFormat="1" x14ac:dyDescent="0.25">
      <c r="A43" s="47"/>
      <c r="B43" s="69"/>
      <c r="C43" s="931"/>
      <c r="F43" s="701"/>
      <c r="G43" s="702"/>
      <c r="H43" s="702"/>
      <c r="I43" s="928"/>
      <c r="J43" s="29"/>
      <c r="K43" s="29"/>
      <c r="N43" s="931"/>
      <c r="O43" s="929"/>
      <c r="R43" s="927"/>
      <c r="T43" s="701"/>
      <c r="U43" s="702"/>
      <c r="V43" s="702"/>
      <c r="W43" s="702"/>
      <c r="X43" s="702"/>
      <c r="Y43" s="702"/>
      <c r="Z43" s="702"/>
      <c r="AA43" s="702"/>
      <c r="AB43" s="702"/>
      <c r="AC43" s="702"/>
      <c r="AD43" s="702"/>
      <c r="AE43" s="702"/>
      <c r="AF43" s="702"/>
      <c r="AG43" s="702"/>
      <c r="AH43" s="702"/>
      <c r="AI43" s="702"/>
      <c r="AJ43" s="702"/>
      <c r="AK43" s="702"/>
      <c r="AL43" s="702"/>
      <c r="AM43" s="702"/>
      <c r="AN43" s="702"/>
      <c r="AO43" s="702"/>
      <c r="AP43" s="928"/>
      <c r="AZ43" s="604"/>
      <c r="BA43" s="604"/>
      <c r="BC43" s="931"/>
    </row>
    <row r="44" spans="1:55" s="591" customFormat="1" x14ac:dyDescent="0.25">
      <c r="A44" s="47"/>
      <c r="B44" s="69"/>
      <c r="C44" s="931"/>
      <c r="F44" s="701"/>
      <c r="G44" s="702"/>
      <c r="H44" s="702"/>
      <c r="I44" s="928"/>
      <c r="J44" s="29"/>
      <c r="K44" s="29"/>
      <c r="N44" s="931"/>
      <c r="O44" s="929"/>
      <c r="R44" s="927"/>
      <c r="T44" s="701"/>
      <c r="U44" s="702"/>
      <c r="V44" s="702"/>
      <c r="W44" s="702"/>
      <c r="X44" s="702"/>
      <c r="Y44" s="702"/>
      <c r="Z44" s="702"/>
      <c r="AA44" s="702"/>
      <c r="AB44" s="702"/>
      <c r="AC44" s="702"/>
      <c r="AD44" s="702"/>
      <c r="AE44" s="702"/>
      <c r="AF44" s="702"/>
      <c r="AG44" s="702"/>
      <c r="AH44" s="702"/>
      <c r="AI44" s="702"/>
      <c r="AJ44" s="702"/>
      <c r="AK44" s="702"/>
      <c r="AL44" s="702"/>
      <c r="AM44" s="702"/>
      <c r="AN44" s="702"/>
      <c r="AO44" s="702"/>
      <c r="AP44" s="928"/>
      <c r="AZ44" s="604"/>
      <c r="BA44" s="604"/>
      <c r="BC44" s="931"/>
    </row>
    <row r="45" spans="1:55" s="591" customFormat="1" x14ac:dyDescent="0.25">
      <c r="A45" s="47"/>
      <c r="B45" s="69"/>
      <c r="C45" s="931"/>
      <c r="F45" s="701"/>
      <c r="G45" s="702"/>
      <c r="H45" s="702"/>
      <c r="I45" s="928"/>
      <c r="J45" s="29"/>
      <c r="K45" s="29"/>
      <c r="N45" s="931"/>
      <c r="O45" s="929"/>
      <c r="R45" s="927"/>
      <c r="T45" s="701"/>
      <c r="U45" s="702"/>
      <c r="V45" s="702"/>
      <c r="W45" s="702"/>
      <c r="X45" s="702"/>
      <c r="Y45" s="702"/>
      <c r="Z45" s="702"/>
      <c r="AA45" s="702"/>
      <c r="AB45" s="702"/>
      <c r="AC45" s="702"/>
      <c r="AD45" s="702"/>
      <c r="AE45" s="702"/>
      <c r="AF45" s="702"/>
      <c r="AG45" s="702"/>
      <c r="AH45" s="702"/>
      <c r="AI45" s="702"/>
      <c r="AJ45" s="702"/>
      <c r="AK45" s="702"/>
      <c r="AL45" s="702"/>
      <c r="AM45" s="702"/>
      <c r="AN45" s="702"/>
      <c r="AO45" s="702"/>
      <c r="AP45" s="928"/>
      <c r="AZ45" s="604"/>
      <c r="BA45" s="604"/>
      <c r="BC45" s="931"/>
    </row>
    <row r="46" spans="1:55" s="591" customFormat="1" x14ac:dyDescent="0.25">
      <c r="A46" s="47"/>
      <c r="B46" s="69"/>
      <c r="C46" s="931"/>
      <c r="F46" s="701"/>
      <c r="G46" s="702"/>
      <c r="H46" s="702"/>
      <c r="I46" s="928"/>
      <c r="J46" s="29"/>
      <c r="K46" s="29"/>
      <c r="N46" s="931"/>
      <c r="O46" s="929"/>
      <c r="R46" s="927"/>
      <c r="T46" s="701"/>
      <c r="U46" s="702"/>
      <c r="V46" s="702"/>
      <c r="W46" s="702"/>
      <c r="X46" s="702"/>
      <c r="Y46" s="702"/>
      <c r="Z46" s="702"/>
      <c r="AA46" s="702"/>
      <c r="AB46" s="702"/>
      <c r="AC46" s="702"/>
      <c r="AD46" s="702"/>
      <c r="AE46" s="702"/>
      <c r="AF46" s="702"/>
      <c r="AG46" s="702"/>
      <c r="AH46" s="702"/>
      <c r="AI46" s="702"/>
      <c r="AJ46" s="702"/>
      <c r="AK46" s="702"/>
      <c r="AL46" s="702"/>
      <c r="AM46" s="702"/>
      <c r="AN46" s="702"/>
      <c r="AO46" s="702"/>
      <c r="AP46" s="928"/>
      <c r="AZ46" s="604"/>
      <c r="BA46" s="604"/>
      <c r="BC46" s="931"/>
    </row>
    <row r="47" spans="1:55" s="591" customFormat="1" x14ac:dyDescent="0.25">
      <c r="A47" s="47"/>
      <c r="B47" s="69"/>
      <c r="C47" s="931"/>
      <c r="F47" s="701"/>
      <c r="G47" s="702"/>
      <c r="H47" s="702"/>
      <c r="I47" s="928"/>
      <c r="J47" s="29"/>
      <c r="K47" s="29"/>
      <c r="N47" s="931"/>
      <c r="O47" s="929"/>
      <c r="R47" s="927"/>
      <c r="T47" s="701"/>
      <c r="U47" s="702"/>
      <c r="V47" s="702"/>
      <c r="W47" s="702"/>
      <c r="X47" s="702"/>
      <c r="Y47" s="702"/>
      <c r="Z47" s="702"/>
      <c r="AA47" s="702"/>
      <c r="AB47" s="702"/>
      <c r="AC47" s="702"/>
      <c r="AD47" s="702"/>
      <c r="AE47" s="702"/>
      <c r="AF47" s="702"/>
      <c r="AG47" s="702"/>
      <c r="AH47" s="702"/>
      <c r="AI47" s="702"/>
      <c r="AJ47" s="702"/>
      <c r="AK47" s="702"/>
      <c r="AL47" s="702"/>
      <c r="AM47" s="702"/>
      <c r="AN47" s="702"/>
      <c r="AO47" s="702"/>
      <c r="AP47" s="928"/>
      <c r="AZ47" s="604"/>
      <c r="BA47" s="604"/>
      <c r="BC47" s="931"/>
    </row>
    <row r="48" spans="1:55" s="591" customFormat="1" x14ac:dyDescent="0.25">
      <c r="A48" s="47"/>
      <c r="B48" s="69"/>
      <c r="C48" s="931"/>
      <c r="F48" s="701"/>
      <c r="G48" s="702"/>
      <c r="H48" s="702"/>
      <c r="I48" s="928"/>
      <c r="J48" s="29"/>
      <c r="K48" s="29"/>
      <c r="N48" s="931"/>
      <c r="O48" s="929"/>
      <c r="R48" s="927"/>
      <c r="T48" s="701"/>
      <c r="U48" s="702"/>
      <c r="V48" s="702"/>
      <c r="W48" s="702"/>
      <c r="X48" s="702"/>
      <c r="Y48" s="702"/>
      <c r="Z48" s="702"/>
      <c r="AA48" s="702"/>
      <c r="AB48" s="702"/>
      <c r="AC48" s="702"/>
      <c r="AD48" s="702"/>
      <c r="AE48" s="702"/>
      <c r="AF48" s="702"/>
      <c r="AG48" s="702"/>
      <c r="AH48" s="702"/>
      <c r="AI48" s="702"/>
      <c r="AJ48" s="702"/>
      <c r="AK48" s="702"/>
      <c r="AL48" s="702"/>
      <c r="AM48" s="702"/>
      <c r="AN48" s="702"/>
      <c r="AO48" s="702"/>
      <c r="AP48" s="928"/>
      <c r="AZ48" s="604"/>
      <c r="BA48" s="604"/>
      <c r="BC48" s="931"/>
    </row>
    <row r="49" spans="1:55" s="591" customFormat="1" x14ac:dyDescent="0.25">
      <c r="A49" s="47"/>
      <c r="B49" s="69"/>
      <c r="C49" s="931"/>
      <c r="F49" s="701"/>
      <c r="G49" s="702"/>
      <c r="H49" s="702"/>
      <c r="I49" s="928"/>
      <c r="J49" s="29"/>
      <c r="K49" s="29"/>
      <c r="N49" s="931"/>
      <c r="O49" s="929"/>
      <c r="R49" s="927"/>
      <c r="T49" s="701"/>
      <c r="U49" s="702"/>
      <c r="V49" s="702"/>
      <c r="W49" s="702"/>
      <c r="X49" s="702"/>
      <c r="Y49" s="702"/>
      <c r="Z49" s="702"/>
      <c r="AA49" s="702"/>
      <c r="AB49" s="702"/>
      <c r="AC49" s="702"/>
      <c r="AD49" s="702"/>
      <c r="AE49" s="702"/>
      <c r="AF49" s="702"/>
      <c r="AG49" s="702"/>
      <c r="AH49" s="702"/>
      <c r="AI49" s="702"/>
      <c r="AJ49" s="702"/>
      <c r="AK49" s="702"/>
      <c r="AL49" s="702"/>
      <c r="AM49" s="702"/>
      <c r="AN49" s="702"/>
      <c r="AO49" s="702"/>
      <c r="AP49" s="928"/>
      <c r="AZ49" s="604"/>
      <c r="BA49" s="604"/>
      <c r="BC49" s="931"/>
    </row>
    <row r="50" spans="1:55" s="591" customFormat="1" x14ac:dyDescent="0.25">
      <c r="A50" s="47"/>
      <c r="B50" s="69"/>
      <c r="C50" s="931"/>
      <c r="F50" s="701"/>
      <c r="G50" s="702"/>
      <c r="H50" s="702"/>
      <c r="I50" s="928"/>
      <c r="J50" s="29"/>
      <c r="K50" s="29"/>
      <c r="N50" s="931"/>
      <c r="O50" s="929"/>
      <c r="R50" s="927"/>
      <c r="T50" s="701"/>
      <c r="U50" s="702"/>
      <c r="V50" s="702"/>
      <c r="W50" s="702"/>
      <c r="X50" s="702"/>
      <c r="Y50" s="702"/>
      <c r="Z50" s="702"/>
      <c r="AA50" s="702"/>
      <c r="AB50" s="702"/>
      <c r="AC50" s="702"/>
      <c r="AD50" s="702"/>
      <c r="AE50" s="702"/>
      <c r="AF50" s="702"/>
      <c r="AG50" s="702"/>
      <c r="AH50" s="702"/>
      <c r="AI50" s="702"/>
      <c r="AJ50" s="702"/>
      <c r="AK50" s="702"/>
      <c r="AL50" s="702"/>
      <c r="AM50" s="702"/>
      <c r="AN50" s="702"/>
      <c r="AO50" s="702"/>
      <c r="AP50" s="928"/>
      <c r="AZ50" s="604"/>
      <c r="BA50" s="604"/>
      <c r="BC50" s="931"/>
    </row>
    <row r="51" spans="1:55" s="591" customFormat="1" x14ac:dyDescent="0.25">
      <c r="A51" s="47"/>
      <c r="B51" s="69"/>
      <c r="C51" s="931"/>
      <c r="F51" s="701"/>
      <c r="G51" s="702"/>
      <c r="H51" s="702"/>
      <c r="I51" s="928"/>
      <c r="J51" s="29"/>
      <c r="K51" s="29"/>
      <c r="N51" s="931"/>
      <c r="O51" s="929"/>
      <c r="R51" s="927"/>
      <c r="T51" s="701"/>
      <c r="U51" s="702"/>
      <c r="V51" s="702"/>
      <c r="W51" s="702"/>
      <c r="X51" s="702"/>
      <c r="Y51" s="702"/>
      <c r="Z51" s="702"/>
      <c r="AA51" s="702"/>
      <c r="AB51" s="702"/>
      <c r="AC51" s="702"/>
      <c r="AD51" s="702"/>
      <c r="AE51" s="702"/>
      <c r="AF51" s="702"/>
      <c r="AG51" s="702"/>
      <c r="AH51" s="702"/>
      <c r="AI51" s="702"/>
      <c r="AJ51" s="702"/>
      <c r="AK51" s="702"/>
      <c r="AL51" s="702"/>
      <c r="AM51" s="702"/>
      <c r="AN51" s="702"/>
      <c r="AO51" s="702"/>
      <c r="AP51" s="928"/>
      <c r="AZ51" s="604"/>
      <c r="BA51" s="604"/>
      <c r="BC51" s="931"/>
    </row>
    <row r="52" spans="1:55" s="591" customFormat="1" x14ac:dyDescent="0.25">
      <c r="A52" s="47"/>
      <c r="B52" s="69"/>
      <c r="C52" s="931"/>
      <c r="F52" s="701"/>
      <c r="G52" s="702"/>
      <c r="H52" s="702"/>
      <c r="I52" s="928"/>
      <c r="J52" s="29"/>
      <c r="K52" s="29"/>
      <c r="N52" s="931"/>
      <c r="O52" s="929"/>
      <c r="R52" s="927"/>
      <c r="T52" s="701"/>
      <c r="U52" s="702"/>
      <c r="V52" s="702"/>
      <c r="W52" s="702"/>
      <c r="X52" s="702"/>
      <c r="Y52" s="702"/>
      <c r="Z52" s="702"/>
      <c r="AA52" s="702"/>
      <c r="AB52" s="702"/>
      <c r="AC52" s="702"/>
      <c r="AD52" s="702"/>
      <c r="AE52" s="702"/>
      <c r="AF52" s="702"/>
      <c r="AG52" s="702"/>
      <c r="AH52" s="702"/>
      <c r="AI52" s="702"/>
      <c r="AJ52" s="702"/>
      <c r="AK52" s="702"/>
      <c r="AL52" s="702"/>
      <c r="AM52" s="702"/>
      <c r="AN52" s="702"/>
      <c r="AO52" s="702"/>
      <c r="AP52" s="928"/>
      <c r="AZ52" s="604"/>
      <c r="BA52" s="604"/>
      <c r="BC52" s="931"/>
    </row>
    <row r="53" spans="1:55" s="591" customFormat="1" x14ac:dyDescent="0.25">
      <c r="A53" s="47"/>
      <c r="B53" s="69"/>
      <c r="C53" s="931"/>
      <c r="F53" s="701"/>
      <c r="G53" s="702"/>
      <c r="H53" s="702"/>
      <c r="I53" s="928"/>
      <c r="J53" s="29"/>
      <c r="K53" s="29"/>
      <c r="N53" s="931"/>
      <c r="O53" s="929"/>
      <c r="R53" s="927"/>
      <c r="T53" s="701"/>
      <c r="U53" s="702"/>
      <c r="V53" s="702"/>
      <c r="W53" s="702"/>
      <c r="X53" s="702"/>
      <c r="Y53" s="702"/>
      <c r="Z53" s="702"/>
      <c r="AA53" s="702"/>
      <c r="AB53" s="702"/>
      <c r="AC53" s="702"/>
      <c r="AD53" s="702"/>
      <c r="AE53" s="702"/>
      <c r="AF53" s="702"/>
      <c r="AG53" s="702"/>
      <c r="AH53" s="702"/>
      <c r="AI53" s="702"/>
      <c r="AJ53" s="702"/>
      <c r="AK53" s="702"/>
      <c r="AL53" s="702"/>
      <c r="AM53" s="702"/>
      <c r="AN53" s="702"/>
      <c r="AO53" s="702"/>
      <c r="AP53" s="928"/>
      <c r="AZ53" s="604"/>
      <c r="BA53" s="604"/>
      <c r="BC53" s="931"/>
    </row>
    <row r="54" spans="1:55" s="591" customFormat="1" x14ac:dyDescent="0.25">
      <c r="A54" s="47"/>
      <c r="B54" s="69"/>
      <c r="C54" s="931"/>
      <c r="F54" s="701"/>
      <c r="G54" s="702"/>
      <c r="H54" s="702"/>
      <c r="I54" s="928"/>
      <c r="J54" s="29"/>
      <c r="K54" s="29"/>
      <c r="N54" s="931"/>
      <c r="O54" s="929"/>
      <c r="R54" s="927"/>
      <c r="T54" s="701"/>
      <c r="U54" s="702"/>
      <c r="V54" s="702"/>
      <c r="W54" s="702"/>
      <c r="X54" s="702"/>
      <c r="Y54" s="702"/>
      <c r="Z54" s="702"/>
      <c r="AA54" s="702"/>
      <c r="AB54" s="702"/>
      <c r="AC54" s="702"/>
      <c r="AD54" s="702"/>
      <c r="AE54" s="702"/>
      <c r="AF54" s="702"/>
      <c r="AG54" s="702"/>
      <c r="AH54" s="702"/>
      <c r="AI54" s="702"/>
      <c r="AJ54" s="702"/>
      <c r="AK54" s="702"/>
      <c r="AL54" s="702"/>
      <c r="AM54" s="702"/>
      <c r="AN54" s="702"/>
      <c r="AO54" s="702"/>
      <c r="AP54" s="928"/>
      <c r="AZ54" s="604"/>
      <c r="BA54" s="604"/>
      <c r="BC54" s="931"/>
    </row>
    <row r="55" spans="1:55" s="591" customFormat="1" x14ac:dyDescent="0.25">
      <c r="A55" s="47"/>
      <c r="B55" s="69"/>
      <c r="C55" s="931"/>
      <c r="F55" s="701"/>
      <c r="G55" s="702"/>
      <c r="H55" s="702"/>
      <c r="I55" s="928"/>
      <c r="J55" s="29"/>
      <c r="K55" s="29"/>
      <c r="N55" s="931"/>
      <c r="O55" s="929"/>
      <c r="R55" s="927"/>
      <c r="T55" s="701"/>
      <c r="U55" s="702"/>
      <c r="V55" s="702"/>
      <c r="W55" s="702"/>
      <c r="X55" s="702"/>
      <c r="Y55" s="702"/>
      <c r="Z55" s="702"/>
      <c r="AA55" s="702"/>
      <c r="AB55" s="702"/>
      <c r="AC55" s="702"/>
      <c r="AD55" s="702"/>
      <c r="AE55" s="702"/>
      <c r="AF55" s="702"/>
      <c r="AG55" s="702"/>
      <c r="AH55" s="702"/>
      <c r="AI55" s="702"/>
      <c r="AJ55" s="702"/>
      <c r="AK55" s="702"/>
      <c r="AL55" s="702"/>
      <c r="AM55" s="702"/>
      <c r="AN55" s="702"/>
      <c r="AO55" s="702"/>
      <c r="AP55" s="928"/>
      <c r="AZ55" s="604"/>
      <c r="BA55" s="604"/>
      <c r="BC55" s="931"/>
    </row>
    <row r="56" spans="1:55" s="591" customFormat="1" x14ac:dyDescent="0.25">
      <c r="A56" s="47"/>
      <c r="B56" s="69"/>
      <c r="C56" s="931"/>
      <c r="F56" s="701"/>
      <c r="G56" s="702"/>
      <c r="H56" s="702"/>
      <c r="I56" s="928"/>
      <c r="J56" s="29"/>
      <c r="K56" s="29"/>
      <c r="N56" s="931"/>
      <c r="O56" s="929"/>
      <c r="R56" s="927"/>
      <c r="T56" s="701"/>
      <c r="U56" s="702"/>
      <c r="V56" s="702"/>
      <c r="W56" s="702"/>
      <c r="X56" s="702"/>
      <c r="Y56" s="702"/>
      <c r="Z56" s="702"/>
      <c r="AA56" s="702"/>
      <c r="AB56" s="702"/>
      <c r="AC56" s="702"/>
      <c r="AD56" s="702"/>
      <c r="AE56" s="702"/>
      <c r="AF56" s="702"/>
      <c r="AG56" s="702"/>
      <c r="AH56" s="702"/>
      <c r="AI56" s="702"/>
      <c r="AJ56" s="702"/>
      <c r="AK56" s="702"/>
      <c r="AL56" s="702"/>
      <c r="AM56" s="702"/>
      <c r="AN56" s="702"/>
      <c r="AO56" s="702"/>
      <c r="AP56" s="928"/>
      <c r="AZ56" s="604"/>
      <c r="BA56" s="604"/>
      <c r="BC56" s="931"/>
    </row>
    <row r="57" spans="1:55" s="591" customFormat="1" x14ac:dyDescent="0.25">
      <c r="A57" s="47"/>
      <c r="B57" s="69"/>
      <c r="C57" s="931"/>
      <c r="F57" s="701"/>
      <c r="G57" s="702"/>
      <c r="H57" s="702"/>
      <c r="I57" s="928"/>
      <c r="J57" s="29"/>
      <c r="K57" s="29"/>
      <c r="N57" s="931"/>
      <c r="O57" s="929"/>
      <c r="R57" s="927"/>
      <c r="T57" s="701"/>
      <c r="U57" s="702"/>
      <c r="V57" s="702"/>
      <c r="W57" s="702"/>
      <c r="X57" s="702"/>
      <c r="Y57" s="702"/>
      <c r="Z57" s="702"/>
      <c r="AA57" s="702"/>
      <c r="AB57" s="702"/>
      <c r="AC57" s="702"/>
      <c r="AD57" s="702"/>
      <c r="AE57" s="702"/>
      <c r="AF57" s="702"/>
      <c r="AG57" s="702"/>
      <c r="AH57" s="702"/>
      <c r="AI57" s="702"/>
      <c r="AJ57" s="702"/>
      <c r="AK57" s="702"/>
      <c r="AL57" s="702"/>
      <c r="AM57" s="702"/>
      <c r="AN57" s="702"/>
      <c r="AO57" s="702"/>
      <c r="AP57" s="928"/>
      <c r="AZ57" s="604"/>
      <c r="BA57" s="604"/>
      <c r="BC57" s="931"/>
    </row>
    <row r="58" spans="1:55" s="591" customFormat="1" x14ac:dyDescent="0.25">
      <c r="A58" s="47"/>
      <c r="B58" s="69"/>
      <c r="C58" s="931"/>
      <c r="F58" s="701"/>
      <c r="G58" s="702"/>
      <c r="H58" s="702"/>
      <c r="I58" s="928"/>
      <c r="J58" s="29"/>
      <c r="K58" s="29"/>
      <c r="N58" s="931"/>
      <c r="O58" s="929"/>
      <c r="R58" s="927"/>
      <c r="T58" s="701"/>
      <c r="U58" s="702"/>
      <c r="V58" s="702"/>
      <c r="W58" s="702"/>
      <c r="X58" s="702"/>
      <c r="Y58" s="702"/>
      <c r="Z58" s="702"/>
      <c r="AA58" s="702"/>
      <c r="AB58" s="702"/>
      <c r="AC58" s="702"/>
      <c r="AD58" s="702"/>
      <c r="AE58" s="702"/>
      <c r="AF58" s="702"/>
      <c r="AG58" s="702"/>
      <c r="AH58" s="702"/>
      <c r="AI58" s="702"/>
      <c r="AJ58" s="702"/>
      <c r="AK58" s="702"/>
      <c r="AL58" s="702"/>
      <c r="AM58" s="702"/>
      <c r="AN58" s="702"/>
      <c r="AO58" s="702"/>
      <c r="AP58" s="928"/>
      <c r="AZ58" s="604"/>
      <c r="BA58" s="604"/>
      <c r="BC58" s="931"/>
    </row>
    <row r="59" spans="1:55" s="591" customFormat="1" x14ac:dyDescent="0.25">
      <c r="A59" s="47"/>
      <c r="B59" s="69"/>
      <c r="C59" s="931"/>
      <c r="F59" s="701"/>
      <c r="G59" s="702"/>
      <c r="H59" s="702"/>
      <c r="I59" s="928"/>
      <c r="J59" s="29"/>
      <c r="K59" s="29"/>
      <c r="N59" s="931"/>
      <c r="O59" s="929"/>
      <c r="R59" s="927"/>
      <c r="T59" s="701"/>
      <c r="U59" s="702"/>
      <c r="V59" s="702"/>
      <c r="W59" s="702"/>
      <c r="X59" s="702"/>
      <c r="Y59" s="702"/>
      <c r="Z59" s="702"/>
      <c r="AA59" s="702"/>
      <c r="AB59" s="702"/>
      <c r="AC59" s="702"/>
      <c r="AD59" s="702"/>
      <c r="AE59" s="702"/>
      <c r="AF59" s="702"/>
      <c r="AG59" s="702"/>
      <c r="AH59" s="702"/>
      <c r="AI59" s="702"/>
      <c r="AJ59" s="702"/>
      <c r="AK59" s="702"/>
      <c r="AL59" s="702"/>
      <c r="AM59" s="702"/>
      <c r="AN59" s="702"/>
      <c r="AO59" s="702"/>
      <c r="AP59" s="928"/>
      <c r="AZ59" s="604"/>
      <c r="BA59" s="604"/>
      <c r="BC59" s="931"/>
    </row>
    <row r="60" spans="1:55" s="591" customFormat="1" x14ac:dyDescent="0.25">
      <c r="A60" s="47"/>
      <c r="B60" s="69"/>
      <c r="C60" s="931"/>
      <c r="F60" s="701"/>
      <c r="G60" s="702"/>
      <c r="H60" s="702"/>
      <c r="I60" s="928"/>
      <c r="J60" s="29"/>
      <c r="K60" s="29"/>
      <c r="N60" s="931"/>
      <c r="O60" s="929"/>
      <c r="R60" s="927"/>
      <c r="T60" s="701"/>
      <c r="U60" s="702"/>
      <c r="V60" s="702"/>
      <c r="W60" s="702"/>
      <c r="X60" s="702"/>
      <c r="Y60" s="702"/>
      <c r="Z60" s="702"/>
      <c r="AA60" s="702"/>
      <c r="AB60" s="702"/>
      <c r="AC60" s="702"/>
      <c r="AD60" s="702"/>
      <c r="AE60" s="702"/>
      <c r="AF60" s="702"/>
      <c r="AG60" s="702"/>
      <c r="AH60" s="702"/>
      <c r="AI60" s="702"/>
      <c r="AJ60" s="702"/>
      <c r="AK60" s="702"/>
      <c r="AL60" s="702"/>
      <c r="AM60" s="702"/>
      <c r="AN60" s="702"/>
      <c r="AO60" s="702"/>
      <c r="AP60" s="928"/>
      <c r="AZ60" s="604"/>
      <c r="BA60" s="604"/>
      <c r="BC60" s="931"/>
    </row>
    <row r="61" spans="1:55" s="591" customFormat="1" x14ac:dyDescent="0.25">
      <c r="A61" s="47"/>
      <c r="B61" s="69"/>
      <c r="C61" s="931"/>
      <c r="F61" s="701"/>
      <c r="G61" s="702"/>
      <c r="H61" s="702"/>
      <c r="I61" s="928"/>
      <c r="J61" s="29"/>
      <c r="K61" s="29"/>
      <c r="N61" s="931"/>
      <c r="O61" s="929"/>
      <c r="R61" s="927"/>
      <c r="T61" s="701"/>
      <c r="U61" s="702"/>
      <c r="V61" s="702"/>
      <c r="W61" s="702"/>
      <c r="X61" s="702"/>
      <c r="Y61" s="702"/>
      <c r="Z61" s="702"/>
      <c r="AA61" s="702"/>
      <c r="AB61" s="702"/>
      <c r="AC61" s="702"/>
      <c r="AD61" s="702"/>
      <c r="AE61" s="702"/>
      <c r="AF61" s="702"/>
      <c r="AG61" s="702"/>
      <c r="AH61" s="702"/>
      <c r="AI61" s="702"/>
      <c r="AJ61" s="702"/>
      <c r="AK61" s="702"/>
      <c r="AL61" s="702"/>
      <c r="AM61" s="702"/>
      <c r="AN61" s="702"/>
      <c r="AO61" s="702"/>
      <c r="AP61" s="928"/>
      <c r="AZ61" s="604"/>
      <c r="BA61" s="604"/>
      <c r="BC61" s="931"/>
    </row>
  </sheetData>
  <sheetProtection algorithmName="SHA-512" hashValue="gVzRbsUAcwrbK5QwleV2xBItRmtmMnczQRXIAyiuynWOdlV/0KTV53zHmDhD1Tgt9AR8QPxmQl1RO9ZmiYbKYQ==" saltValue="unb6vjGGStUmT+2KOsIUvQ==" spinCount="100000" sheet="1" autoFilter="0"/>
  <autoFilter ref="A1:AX1" xr:uid="{00000000-0009-0000-0000-000007000000}"/>
  <phoneticPr fontId="5" type="noConversion"/>
  <conditionalFormatting sqref="A1">
    <cfRule type="expression" dxfId="126" priority="50" stopIfTrue="1">
      <formula>$A1="C"</formula>
    </cfRule>
  </conditionalFormatting>
  <conditionalFormatting sqref="B26:I65545 A5:A7 T1:AP1 B1:I1 A3:I4 A15:A25 C6:I7 A8:I13 E14 H14">
    <cfRule type="expression" dxfId="125" priority="52" stopIfTrue="1">
      <formula>$A1="C"</formula>
    </cfRule>
  </conditionalFormatting>
  <conditionalFormatting sqref="B5:I5 B6:B13 B3">
    <cfRule type="expression" dxfId="124" priority="354" stopIfTrue="1">
      <formula>#REF!="C"</formula>
    </cfRule>
  </conditionalFormatting>
  <conditionalFormatting sqref="E16:I21">
    <cfRule type="expression" dxfId="123" priority="33" stopIfTrue="1">
      <formula>$A16="C"</formula>
    </cfRule>
  </conditionalFormatting>
  <conditionalFormatting sqref="C16:D21">
    <cfRule type="expression" dxfId="122" priority="32" stopIfTrue="1">
      <formula>$A16="C"</formula>
    </cfRule>
  </conditionalFormatting>
  <conditionalFormatting sqref="E22:I22">
    <cfRule type="expression" dxfId="121" priority="26" stopIfTrue="1">
      <formula>$A22="C"</formula>
    </cfRule>
  </conditionalFormatting>
  <conditionalFormatting sqref="C22:D22">
    <cfRule type="expression" dxfId="120" priority="25" stopIfTrue="1">
      <formula>$A22="C"</formula>
    </cfRule>
  </conditionalFormatting>
  <conditionalFormatting sqref="E23:I23">
    <cfRule type="expression" dxfId="119" priority="21" stopIfTrue="1">
      <formula>$A23="C"</formula>
    </cfRule>
  </conditionalFormatting>
  <conditionalFormatting sqref="C23:D23">
    <cfRule type="expression" dxfId="118" priority="20" stopIfTrue="1">
      <formula>$A23="C"</formula>
    </cfRule>
  </conditionalFormatting>
  <conditionalFormatting sqref="E24:I24">
    <cfRule type="expression" dxfId="117" priority="16" stopIfTrue="1">
      <formula>$A24="C"</formula>
    </cfRule>
  </conditionalFormatting>
  <conditionalFormatting sqref="C24:D24">
    <cfRule type="expression" dxfId="116" priority="15" stopIfTrue="1">
      <formula>$A24="C"</formula>
    </cfRule>
  </conditionalFormatting>
  <conditionalFormatting sqref="E25:I25">
    <cfRule type="expression" dxfId="115" priority="10" stopIfTrue="1">
      <formula>$A25="C"</formula>
    </cfRule>
  </conditionalFormatting>
  <conditionalFormatting sqref="C25:D25">
    <cfRule type="expression" dxfId="114" priority="9" stopIfTrue="1">
      <formula>$A25="C"</formula>
    </cfRule>
  </conditionalFormatting>
  <conditionalFormatting sqref="B15:I15 B16:B20">
    <cfRule type="expression" dxfId="113" priority="359" stopIfTrue="1">
      <formula>$A5="C"</formula>
    </cfRule>
  </conditionalFormatting>
  <conditionalFormatting sqref="B25">
    <cfRule type="expression" dxfId="112" priority="375" stopIfTrue="1">
      <formula>$A3="C"</formula>
    </cfRule>
  </conditionalFormatting>
  <conditionalFormatting sqref="E2:G2">
    <cfRule type="expression" dxfId="111" priority="5" stopIfTrue="1">
      <formula>$A2="C"</formula>
    </cfRule>
  </conditionalFormatting>
  <conditionalFormatting sqref="B2:D2">
    <cfRule type="expression" dxfId="110" priority="4" stopIfTrue="1">
      <formula>$A2="C"</formula>
    </cfRule>
  </conditionalFormatting>
  <conditionalFormatting sqref="H2:I2">
    <cfRule type="expression" dxfId="109" priority="3" stopIfTrue="1">
      <formula>$A2="C"</formula>
    </cfRule>
  </conditionalFormatting>
  <conditionalFormatting sqref="B24">
    <cfRule type="expression" dxfId="108" priority="377" stopIfTrue="1">
      <formula>$A11="C"</formula>
    </cfRule>
  </conditionalFormatting>
  <conditionalFormatting sqref="A14:D14 F14:G14 I14">
    <cfRule type="expression" dxfId="107" priority="1" stopIfTrue="1">
      <formula>$A14="C"</formula>
    </cfRule>
  </conditionalFormatting>
  <conditionalFormatting sqref="B14">
    <cfRule type="expression" dxfId="106" priority="2" stopIfTrue="1">
      <formula>#REF!="C"</formula>
    </cfRule>
  </conditionalFormatting>
  <conditionalFormatting sqref="B22:B23">
    <cfRule type="expression" dxfId="105" priority="379" stopIfTrue="1">
      <formula>$A8="C"</formula>
    </cfRule>
  </conditionalFormatting>
  <conditionalFormatting sqref="B21">
    <cfRule type="expression" dxfId="104" priority="381" stopIfTrue="1">
      <formula>$A10="C"</formula>
    </cfRule>
  </conditionalFormatting>
  <dataValidations count="6">
    <dataValidation type="list" allowBlank="1" showInputMessage="1" showErrorMessage="1" sqref="H31:I65545 F31:F65545 F2:F25 H2:I25" xr:uid="{00000000-0002-0000-0700-000000000000}">
      <formula1>"Y"</formula1>
    </dataValidation>
    <dataValidation type="list" allowBlank="1" showInputMessage="1" showErrorMessage="1" sqref="G31:G65545 G2:G25" xr:uid="{00000000-0002-0000-0700-000001000000}">
      <formula1>"Y,N"</formula1>
    </dataValidation>
    <dataValidation type="list" allowBlank="1" showInputMessage="1" showErrorMessage="1" sqref="J31:J65545" xr:uid="{00000000-0002-0000-0700-000002000000}">
      <formula1>FrequencyList</formula1>
    </dataValidation>
    <dataValidation type="list" allowBlank="1" showInputMessage="1" showErrorMessage="1" sqref="K31:K65545" xr:uid="{00000000-0002-0000-0700-000003000000}">
      <formula1>AuthorityGroup</formula1>
    </dataValidation>
    <dataValidation type="list" allowBlank="1" showInputMessage="1" showErrorMessage="1" sqref="E31:E65545" xr:uid="{00000000-0002-0000-0700-000004000000}">
      <formula1>DeptAbbr</formula1>
    </dataValidation>
    <dataValidation type="list" allowBlank="1" showInputMessage="1" showErrorMessage="1" sqref="R26:R65545" xr:uid="{00000000-0002-0000-0700-000005000000}">
      <formula1>"Y,"</formula1>
    </dataValidation>
  </dataValidations>
  <pageMargins left="0.39370078740157483" right="0.19685039370078741" top="0.59055118110236227" bottom="0.39370078740157483" header="0.19685039370078741" footer="0.19685039370078741"/>
  <pageSetup paperSize="9" scale="92" fitToHeight="0" orientation="landscape" r:id="rId1"/>
  <headerFooter alignWithMargins="0">
    <oddHeader>&amp;L&amp;"Arial,Bold"&amp;12&amp;USingle Data List - Pending collections&amp;U
Potential collections which are not due in the current year or are not yet finalised or agreed for inclusion on the Single Data List.&amp;RDRAFT</oddHeader>
    <oddFooter>&amp;L&amp;8&amp;Z&amp;F&amp;RDRAFT  &amp;8page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K503"/>
  <sheetViews>
    <sheetView zoomScaleNormal="100" workbookViewId="0">
      <pane xSplit="6" ySplit="1" topLeftCell="G125" activePane="bottomRight" state="frozen"/>
      <selection pane="topRight" activeCell="F1" sqref="F1"/>
      <selection pane="bottomLeft" activeCell="A2" sqref="A2"/>
      <selection pane="bottomRight" activeCell="G120" sqref="G120"/>
    </sheetView>
  </sheetViews>
  <sheetFormatPr defaultRowHeight="13" x14ac:dyDescent="0.3"/>
  <cols>
    <col min="1" max="1" width="2.7265625" customWidth="1"/>
    <col min="2" max="2" width="6.7265625" style="91" customWidth="1"/>
    <col min="3" max="3" width="7.453125" customWidth="1"/>
    <col min="4" max="4" width="8.453125" customWidth="1"/>
    <col min="5" max="5" width="9.81640625" customWidth="1"/>
    <col min="6" max="6" width="63.26953125" customWidth="1"/>
    <col min="7" max="7" width="11.81640625" customWidth="1"/>
    <col min="8" max="8" width="13.7265625" style="233" customWidth="1"/>
    <col min="9" max="9" width="6" customWidth="1"/>
  </cols>
  <sheetData>
    <row r="1" spans="2:11" s="92" customFormat="1" ht="25.5" customHeight="1" x14ac:dyDescent="0.3">
      <c r="B1" s="4" t="s">
        <v>0</v>
      </c>
      <c r="C1" s="4" t="s">
        <v>163</v>
      </c>
      <c r="D1" s="4" t="s">
        <v>164</v>
      </c>
      <c r="E1" s="4" t="s">
        <v>1309</v>
      </c>
      <c r="F1" s="4" t="s">
        <v>1310</v>
      </c>
      <c r="G1" s="4" t="s">
        <v>1152</v>
      </c>
      <c r="H1" s="232" t="s">
        <v>1341</v>
      </c>
      <c r="I1" s="92" t="s">
        <v>708</v>
      </c>
      <c r="J1" s="92" t="s">
        <v>1628</v>
      </c>
      <c r="K1" s="92" t="s">
        <v>1734</v>
      </c>
    </row>
    <row r="2" spans="2:11" x14ac:dyDescent="0.3">
      <c r="B2" s="90">
        <v>1</v>
      </c>
      <c r="C2" s="152">
        <f>MATCH(B2,DetailList!AZ:AZ,0)</f>
        <v>2</v>
      </c>
      <c r="D2" s="152">
        <f>MATCH(B2,DetailListPending!AZ:AZ,0)</f>
        <v>2</v>
      </c>
      <c r="E2" s="152" t="e">
        <f>MATCH(B2,Removed!AZ$1:AZ$443,0)</f>
        <v>#N/A</v>
      </c>
      <c r="F2" t="str">
        <f ca="1">CHOOSE(I2,OFFSET(DetailList!C$1,$C2-1,0),"PENDING: "&amp;OFFSET(DetailListPending!C$1,$D2-1,0),"   REMOVED ["&amp;OFFSET(Removed!C$1,$E2-1,0)&amp;"]")</f>
        <v>Weights and measures enforcement (section 70)</v>
      </c>
      <c r="G2" t="str">
        <f ca="1">CHOOSE(I2,OFFSET(DetailList!E$1,$C2-1,0),OFFSET(DetailListPending!E$1,$D2-1,0),OFFSET(Removed!E$1,$E2-1,0))</f>
        <v>DBT/OPSS</v>
      </c>
      <c r="H2" s="233">
        <f ca="1">CHOOSE(I2,OFFSET(DetailList!AU$1,$C2-1,0),"Pending: "&amp;OFFSET(DetailListPending!AU$1,$D2-1,0),"REMOVED ["&amp;OFFSET(Removed!AU$1,$E2-1,0)&amp;"]")</f>
        <v>2</v>
      </c>
      <c r="I2">
        <f t="shared" ref="I2:I65" si="0">IF(ISNUMBER(C2),1,IF(ISNUMBER(D2),2,IF(ISNUMBER(E2),3,NA())))</f>
        <v>1</v>
      </c>
      <c r="J2" t="b">
        <f>NOT(ISNA(I2))</f>
        <v>1</v>
      </c>
      <c r="K2" t="b">
        <f>AND(J2,COUNTIF(C2:E2,NA())&lt;&gt;2)</f>
        <v>1</v>
      </c>
    </row>
    <row r="3" spans="2:11" x14ac:dyDescent="0.3">
      <c r="B3" s="90">
        <v>2</v>
      </c>
      <c r="C3" s="152">
        <f>MATCH(B3,DetailList!AZ:AZ,0)</f>
        <v>5</v>
      </c>
      <c r="D3" s="152" t="e">
        <f>MATCH(B3,DetailListPending!AZ:AZ,0)</f>
        <v>#N/A</v>
      </c>
      <c r="E3" s="152" t="e">
        <f>MATCH(B3,Removed!AZ$1:AZ$443,0)</f>
        <v>#N/A</v>
      </c>
      <c r="F3" t="str">
        <f ca="1">CHOOSE(I3,OFFSET(DetailList!C$1,$C3-1,0),"PENDING: "&amp;OFFSET(DetailListPending!C$1,$D3-1,0),"   REMOVED ["&amp;OFFSET(Removed!C$1,$E3-1,0)&amp;"]")</f>
        <v>House Building Return (P2a)</v>
      </c>
      <c r="G3" t="str">
        <f ca="1">CHOOSE(I3,OFFSET(DetailList!E$1,$C3-1,0),OFFSET(DetailListPending!E$1,$D3-1,0),OFFSET(Removed!E$1,$E3-1,0))</f>
        <v>DLUHC</v>
      </c>
      <c r="H3" s="233">
        <f ca="1">CHOOSE(I3,OFFSET(DetailList!AU$1,$C3-1,0),"Pending: "&amp;OFFSET(DetailListPending!AU$1,$D3-1,0),"REMOVED ["&amp;OFFSET(Removed!AU$1,$E3-1,0)&amp;"]")</f>
        <v>2</v>
      </c>
      <c r="I3">
        <f t="shared" si="0"/>
        <v>1</v>
      </c>
      <c r="J3" t="b">
        <f t="shared" ref="J3:J66" si="1">NOT(ISNA(I3))</f>
        <v>1</v>
      </c>
      <c r="K3" t="b">
        <f t="shared" ref="K3:K66" si="2">AND(J3,COUNTIF(C3:E3,NA())&lt;&gt;2)</f>
        <v>0</v>
      </c>
    </row>
    <row r="4" spans="2:11" x14ac:dyDescent="0.3">
      <c r="B4" s="90">
        <v>3</v>
      </c>
      <c r="C4" s="152">
        <f>MATCH(B4,DetailList!AZ:AZ,0)</f>
        <v>8</v>
      </c>
      <c r="D4" s="152" t="e">
        <f>MATCH(B4,DetailListPending!AZ:AZ,0)</f>
        <v>#N/A</v>
      </c>
      <c r="E4" s="152" t="e">
        <f>MATCH(B4,Removed!AZ$1:AZ$443,0)</f>
        <v>#N/A</v>
      </c>
      <c r="F4" t="str">
        <f ca="1">CHOOSE(I4,OFFSET(DetailList!C$1,$C4-1,0),"PENDING: "&amp;OFFSET(DetailListPending!C$1,$D4-1,0),"   REMOVED ["&amp;OFFSET(Removed!C$1,$E4-1,0)&amp;"]")</f>
        <v>Housing Flows Reconciliation Form (HFR)</v>
      </c>
      <c r="G4" t="str">
        <f ca="1">CHOOSE(I4,OFFSET(DetailList!E$1,$C4-1,0),OFFSET(DetailListPending!E$1,$D4-1,0),OFFSET(Removed!E$1,$E4-1,0))</f>
        <v>DLUHC</v>
      </c>
      <c r="H4" s="233">
        <f ca="1">CHOOSE(I4,OFFSET(DetailList!AU$1,$C4-1,0),"Pending: "&amp;OFFSET(DetailListPending!AU$1,$D4-1,0),"REMOVED ["&amp;OFFSET(Removed!AU$1,$E4-1,0)&amp;"]")</f>
        <v>5</v>
      </c>
      <c r="I4">
        <f t="shared" si="0"/>
        <v>1</v>
      </c>
      <c r="J4" t="b">
        <f t="shared" si="1"/>
        <v>1</v>
      </c>
      <c r="K4" t="b">
        <f t="shared" si="2"/>
        <v>0</v>
      </c>
    </row>
    <row r="5" spans="2:11" x14ac:dyDescent="0.3">
      <c r="B5" s="90">
        <v>4</v>
      </c>
      <c r="C5" s="152" t="e">
        <f>MATCH(B5,DetailList!AZ:AZ,0)</f>
        <v>#N/A</v>
      </c>
      <c r="D5" s="152" t="e">
        <f>MATCH(B5,DetailListPending!AZ:AZ,0)</f>
        <v>#N/A</v>
      </c>
      <c r="E5" s="152">
        <f>MATCH(B5,Removed!AZ$1:AZ$443,0)</f>
        <v>228</v>
      </c>
      <c r="F5" t="str">
        <f ca="1">CHOOSE(I5,OFFSET(DetailList!C$1,$C5-1,0),"PENDING: "&amp;OFFSET(DetailListPending!C$1,$D5-1,0),"   REMOVED ["&amp;OFFSET(Removed!C$1,$E5-1,0)&amp;"]")</f>
        <v xml:space="preserve">   REMOVED [Housing Strategy Statistical Appendix (HSSA)]</v>
      </c>
      <c r="G5" t="str">
        <f ca="1">CHOOSE(I5,OFFSET(DetailList!E$1,$C5-1,0),OFFSET(DetailListPending!E$1,$D5-1,0),OFFSET(Removed!E$1,$E5-1,0))</f>
        <v>DCLG</v>
      </c>
      <c r="H5" s="233" t="str">
        <f ca="1">CHOOSE(I5,OFFSET(DetailList!AU$1,$C5-1,0),"Pending: "&amp;OFFSET(DetailListPending!AU$1,$D5-1,0),"REMOVED ["&amp;OFFSET(Removed!AU$1,$E5-1,0)&amp;"]")</f>
        <v>REMOVED [11]</v>
      </c>
      <c r="I5">
        <f t="shared" si="0"/>
        <v>3</v>
      </c>
      <c r="J5" t="b">
        <f t="shared" si="1"/>
        <v>1</v>
      </c>
      <c r="K5" t="b">
        <f t="shared" si="2"/>
        <v>0</v>
      </c>
    </row>
    <row r="6" spans="2:11" x14ac:dyDescent="0.3">
      <c r="B6" s="90">
        <v>5</v>
      </c>
      <c r="C6" s="152" t="e">
        <f>MATCH(B6,DetailList!AZ:AZ,0)</f>
        <v>#N/A</v>
      </c>
      <c r="D6" s="152" t="e">
        <f>MATCH(B6,DetailListPending!AZ:AZ,0)</f>
        <v>#N/A</v>
      </c>
      <c r="E6" s="152">
        <f>MATCH(B6,Removed!AZ$1:AZ$443,0)</f>
        <v>240</v>
      </c>
      <c r="F6" t="str">
        <f ca="1">CHOOSE(I6,OFFSET(DetailList!C$1,$C6-1,0),"PENDING: "&amp;OFFSET(DetailListPending!C$1,$D6-1,0),"   REMOVED ["&amp;OFFSET(Removed!C$1,$E6-1,0)&amp;"]")</f>
        <v xml:space="preserve">   REMOVED [HRA Business Plan Statistical Appendix (BPSA)]</v>
      </c>
      <c r="G6" t="str">
        <f ca="1">CHOOSE(I6,OFFSET(DetailList!E$1,$C6-1,0),OFFSET(DetailListPending!E$1,$D6-1,0),OFFSET(Removed!E$1,$E6-1,0))</f>
        <v>DCLG</v>
      </c>
      <c r="H6" s="233" t="str">
        <f ca="1">CHOOSE(I6,OFFSET(DetailList!AU$1,$C6-1,0),"Pending: "&amp;OFFSET(DetailListPending!AU$1,$D6-1,0),"REMOVED ["&amp;OFFSET(Removed!AU$1,$E6-1,0)&amp;"]")</f>
        <v>REMOVED [5]</v>
      </c>
      <c r="I6">
        <f t="shared" si="0"/>
        <v>3</v>
      </c>
      <c r="J6" t="b">
        <f t="shared" si="1"/>
        <v>1</v>
      </c>
      <c r="K6" t="b">
        <f t="shared" si="2"/>
        <v>0</v>
      </c>
    </row>
    <row r="7" spans="2:11" x14ac:dyDescent="0.3">
      <c r="B7" s="90">
        <v>6</v>
      </c>
      <c r="C7" s="152" t="e">
        <f>MATCH(B7,DetailList!AZ:AZ,0)</f>
        <v>#N/A</v>
      </c>
      <c r="D7" s="152" t="e">
        <f>MATCH(B7,DetailListPending!AZ:AZ,0)</f>
        <v>#N/A</v>
      </c>
      <c r="E7" s="152">
        <f>MATCH(B7,Removed!AZ$1:AZ$443,0)</f>
        <v>48</v>
      </c>
      <c r="F7" t="str">
        <f ca="1">CHOOSE(I7,OFFSET(DetailList!C$1,$C7-1,0),"PENDING: "&amp;OFFSET(DetailListPending!C$1,$D7-1,0),"   REMOVED ["&amp;OFFSET(Removed!C$1,$E7-1,0)&amp;"]")</f>
        <v xml:space="preserve">   REMOVED [Business Plan Statistical Appendix - Early Decent Homes (BPSA-EDH)]</v>
      </c>
      <c r="G7" t="str">
        <f ca="1">CHOOSE(I7,OFFSET(DetailList!E$1,$C7-1,0),OFFSET(DetailListPending!E$1,$D7-1,0),OFFSET(Removed!E$1,$E7-1,0))</f>
        <v>DCLG</v>
      </c>
      <c r="H7" s="233" t="str">
        <f ca="1">CHOOSE(I7,OFFSET(DetailList!AU$1,$C7-1,0),"Pending: "&amp;OFFSET(DetailListPending!AU$1,$D7-1,0),"REMOVED ["&amp;OFFSET(Removed!AU$1,$E7-1,0)&amp;"]")</f>
        <v>REMOVED [2]</v>
      </c>
      <c r="I7">
        <f t="shared" si="0"/>
        <v>3</v>
      </c>
      <c r="J7" t="b">
        <f t="shared" si="1"/>
        <v>1</v>
      </c>
      <c r="K7" t="b">
        <f t="shared" si="2"/>
        <v>0</v>
      </c>
    </row>
    <row r="8" spans="2:11" x14ac:dyDescent="0.3">
      <c r="B8" s="90">
        <v>7</v>
      </c>
      <c r="C8" s="152" t="e">
        <f>MATCH(B8,DetailList!AZ:AZ,0)</f>
        <v>#N/A</v>
      </c>
      <c r="D8" s="152" t="e">
        <f>MATCH(B8,DetailListPending!AZ:AZ,0)</f>
        <v>#N/A</v>
      </c>
      <c r="E8" s="152">
        <f>MATCH(B8,Removed!AZ$1:AZ$443,0)</f>
        <v>326</v>
      </c>
      <c r="F8" t="str">
        <f ca="1">CHOOSE(I8,OFFSET(DetailList!C$1,$C8-1,0),"PENDING: "&amp;OFFSET(DetailListPending!C$1,$D8-1,0),"   REMOVED ["&amp;OFFSET(Removed!C$1,$E8-1,0)&amp;"]")</f>
        <v xml:space="preserve">   REMOVED [Mortgage Rescue Scheme return]</v>
      </c>
      <c r="G8" t="str">
        <f ca="1">CHOOSE(I8,OFFSET(DetailList!E$1,$C8-1,0),OFFSET(DetailListPending!E$1,$D8-1,0),OFFSET(Removed!E$1,$E8-1,0))</f>
        <v>DCLG</v>
      </c>
      <c r="H8" s="233" t="str">
        <f ca="1">CHOOSE(I8,OFFSET(DetailList!AU$1,$C8-1,0),"Pending: "&amp;OFFSET(DetailListPending!AU$1,$D8-1,0),"REMOVED ["&amp;OFFSET(Removed!AU$1,$E8-1,0)&amp;"]")</f>
        <v>REMOVED [2]</v>
      </c>
      <c r="I8">
        <f t="shared" si="0"/>
        <v>3</v>
      </c>
      <c r="J8" t="b">
        <f t="shared" si="1"/>
        <v>1</v>
      </c>
      <c r="K8" t="b">
        <f t="shared" si="2"/>
        <v>0</v>
      </c>
    </row>
    <row r="9" spans="2:11" x14ac:dyDescent="0.3">
      <c r="B9" s="90">
        <v>8</v>
      </c>
      <c r="C9" s="152" t="e">
        <f>MATCH(B9,DetailList!AZ:AZ,0)</f>
        <v>#N/A</v>
      </c>
      <c r="D9" s="152" t="e">
        <f>MATCH(B9,DetailListPending!AZ:AZ,0)</f>
        <v>#N/A</v>
      </c>
      <c r="E9" s="152">
        <f>MATCH(B9,Removed!AZ$1:AZ$443,0)</f>
        <v>246</v>
      </c>
      <c r="F9" t="str">
        <f ca="1">CHOOSE(I9,OFFSET(DetailList!C$1,$C9-1,0),"PENDING: "&amp;OFFSET(DetailListPending!C$1,$D9-1,0),"   REMOVED ["&amp;OFFSET(Removed!C$1,$E9-1,0)&amp;"]")</f>
        <v xml:space="preserve">   REMOVED [Housing Monitoring (P1B)]</v>
      </c>
      <c r="G9" t="str">
        <f ca="1">CHOOSE(I9,OFFSET(DetailList!E$1,$C9-1,0),OFFSET(DetailListPending!E$1,$D9-1,0),OFFSET(Removed!E$1,$E9-1,0))</f>
        <v>DCLG</v>
      </c>
      <c r="H9" s="233" t="str">
        <f ca="1">CHOOSE(I9,OFFSET(DetailList!AU$1,$C9-1,0),"Pending: "&amp;OFFSET(DetailListPending!AU$1,$D9-1,0),"REMOVED ["&amp;OFFSET(Removed!AU$1,$E9-1,0)&amp;"]")</f>
        <v>REMOVED [8]</v>
      </c>
      <c r="I9">
        <f t="shared" si="0"/>
        <v>3</v>
      </c>
      <c r="J9" t="b">
        <f t="shared" si="1"/>
        <v>1</v>
      </c>
      <c r="K9" t="b">
        <f t="shared" si="2"/>
        <v>0</v>
      </c>
    </row>
    <row r="10" spans="2:11" x14ac:dyDescent="0.3">
      <c r="B10" s="90">
        <v>9</v>
      </c>
      <c r="C10" s="152" t="e">
        <f>MATCH(B10,DetailList!AZ:AZ,0)</f>
        <v>#N/A</v>
      </c>
      <c r="D10" s="152" t="e">
        <f>MATCH(B10,DetailListPending!AZ:AZ,0)</f>
        <v>#N/A</v>
      </c>
      <c r="E10" s="152">
        <f>MATCH(B10,Removed!AZ$1:AZ$443,0)</f>
        <v>404</v>
      </c>
      <c r="F10" t="str">
        <f ca="1">CHOOSE(I10,OFFSET(DetailList!C$1,$C10-1,0),"PENDING: "&amp;OFFSET(DetailListPending!C$1,$D10-1,0),"   REMOVED ["&amp;OFFSET(Removed!C$1,$E10-1,0)&amp;"]")</f>
        <v xml:space="preserve">   REMOVED [Local Authority activity under the homelessness provisions of the 1996 Housing Act (P1E)]</v>
      </c>
      <c r="G10" t="str">
        <f ca="1">CHOOSE(I10,OFFSET(DetailList!E$1,$C10-1,0),OFFSET(DetailListPending!E$1,$D10-1,0),OFFSET(Removed!E$1,$E10-1,0))</f>
        <v>MHCLG</v>
      </c>
      <c r="H10" s="233" t="str">
        <f ca="1">CHOOSE(I10,OFFSET(DetailList!AU$1,$C10-1,0),"Pending: "&amp;OFFSET(DetailListPending!AU$1,$D10-1,0),"REMOVED ["&amp;OFFSET(Removed!AU$1,$E10-1,0)&amp;"]")</f>
        <v>REMOVED [6]</v>
      </c>
      <c r="I10">
        <f t="shared" si="0"/>
        <v>3</v>
      </c>
      <c r="J10" t="b">
        <f t="shared" si="1"/>
        <v>1</v>
      </c>
      <c r="K10" t="b">
        <f t="shared" si="2"/>
        <v>0</v>
      </c>
    </row>
    <row r="11" spans="2:11" x14ac:dyDescent="0.3">
      <c r="B11" s="90">
        <v>10</v>
      </c>
      <c r="C11" s="152">
        <f>MATCH(B11,DetailList!AZ:AZ,0)</f>
        <v>17</v>
      </c>
      <c r="D11" s="152" t="e">
        <f>MATCH(B11,DetailListPending!AZ:AZ,0)</f>
        <v>#N/A</v>
      </c>
      <c r="E11" s="152" t="e">
        <f>MATCH(B11,Removed!AZ$1:AZ$443,0)</f>
        <v>#N/A</v>
      </c>
      <c r="F11" t="str">
        <f ca="1">CHOOSE(I11,OFFSET(DetailList!C$1,$C11-1,0),"PENDING: "&amp;OFFSET(DetailListPending!C$1,$D11-1,0),"   REMOVED ["&amp;OFFSET(Removed!C$1,$E11-1,0)&amp;"]")</f>
        <v>Rough Sleeping Snapshot Statistics</v>
      </c>
      <c r="G11" t="str">
        <f ca="1">CHOOSE(I11,OFFSET(DetailList!E$1,$C11-1,0),OFFSET(DetailListPending!E$1,$D11-1,0),OFFSET(Removed!E$1,$E11-1,0))</f>
        <v>DLUHC</v>
      </c>
      <c r="H11" s="233">
        <f ca="1">CHOOSE(I11,OFFSET(DetailList!AU$1,$C11-1,0),"Pending: "&amp;OFFSET(DetailListPending!AU$1,$D11-1,0),"REMOVED ["&amp;OFFSET(Removed!AU$1,$E11-1,0)&amp;"]")</f>
        <v>1</v>
      </c>
      <c r="I11">
        <f t="shared" si="0"/>
        <v>1</v>
      </c>
      <c r="J11" t="b">
        <f t="shared" si="1"/>
        <v>1</v>
      </c>
      <c r="K11" t="b">
        <f t="shared" si="2"/>
        <v>0</v>
      </c>
    </row>
    <row r="12" spans="2:11" x14ac:dyDescent="0.3">
      <c r="B12" s="90">
        <v>11</v>
      </c>
      <c r="C12" s="152" t="e">
        <f>MATCH(B12,DetailList!AZ:AZ,0)</f>
        <v>#N/A</v>
      </c>
      <c r="D12" s="152" t="e">
        <f>MATCH(B12,DetailListPending!AZ:AZ,0)</f>
        <v>#N/A</v>
      </c>
      <c r="E12" s="152">
        <f>MATCH(B12,Removed!AZ$1:AZ$443,0)</f>
        <v>41</v>
      </c>
      <c r="F12" t="str">
        <f ca="1">CHOOSE(I12,OFFSET(DetailList!C$1,$C12-1,0),"PENDING: "&amp;OFFSET(DetailListPending!C$1,$D12-1,0),"   REMOVED ["&amp;OFFSET(Removed!C$1,$E12-1,0)&amp;"]")</f>
        <v xml:space="preserve">   REMOVED [Supporting People Client Records and Outcomes]</v>
      </c>
      <c r="G12" t="str">
        <f ca="1">CHOOSE(I12,OFFSET(DetailList!E$1,$C12-1,0),OFFSET(DetailListPending!E$1,$D12-1,0),OFFSET(Removed!E$1,$E12-1,0))</f>
        <v>DCLG</v>
      </c>
      <c r="H12" s="233" t="str">
        <f ca="1">CHOOSE(I12,OFFSET(DetailList!AU$1,$C12-1,0),"Pending: "&amp;OFFSET(DetailListPending!AU$1,$D12-1,0),"REMOVED ["&amp;OFFSET(Removed!AU$1,$E12-1,0)&amp;"]")</f>
        <v>REMOVED [6]</v>
      </c>
      <c r="I12">
        <f t="shared" si="0"/>
        <v>3</v>
      </c>
      <c r="J12" t="b">
        <f t="shared" si="1"/>
        <v>1</v>
      </c>
      <c r="K12" t="b">
        <f t="shared" si="2"/>
        <v>0</v>
      </c>
    </row>
    <row r="13" spans="2:11" x14ac:dyDescent="0.3">
      <c r="B13" s="90">
        <v>12</v>
      </c>
      <c r="C13" s="152" t="e">
        <f>MATCH(B13,DetailList!AZ:AZ,0)</f>
        <v>#N/A</v>
      </c>
      <c r="D13" s="152" t="e">
        <f>MATCH(B13,DetailListPending!AZ:AZ,0)</f>
        <v>#N/A</v>
      </c>
      <c r="E13" s="152">
        <f>MATCH(B13,Removed!AZ$1:AZ$443,0)</f>
        <v>55</v>
      </c>
      <c r="F13" t="str">
        <f ca="1">CHOOSE(I13,OFFSET(DetailList!C$1,$C13-1,0),"PENDING: "&amp;OFFSET(DetailListPending!C$1,$D13-1,0),"   REMOVED ["&amp;OFFSET(Removed!C$1,$E13-1,0)&amp;"]")</f>
        <v xml:space="preserve">   REMOVED [Supporting People Local System data]</v>
      </c>
      <c r="G13" t="str">
        <f ca="1">CHOOSE(I13,OFFSET(DetailList!E$1,$C13-1,0),OFFSET(DetailListPending!E$1,$D13-1,0),OFFSET(Removed!E$1,$E13-1,0))</f>
        <v>DCLG</v>
      </c>
      <c r="H13" s="233" t="str">
        <f ca="1">CHOOSE(I13,OFFSET(DetailList!AU$1,$C13-1,0),"Pending: "&amp;OFFSET(DetailListPending!AU$1,$D13-1,0),"REMOVED ["&amp;OFFSET(Removed!AU$1,$E13-1,0)&amp;"]")</f>
        <v>REMOVED [2]</v>
      </c>
      <c r="I13">
        <f t="shared" si="0"/>
        <v>3</v>
      </c>
      <c r="J13" t="b">
        <f t="shared" si="1"/>
        <v>1</v>
      </c>
      <c r="K13" t="b">
        <f t="shared" si="2"/>
        <v>0</v>
      </c>
    </row>
    <row r="14" spans="2:11" x14ac:dyDescent="0.3">
      <c r="B14" s="90">
        <v>13</v>
      </c>
      <c r="C14" s="152">
        <f>MATCH(B14,DetailList!AZ:AZ,0)</f>
        <v>19</v>
      </c>
      <c r="D14" s="152" t="e">
        <f>MATCH(B14,DetailListPending!AZ:AZ,0)</f>
        <v>#N/A</v>
      </c>
      <c r="E14" s="152" t="e">
        <f>MATCH(B14,Removed!AZ$1:AZ$443,0)</f>
        <v>#N/A</v>
      </c>
      <c r="F14" t="str">
        <f ca="1">CHOOSE(I14,OFFSET(DetailList!C$1,$C14-1,0),"PENDING: "&amp;OFFSET(DetailListPending!C$1,$D14-1,0),"   REMOVED ["&amp;OFFSET(Removed!C$1,$E14-1,0)&amp;"]")</f>
        <v>Count of traveller caravans</v>
      </c>
      <c r="G14" t="str">
        <f ca="1">CHOOSE(I14,OFFSET(DetailList!E$1,$C14-1,0),OFFSET(DetailListPending!E$1,$D14-1,0),OFFSET(Removed!E$1,$E14-1,0))</f>
        <v>DLUHC</v>
      </c>
      <c r="H14" s="233">
        <f ca="1">CHOOSE(I14,OFFSET(DetailList!AU$1,$C14-1,0),"Pending: "&amp;OFFSET(DetailListPending!AU$1,$D14-1,0),"REMOVED ["&amp;OFFSET(Removed!AU$1,$E14-1,0)&amp;"]")</f>
        <v>3</v>
      </c>
      <c r="I14">
        <f t="shared" si="0"/>
        <v>1</v>
      </c>
      <c r="J14" t="b">
        <f t="shared" si="1"/>
        <v>1</v>
      </c>
      <c r="K14" t="b">
        <f t="shared" si="2"/>
        <v>0</v>
      </c>
    </row>
    <row r="15" spans="2:11" x14ac:dyDescent="0.3">
      <c r="B15" s="90">
        <v>14</v>
      </c>
      <c r="C15" s="152" t="e">
        <f>MATCH(B15,DetailList!AZ:AZ,0)</f>
        <v>#N/A</v>
      </c>
      <c r="D15" s="152" t="e">
        <f>MATCH(B15,DetailListPending!AZ:AZ,0)</f>
        <v>#N/A</v>
      </c>
      <c r="E15" s="152">
        <f>MATCH(B15,Removed!AZ$1:AZ$443,0)</f>
        <v>120</v>
      </c>
      <c r="F15" t="str">
        <f ca="1">CHOOSE(I15,OFFSET(DetailList!C$1,$C15-1,0),"PENDING: "&amp;OFFSET(DetailListPending!C$1,$D15-1,0),"   REMOVED ["&amp;OFFSET(Removed!C$1,$E15-1,0)&amp;"]")</f>
        <v xml:space="preserve">   REMOVED [Housing Revenue Account Subsidy Claim form - first advance]</v>
      </c>
      <c r="G15" t="str">
        <f ca="1">CHOOSE(I15,OFFSET(DetailList!E$1,$C15-1,0),OFFSET(DetailListPending!E$1,$D15-1,0),OFFSET(Removed!E$1,$E15-1,0))</f>
        <v>DCLG</v>
      </c>
      <c r="H15" s="233" t="str">
        <f ca="1">CHOOSE(I15,OFFSET(DetailList!AU$1,$C15-1,0),"Pending: "&amp;OFFSET(DetailListPending!AU$1,$D15-1,0),"REMOVED ["&amp;OFFSET(Removed!AU$1,$E15-1,0)&amp;"]")</f>
        <v>REMOVED [5]</v>
      </c>
      <c r="I15">
        <f t="shared" si="0"/>
        <v>3</v>
      </c>
      <c r="J15" t="b">
        <f t="shared" si="1"/>
        <v>1</v>
      </c>
      <c r="K15" t="b">
        <f t="shared" si="2"/>
        <v>0</v>
      </c>
    </row>
    <row r="16" spans="2:11" x14ac:dyDescent="0.3">
      <c r="B16" s="90">
        <v>15</v>
      </c>
      <c r="C16" s="152" t="e">
        <f>MATCH(B16,DetailList!AZ:AZ,0)</f>
        <v>#N/A</v>
      </c>
      <c r="D16" s="152" t="e">
        <f>MATCH(B16,DetailListPending!AZ:AZ,0)</f>
        <v>#N/A</v>
      </c>
      <c r="E16" s="152">
        <f>MATCH(B16,Removed!AZ$1:AZ$443,0)</f>
        <v>139</v>
      </c>
      <c r="F16" t="str">
        <f ca="1">CHOOSE(I16,OFFSET(DetailList!C$1,$C16-1,0),"PENDING: "&amp;OFFSET(DetailListPending!C$1,$D16-1,0),"   REMOVED ["&amp;OFFSET(Removed!C$1,$E16-1,0)&amp;"]")</f>
        <v xml:space="preserve">   REMOVED [Housing Revenue Account Subsidy Claim form - second advance]</v>
      </c>
      <c r="G16" t="str">
        <f ca="1">CHOOSE(I16,OFFSET(DetailList!E$1,$C16-1,0),OFFSET(DetailListPending!E$1,$D16-1,0),OFFSET(Removed!E$1,$E16-1,0))</f>
        <v>DCLG</v>
      </c>
      <c r="H16" s="233" t="str">
        <f ca="1">CHOOSE(I16,OFFSET(DetailList!AU$1,$C16-1,0),"Pending: "&amp;OFFSET(DetailListPending!AU$1,$D16-1,0),"REMOVED ["&amp;OFFSET(Removed!AU$1,$E16-1,0)&amp;"]")</f>
        <v>REMOVED [5]</v>
      </c>
      <c r="I16">
        <f t="shared" si="0"/>
        <v>3</v>
      </c>
      <c r="J16" t="b">
        <f t="shared" si="1"/>
        <v>1</v>
      </c>
      <c r="K16" t="b">
        <f t="shared" si="2"/>
        <v>0</v>
      </c>
    </row>
    <row r="17" spans="2:11" x14ac:dyDescent="0.3">
      <c r="B17" s="90">
        <v>16</v>
      </c>
      <c r="C17" s="152" t="e">
        <f>MATCH(B17,DetailList!AZ:AZ,0)</f>
        <v>#N/A</v>
      </c>
      <c r="D17" s="152" t="e">
        <f>MATCH(B17,DetailListPending!AZ:AZ,0)</f>
        <v>#N/A</v>
      </c>
      <c r="E17" s="152">
        <f>MATCH(B17,Removed!AZ$1:AZ$443,0)</f>
        <v>267</v>
      </c>
      <c r="F17" t="str">
        <f ca="1">CHOOSE(I17,OFFSET(DetailList!C$1,$C17-1,0),"PENDING: "&amp;OFFSET(DetailListPending!C$1,$D17-1,0),"   REMOVED ["&amp;OFFSET(Removed!C$1,$E17-1,0)&amp;"]")</f>
        <v xml:space="preserve">   REMOVED [HRA Subsidy Claim form - advance final (FINAL COLLECTION IN 2012/13)]</v>
      </c>
      <c r="G17" t="str">
        <f ca="1">CHOOSE(I17,OFFSET(DetailList!E$1,$C17-1,0),OFFSET(DetailListPending!E$1,$D17-1,0),OFFSET(Removed!E$1,$E17-1,0))</f>
        <v>DCLG</v>
      </c>
      <c r="H17" s="233" t="str">
        <f ca="1">CHOOSE(I17,OFFSET(DetailList!AU$1,$C17-1,0),"Pending: "&amp;OFFSET(DetailListPending!AU$1,$D17-1,0),"REMOVED ["&amp;OFFSET(Removed!AU$1,$E17-1,0)&amp;"]")</f>
        <v>REMOVED [5]</v>
      </c>
      <c r="I17">
        <f t="shared" si="0"/>
        <v>3</v>
      </c>
      <c r="J17" t="b">
        <f t="shared" si="1"/>
        <v>1</v>
      </c>
      <c r="K17" t="b">
        <f t="shared" si="2"/>
        <v>0</v>
      </c>
    </row>
    <row r="18" spans="2:11" x14ac:dyDescent="0.3">
      <c r="B18" s="90">
        <v>17</v>
      </c>
      <c r="C18" s="152" t="e">
        <f>MATCH(B18,DetailList!AZ:AZ,0)</f>
        <v>#N/A</v>
      </c>
      <c r="D18" s="152" t="e">
        <f>MATCH(B18,DetailListPending!AZ:AZ,0)</f>
        <v>#N/A</v>
      </c>
      <c r="E18" s="152">
        <f>MATCH(B18,Removed!AZ$1:AZ$443,0)</f>
        <v>273</v>
      </c>
      <c r="F18" t="str">
        <f ca="1">CHOOSE(I18,OFFSET(DetailList!C$1,$C18-1,0),"PENDING: "&amp;OFFSET(DetailListPending!C$1,$D18-1,0),"   REMOVED ["&amp;OFFSET(Removed!C$1,$E18-1,0)&amp;"]")</f>
        <v xml:space="preserve">   REMOVED [HRA Subsidy Claim form - auditor final (FINAL COLLECTION IN 2012/13)]</v>
      </c>
      <c r="G18" t="str">
        <f ca="1">CHOOSE(I18,OFFSET(DetailList!E$1,$C18-1,0),OFFSET(DetailListPending!E$1,$D18-1,0),OFFSET(Removed!E$1,$E18-1,0))</f>
        <v>DCLG</v>
      </c>
      <c r="H18" s="233" t="str">
        <f ca="1">CHOOSE(I18,OFFSET(DetailList!AU$1,$C18-1,0),"Pending: "&amp;OFFSET(DetailListPending!AU$1,$D18-1,0),"REMOVED ["&amp;OFFSET(Removed!AU$1,$E18-1,0)&amp;"]")</f>
        <v>REMOVED [5]</v>
      </c>
      <c r="I18">
        <f t="shared" si="0"/>
        <v>3</v>
      </c>
      <c r="J18" t="b">
        <f t="shared" si="1"/>
        <v>1</v>
      </c>
      <c r="K18" t="b">
        <f t="shared" si="2"/>
        <v>0</v>
      </c>
    </row>
    <row r="19" spans="2:11" x14ac:dyDescent="0.3">
      <c r="B19" s="90">
        <v>18</v>
      </c>
      <c r="C19" s="152" t="e">
        <f>MATCH(B19,DetailList!AZ:AZ,0)</f>
        <v>#N/A</v>
      </c>
      <c r="D19" s="152" t="e">
        <f>MATCH(B19,DetailListPending!AZ:AZ,0)</f>
        <v>#N/A</v>
      </c>
      <c r="E19" s="152">
        <f>MATCH(B19,Removed!AZ$1:AZ$443,0)</f>
        <v>145</v>
      </c>
      <c r="F19" t="str">
        <f ca="1">CHOOSE(I19,OFFSET(DetailList!C$1,$C19-1,0),"PENDING: "&amp;OFFSET(DetailListPending!C$1,$D19-1,0),"   REMOVED ["&amp;OFFSET(Removed!C$1,$E19-1,0)&amp;"]")</f>
        <v xml:space="preserve">   REMOVED [Housing Revenue Account Subsidy base data forms]</v>
      </c>
      <c r="G19" t="str">
        <f ca="1">CHOOSE(I19,OFFSET(DetailList!E$1,$C19-1,0),OFFSET(DetailListPending!E$1,$D19-1,0),OFFSET(Removed!E$1,$E19-1,0))</f>
        <v>DCLG</v>
      </c>
      <c r="H19" s="233" t="str">
        <f ca="1">CHOOSE(I19,OFFSET(DetailList!AU$1,$C19-1,0),"Pending: "&amp;OFFSET(DetailListPending!AU$1,$D19-1,0),"REMOVED ["&amp;OFFSET(Removed!AU$1,$E19-1,0)&amp;"]")</f>
        <v>REMOVED [1]</v>
      </c>
      <c r="I19">
        <f t="shared" si="0"/>
        <v>3</v>
      </c>
      <c r="J19" t="b">
        <f t="shared" si="1"/>
        <v>1</v>
      </c>
      <c r="K19" t="b">
        <f t="shared" si="2"/>
        <v>0</v>
      </c>
    </row>
    <row r="20" spans="2:11" x14ac:dyDescent="0.3">
      <c r="B20" s="90">
        <v>19</v>
      </c>
      <c r="C20" s="152" t="e">
        <f>MATCH(B20,DetailList!AZ:AZ,0)</f>
        <v>#N/A</v>
      </c>
      <c r="D20" s="152" t="e">
        <f>MATCH(B20,DetailListPending!AZ:AZ,0)</f>
        <v>#N/A</v>
      </c>
      <c r="E20" s="152">
        <f>MATCH(B20,Removed!AZ$1:AZ$443,0)</f>
        <v>67</v>
      </c>
      <c r="F20" t="str">
        <f ca="1">CHOOSE(I20,OFFSET(DetailList!C$1,$C20-1,0),"PENDING: "&amp;OFFSET(DetailListPending!C$1,$D20-1,0),"   REMOVED ["&amp;OFFSET(Removed!C$1,$E20-1,0)&amp;"]")</f>
        <v xml:space="preserve">   REMOVED [Affordable Housing Grant - UNDER CONSIDERATION]</v>
      </c>
      <c r="G20" t="str">
        <f ca="1">CHOOSE(I20,OFFSET(DetailList!E$1,$C20-1,0),OFFSET(DetailListPending!E$1,$D20-1,0),OFFSET(Removed!E$1,$E20-1,0))</f>
        <v>DCLG</v>
      </c>
      <c r="H20" s="233" t="str">
        <f ca="1">CHOOSE(I20,OFFSET(DetailList!AU$1,$C20-1,0),"Pending: "&amp;OFFSET(DetailListPending!AU$1,$D20-1,0),"REMOVED ["&amp;OFFSET(Removed!AU$1,$E20-1,0)&amp;"]")</f>
        <v>REMOVED [1]</v>
      </c>
      <c r="I20">
        <f t="shared" si="0"/>
        <v>3</v>
      </c>
      <c r="J20" t="b">
        <f t="shared" si="1"/>
        <v>1</v>
      </c>
      <c r="K20" t="b">
        <f t="shared" si="2"/>
        <v>0</v>
      </c>
    </row>
    <row r="21" spans="2:11" x14ac:dyDescent="0.3">
      <c r="B21" s="90">
        <v>20</v>
      </c>
      <c r="C21" s="152">
        <f>MATCH(B21,DetailList!AZ:AZ,0)</f>
        <v>25</v>
      </c>
      <c r="D21" s="152" t="e">
        <f>MATCH(B21,DetailListPending!AZ:AZ,0)</f>
        <v>#N/A</v>
      </c>
      <c r="E21" s="152" t="e">
        <f>MATCH(B21,Removed!AZ$1:AZ$443,0)</f>
        <v>#N/A</v>
      </c>
      <c r="F21" t="str">
        <f ca="1">CHOOSE(I21,OFFSET(DetailList!C$1,$C21-1,0),"PENDING: "&amp;OFFSET(DetailListPending!C$1,$D21-1,0),"   REMOVED ["&amp;OFFSET(Removed!C$1,$E21-1,0)&amp;"]")</f>
        <v xml:space="preserve">Annual Green Belt (AGB) return </v>
      </c>
      <c r="G21" t="str">
        <f ca="1">CHOOSE(I21,OFFSET(DetailList!E$1,$C21-1,0),OFFSET(DetailListPending!E$1,$D21-1,0),OFFSET(Removed!E$1,$E21-1,0))</f>
        <v>DLUHC</v>
      </c>
      <c r="H21" s="233">
        <f ca="1">CHOOSE(I21,OFFSET(DetailList!AU$1,$C21-1,0),"Pending: "&amp;OFFSET(DetailListPending!AU$1,$D21-1,0),"REMOVED ["&amp;OFFSET(Removed!AU$1,$E21-1,0)&amp;"]")</f>
        <v>1</v>
      </c>
      <c r="I21">
        <f t="shared" si="0"/>
        <v>1</v>
      </c>
      <c r="J21" t="b">
        <f t="shared" si="1"/>
        <v>1</v>
      </c>
      <c r="K21" t="b">
        <f t="shared" si="2"/>
        <v>0</v>
      </c>
    </row>
    <row r="22" spans="2:11" x14ac:dyDescent="0.3">
      <c r="B22" s="90">
        <v>21</v>
      </c>
      <c r="C22" s="152">
        <f>MATCH(B22,DetailList!AZ:AZ,0)</f>
        <v>27</v>
      </c>
      <c r="D22" s="152" t="e">
        <f>MATCH(B22,DetailListPending!AZ:AZ,0)</f>
        <v>#N/A</v>
      </c>
      <c r="E22" s="152" t="e">
        <f>MATCH(B22,Removed!AZ$1:AZ$443,0)</f>
        <v>#N/A</v>
      </c>
      <c r="F22" t="str">
        <f ca="1">CHOOSE(I22,OFFSET(DetailList!C$1,$C22-1,0),"PENDING: "&amp;OFFSET(DetailListPending!C$1,$D22-1,0),"   REMOVED ["&amp;OFFSET(Removed!C$1,$E22-1,0)&amp;"]")</f>
        <v>PS1/2 District matters planning statistical returns</v>
      </c>
      <c r="G22" t="str">
        <f ca="1">CHOOSE(I22,OFFSET(DetailList!E$1,$C22-1,0),OFFSET(DetailListPending!E$1,$D22-1,0),OFFSET(Removed!E$1,$E22-1,0))</f>
        <v>DLUHC</v>
      </c>
      <c r="H22" s="233">
        <f ca="1">CHOOSE(I22,OFFSET(DetailList!AU$1,$C22-1,0),"Pending: "&amp;OFFSET(DetailListPending!AU$1,$D22-1,0),"REMOVED ["&amp;OFFSET(Removed!AU$1,$E22-1,0)&amp;"]")</f>
        <v>11</v>
      </c>
      <c r="I22">
        <f t="shared" si="0"/>
        <v>1</v>
      </c>
      <c r="J22" t="b">
        <f t="shared" si="1"/>
        <v>1</v>
      </c>
      <c r="K22" t="b">
        <f t="shared" si="2"/>
        <v>0</v>
      </c>
    </row>
    <row r="23" spans="2:11" x14ac:dyDescent="0.3">
      <c r="B23" s="90">
        <v>22</v>
      </c>
      <c r="C23" s="152">
        <f>MATCH(B23,DetailList!AZ:AZ,0)</f>
        <v>39</v>
      </c>
      <c r="D23" s="152" t="e">
        <f>MATCH(B23,DetailListPending!AZ:AZ,0)</f>
        <v>#N/A</v>
      </c>
      <c r="E23" s="152" t="e">
        <f>MATCH(B23,Removed!AZ$1:AZ$443,0)</f>
        <v>#N/A</v>
      </c>
      <c r="F23" t="str">
        <f ca="1">CHOOSE(I23,OFFSET(DetailList!C$1,$C23-1,0),"PENDING: "&amp;OFFSET(DetailListPending!C$1,$D23-1,0),"   REMOVED ["&amp;OFFSET(Removed!C$1,$E23-1,0)&amp;"]")</f>
        <v>CPS1/2 County matters planning statistical returns</v>
      </c>
      <c r="G23" t="str">
        <f ca="1">CHOOSE(I23,OFFSET(DetailList!E$1,$C23-1,0),OFFSET(DetailListPending!E$1,$D23-1,0),OFFSET(Removed!E$1,$E23-1,0))</f>
        <v>DLUHC</v>
      </c>
      <c r="H23" s="233">
        <f ca="1">CHOOSE(I23,OFFSET(DetailList!AU$1,$C23-1,0),"Pending: "&amp;OFFSET(DetailListPending!AU$1,$D23-1,0),"REMOVED ["&amp;OFFSET(Removed!AU$1,$E23-1,0)&amp;"]")</f>
        <v>5</v>
      </c>
      <c r="I23">
        <f t="shared" si="0"/>
        <v>1</v>
      </c>
      <c r="J23" t="b">
        <f t="shared" si="1"/>
        <v>1</v>
      </c>
      <c r="K23" t="b">
        <f t="shared" si="2"/>
        <v>0</v>
      </c>
    </row>
    <row r="24" spans="2:11" x14ac:dyDescent="0.3">
      <c r="B24" s="90">
        <v>23</v>
      </c>
      <c r="C24" s="152" t="e">
        <f>MATCH(B24,DetailList!AZ:AZ,0)</f>
        <v>#N/A</v>
      </c>
      <c r="D24" s="152" t="e">
        <f>MATCH(B24,DetailListPending!AZ:AZ,0)</f>
        <v>#N/A</v>
      </c>
      <c r="E24" s="152">
        <f>MATCH(B24,Removed!AZ$1:AZ$443,0)</f>
        <v>29</v>
      </c>
      <c r="F24" t="str">
        <f ca="1">CHOOSE(I24,OFFSET(DetailList!C$1,$C24-1,0),"PENDING: "&amp;OFFSET(DetailListPending!C$1,$D24-1,0),"   REMOVED ["&amp;OFFSET(Removed!C$1,$E24-1,0)&amp;"]")</f>
        <v xml:space="preserve">   REMOVED [Five-year land supply for housing]</v>
      </c>
      <c r="G24" t="str">
        <f ca="1">CHOOSE(I24,OFFSET(DetailList!E$1,$C24-1,0),OFFSET(DetailListPending!E$1,$D24-1,0),OFFSET(Removed!E$1,$E24-1,0))</f>
        <v>DCLG</v>
      </c>
      <c r="H24" s="233" t="str">
        <f ca="1">CHOOSE(I24,OFFSET(DetailList!AU$1,$C24-1,0),"Pending: "&amp;OFFSET(DetailListPending!AU$1,$D24-1,0),"REMOVED ["&amp;OFFSET(Removed!AU$1,$E24-1,0)&amp;"]")</f>
        <v>REMOVED [1]</v>
      </c>
      <c r="I24">
        <f t="shared" si="0"/>
        <v>3</v>
      </c>
      <c r="J24" t="b">
        <f t="shared" si="1"/>
        <v>1</v>
      </c>
      <c r="K24" t="b">
        <f t="shared" si="2"/>
        <v>0</v>
      </c>
    </row>
    <row r="25" spans="2:11" x14ac:dyDescent="0.3">
      <c r="B25" s="90">
        <v>24</v>
      </c>
      <c r="C25" s="152" t="e">
        <f>MATCH(B25,DetailList!AZ:AZ,0)</f>
        <v>#N/A</v>
      </c>
      <c r="D25" s="152" t="e">
        <f>MATCH(B25,DetailListPending!AZ:AZ,0)</f>
        <v>#N/A</v>
      </c>
      <c r="E25" s="152">
        <f>MATCH(B25,Removed!AZ$1:AZ$443,0)</f>
        <v>151</v>
      </c>
      <c r="F25" t="str">
        <f ca="1">CHOOSE(I25,OFFSET(DetailList!C$1,$C25-1,0),"PENDING: "&amp;OFFSET(DetailListPending!C$1,$D25-1,0),"   REMOVED ["&amp;OFFSET(Removed!C$1,$E25-1,0)&amp;"]")</f>
        <v xml:space="preserve">   REMOVED [Annual Monitoring Reports (AMR)]</v>
      </c>
      <c r="G25" t="str">
        <f ca="1">CHOOSE(I25,OFFSET(DetailList!E$1,$C25-1,0),OFFSET(DetailListPending!E$1,$D25-1,0),OFFSET(Removed!E$1,$E25-1,0))</f>
        <v>DCLG</v>
      </c>
      <c r="H25" s="233" t="str">
        <f ca="1">CHOOSE(I25,OFFSET(DetailList!AU$1,$C25-1,0),"Pending: "&amp;OFFSET(DetailListPending!AU$1,$D25-1,0),"REMOVED ["&amp;OFFSET(Removed!AU$1,$E25-1,0)&amp;"]")</f>
        <v>REMOVED [1]</v>
      </c>
      <c r="I25">
        <f t="shared" si="0"/>
        <v>3</v>
      </c>
      <c r="J25" t="b">
        <f t="shared" si="1"/>
        <v>1</v>
      </c>
      <c r="K25" t="b">
        <f t="shared" si="2"/>
        <v>0</v>
      </c>
    </row>
    <row r="26" spans="2:11" x14ac:dyDescent="0.3">
      <c r="B26" s="90">
        <v>25</v>
      </c>
      <c r="C26" s="152" t="e">
        <f>MATCH(B26,DetailList!AZ:AZ,0)</f>
        <v>#N/A</v>
      </c>
      <c r="D26" s="152" t="e">
        <f>MATCH(B26,DetailListPending!AZ:AZ,0)</f>
        <v>#N/A</v>
      </c>
      <c r="E26" s="152">
        <f>MATCH(B26,Removed!AZ$1:AZ$443,0)</f>
        <v>6</v>
      </c>
      <c r="F26" t="str">
        <f ca="1">CHOOSE(I26,OFFSET(DetailList!C$1,$C26-1,0),"PENDING: "&amp;OFFSET(DetailListPending!C$1,$D26-1,0),"   REMOVED ["&amp;OFFSET(Removed!C$1,$E26-1,0)&amp;"]")</f>
        <v xml:space="preserve">   REMOVED [Local Development Framework Database (GOs)]</v>
      </c>
      <c r="G26" t="str">
        <f ca="1">CHOOSE(I26,OFFSET(DetailList!E$1,$C26-1,0),OFFSET(DetailListPending!E$1,$D26-1,0),OFFSET(Removed!E$1,$E26-1,0))</f>
        <v>DCLG</v>
      </c>
      <c r="H26" s="233" t="str">
        <f ca="1">CHOOSE(I26,OFFSET(DetailList!AU$1,$C26-1,0),"Pending: "&amp;OFFSET(DetailListPending!AU$1,$D26-1,0),"REMOVED ["&amp;OFFSET(Removed!AU$1,$E26-1,0)&amp;"]")</f>
        <v>REMOVED [1]</v>
      </c>
      <c r="I26">
        <f t="shared" si="0"/>
        <v>3</v>
      </c>
      <c r="J26" t="b">
        <f t="shared" si="1"/>
        <v>1</v>
      </c>
      <c r="K26" t="b">
        <f t="shared" si="2"/>
        <v>0</v>
      </c>
    </row>
    <row r="27" spans="2:11" x14ac:dyDescent="0.3">
      <c r="B27" s="90">
        <v>26</v>
      </c>
      <c r="C27" s="152">
        <f>MATCH(B27,DetailList!AZ:AZ,0)</f>
        <v>45</v>
      </c>
      <c r="D27" s="152" t="e">
        <f>MATCH(B27,DetailListPending!AZ:AZ,0)</f>
        <v>#N/A</v>
      </c>
      <c r="E27" s="152" t="e">
        <f>MATCH(B27,Removed!AZ$1:AZ$443,0)</f>
        <v>#N/A</v>
      </c>
      <c r="F27" t="str">
        <f ca="1">CHOOSE(I27,OFFSET(DetailList!C$1,$C27-1,0),"PENDING: "&amp;OFFSET(DetailListPending!C$1,$D27-1,0),"   REMOVED ["&amp;OFFSET(Removed!C$1,$E27-1,0)&amp;"]")</f>
        <v>Revenue Summary (RS)</v>
      </c>
      <c r="G27" t="str">
        <f ca="1">CHOOSE(I27,OFFSET(DetailList!E$1,$C27-1,0),OFFSET(DetailListPending!E$1,$D27-1,0),OFFSET(Removed!E$1,$E27-1,0))</f>
        <v>DLUHC</v>
      </c>
      <c r="H27" s="233">
        <f ca="1">CHOOSE(I27,OFFSET(DetailList!AU$1,$C27-1,0),"Pending: "&amp;OFFSET(DetailListPending!AU$1,$D27-1,0),"REMOVED ["&amp;OFFSET(Removed!AU$1,$E27-1,0)&amp;"]")</f>
        <v>1</v>
      </c>
      <c r="I27">
        <f t="shared" si="0"/>
        <v>1</v>
      </c>
      <c r="J27" t="b">
        <f t="shared" si="1"/>
        <v>1</v>
      </c>
      <c r="K27" t="b">
        <f t="shared" si="2"/>
        <v>0</v>
      </c>
    </row>
    <row r="28" spans="2:11" x14ac:dyDescent="0.3">
      <c r="B28" s="90">
        <v>27</v>
      </c>
      <c r="C28" s="152">
        <f>MATCH(B28,DetailList!AZ:AZ,0)</f>
        <v>47</v>
      </c>
      <c r="D28" s="152" t="e">
        <f>MATCH(B28,DetailListPending!AZ:AZ,0)</f>
        <v>#N/A</v>
      </c>
      <c r="E28" s="152" t="e">
        <f>MATCH(B28,Removed!AZ$1:AZ$443,0)</f>
        <v>#N/A</v>
      </c>
      <c r="F28" t="str">
        <f ca="1">CHOOSE(I28,OFFSET(DetailList!C$1,$C28-1,0),"PENDING: "&amp;OFFSET(DetailListPending!C$1,$D28-1,0),"   REMOVED ["&amp;OFFSET(Removed!C$1,$E28-1,0)&amp;"]")</f>
        <v>Revenue Grants (RG)</v>
      </c>
      <c r="G28" t="str">
        <f ca="1">CHOOSE(I28,OFFSET(DetailList!E$1,$C28-1,0),OFFSET(DetailListPending!E$1,$D28-1,0),OFFSET(Removed!E$1,$E28-1,0))</f>
        <v>DLUHC</v>
      </c>
      <c r="H28" s="233">
        <f ca="1">CHOOSE(I28,OFFSET(DetailList!AU$1,$C28-1,0),"Pending: "&amp;OFFSET(DetailListPending!AU$1,$D28-1,0),"REMOVED ["&amp;OFFSET(Removed!AU$1,$E28-1,0)&amp;"]")</f>
        <v>1</v>
      </c>
      <c r="I28">
        <f t="shared" si="0"/>
        <v>1</v>
      </c>
      <c r="J28" t="b">
        <f t="shared" si="1"/>
        <v>1</v>
      </c>
      <c r="K28" t="b">
        <f t="shared" si="2"/>
        <v>0</v>
      </c>
    </row>
    <row r="29" spans="2:11" x14ac:dyDescent="0.3">
      <c r="B29" s="90">
        <v>28</v>
      </c>
      <c r="C29" s="152">
        <f>MATCH(B29,DetailList!AZ:AZ,0)</f>
        <v>49</v>
      </c>
      <c r="D29" s="152" t="e">
        <f>MATCH(B29,DetailListPending!AZ:AZ,0)</f>
        <v>#N/A</v>
      </c>
      <c r="E29" s="152" t="e">
        <f>MATCH(B29,Removed!AZ$1:AZ$443,0)</f>
        <v>#N/A</v>
      </c>
      <c r="F29" t="str">
        <f ca="1">CHOOSE(I29,OFFSET(DetailList!C$1,$C29-1,0),"PENDING: "&amp;OFFSET(DetailListPending!C$1,$D29-1,0),"   REMOVED ["&amp;OFFSET(Removed!C$1,$E29-1,0)&amp;"]")</f>
        <v>Revenue Outturn (RO)</v>
      </c>
      <c r="G29" t="str">
        <f ca="1">CHOOSE(I29,OFFSET(DetailList!E$1,$C29-1,0),OFFSET(DetailListPending!E$1,$D29-1,0),OFFSET(Removed!E$1,$E29-1,0))</f>
        <v>DLUHC</v>
      </c>
      <c r="H29" s="233">
        <f ca="1">CHOOSE(I29,OFFSET(DetailList!AU$1,$C29-1,0),"Pending: "&amp;OFFSET(DetailListPending!AU$1,$D29-1,0),"REMOVED ["&amp;OFFSET(Removed!AU$1,$E29-1,0)&amp;"]")</f>
        <v>6</v>
      </c>
      <c r="I29">
        <f t="shared" si="0"/>
        <v>1</v>
      </c>
      <c r="J29" t="b">
        <f t="shared" si="1"/>
        <v>1</v>
      </c>
      <c r="K29" t="b">
        <f t="shared" si="2"/>
        <v>0</v>
      </c>
    </row>
    <row r="30" spans="2:11" x14ac:dyDescent="0.3">
      <c r="B30" s="90">
        <v>29</v>
      </c>
      <c r="C30" s="152">
        <f>MATCH(B30,DetailList!AZ:AZ,0)</f>
        <v>56</v>
      </c>
      <c r="D30" s="152" t="e">
        <f>MATCH(B30,DetailListPending!AZ:AZ,0)</f>
        <v>#N/A</v>
      </c>
      <c r="E30" s="152" t="e">
        <f>MATCH(B30,Removed!AZ$1:AZ$443,0)</f>
        <v>#N/A</v>
      </c>
      <c r="F30" t="str">
        <f ca="1">CHOOSE(I30,OFFSET(DetailList!C$1,$C30-1,0),"PENDING: "&amp;OFFSET(DetailListPending!C$1,$D30-1,0),"   REMOVED ["&amp;OFFSET(Removed!C$1,$E30-1,0)&amp;"]")</f>
        <v>Trading Services Return (TSR)</v>
      </c>
      <c r="G30" t="str">
        <f ca="1">CHOOSE(I30,OFFSET(DetailList!E$1,$C30-1,0),OFFSET(DetailListPending!E$1,$D30-1,0),OFFSET(Removed!E$1,$E30-1,0))</f>
        <v>DLUHC</v>
      </c>
      <c r="H30" s="233">
        <f ca="1">CHOOSE(I30,OFFSET(DetailList!AU$1,$C30-1,0),"Pending: "&amp;OFFSET(DetailListPending!AU$1,$D30-1,0),"REMOVED ["&amp;OFFSET(Removed!AU$1,$E30-1,0)&amp;"]")</f>
        <v>1</v>
      </c>
      <c r="I30">
        <f t="shared" si="0"/>
        <v>1</v>
      </c>
      <c r="J30" t="b">
        <f t="shared" si="1"/>
        <v>1</v>
      </c>
      <c r="K30" t="b">
        <f t="shared" si="2"/>
        <v>0</v>
      </c>
    </row>
    <row r="31" spans="2:11" x14ac:dyDescent="0.3">
      <c r="B31" s="90">
        <v>30</v>
      </c>
      <c r="C31" s="152">
        <f>MATCH(B31,DetailList!AZ:AZ,0)</f>
        <v>58</v>
      </c>
      <c r="D31" s="152" t="e">
        <f>MATCH(B31,DetailListPending!AZ:AZ,0)</f>
        <v>#N/A</v>
      </c>
      <c r="E31" s="152" t="e">
        <f>MATCH(B31,Removed!AZ$1:AZ$443,0)</f>
        <v>#N/A</v>
      </c>
      <c r="F31" t="str">
        <f ca="1">CHOOSE(I31,OFFSET(DetailList!C$1,$C31-1,0),"PENDING: "&amp;OFFSET(DetailListPending!C$1,$D31-1,0),"   REMOVED ["&amp;OFFSET(Removed!C$1,$E31-1,0)&amp;"]")</f>
        <v>Subjective Analysis Return (SAR)</v>
      </c>
      <c r="G31" t="str">
        <f ca="1">CHOOSE(I31,OFFSET(DetailList!E$1,$C31-1,0),OFFSET(DetailListPending!E$1,$D31-1,0),OFFSET(Removed!E$1,$E31-1,0))</f>
        <v>DLUHC</v>
      </c>
      <c r="H31" s="233">
        <f ca="1">CHOOSE(I31,OFFSET(DetailList!AU$1,$C31-1,0),"Pending: "&amp;OFFSET(DetailListPending!AU$1,$D31-1,0),"REMOVED ["&amp;OFFSET(Removed!AU$1,$E31-1,0)&amp;"]")</f>
        <v>1</v>
      </c>
      <c r="I31">
        <f t="shared" si="0"/>
        <v>1</v>
      </c>
      <c r="J31" t="b">
        <f t="shared" si="1"/>
        <v>1</v>
      </c>
      <c r="K31" t="b">
        <f t="shared" si="2"/>
        <v>0</v>
      </c>
    </row>
    <row r="32" spans="2:11" x14ac:dyDescent="0.3">
      <c r="B32" s="90">
        <v>31</v>
      </c>
      <c r="C32" s="152" t="e">
        <f>MATCH(B32,DetailList!AZ:AZ,0)</f>
        <v>#N/A</v>
      </c>
      <c r="D32" s="152" t="e">
        <f>MATCH(B32,DetailListPending!AZ:AZ,0)</f>
        <v>#N/A</v>
      </c>
      <c r="E32" s="152">
        <f>MATCH(B32,Removed!AZ$1:AZ$443,0)</f>
        <v>255</v>
      </c>
      <c r="F32" t="str">
        <f ca="1">CHOOSE(I32,OFFSET(DetailList!C$1,$C32-1,0),"PENDING: "&amp;OFFSET(DetailListPending!C$1,$D32-1,0),"   REMOVED ["&amp;OFFSET(Removed!C$1,$E32-1,0)&amp;"]")</f>
        <v xml:space="preserve">   REMOVED [Business Improvement Districts Outturn (BIDO)]</v>
      </c>
      <c r="G32" t="str">
        <f ca="1">CHOOSE(I32,OFFSET(DetailList!E$1,$C32-1,0),OFFSET(DetailListPending!E$1,$D32-1,0),OFFSET(Removed!E$1,$E32-1,0))</f>
        <v>DCLG</v>
      </c>
      <c r="H32" s="233" t="str">
        <f ca="1">CHOOSE(I32,OFFSET(DetailList!AU$1,$C32-1,0),"Pending: "&amp;OFFSET(DetailListPending!AU$1,$D32-1,0),"REMOVED ["&amp;OFFSET(Removed!AU$1,$E32-1,0)&amp;"]")</f>
        <v>REMOVED [1]</v>
      </c>
      <c r="I32">
        <f t="shared" si="0"/>
        <v>3</v>
      </c>
      <c r="J32" t="b">
        <f t="shared" si="1"/>
        <v>1</v>
      </c>
      <c r="K32" t="b">
        <f t="shared" si="2"/>
        <v>0</v>
      </c>
    </row>
    <row r="33" spans="2:11" x14ac:dyDescent="0.3">
      <c r="B33" s="90">
        <v>32</v>
      </c>
      <c r="C33" s="152">
        <f>MATCH(B33,DetailList!AZ:AZ,0)</f>
        <v>60</v>
      </c>
      <c r="D33" s="152" t="e">
        <f>MATCH(B33,DetailListPending!AZ:AZ,0)</f>
        <v>#N/A</v>
      </c>
      <c r="E33" s="152" t="e">
        <f>MATCH(B33,Removed!AZ$1:AZ$443,0)</f>
        <v>#N/A</v>
      </c>
      <c r="F33" t="str">
        <f ca="1">CHOOSE(I33,OFFSET(DetailList!C$1,$C33-1,0),"PENDING: "&amp;OFFSET(DetailListPending!C$1,$D33-1,0),"   REMOVED ["&amp;OFFSET(Removed!C$1,$E33-1,0)&amp;"]")</f>
        <v>Revenue Account budget (RA)</v>
      </c>
      <c r="G33" t="str">
        <f ca="1">CHOOSE(I33,OFFSET(DetailList!E$1,$C33-1,0),OFFSET(DetailListPending!E$1,$D33-1,0),OFFSET(Removed!E$1,$E33-1,0))</f>
        <v>DLUHC</v>
      </c>
      <c r="H33" s="233">
        <f ca="1">CHOOSE(I33,OFFSET(DetailList!AU$1,$C33-1,0),"Pending: "&amp;OFFSET(DetailListPending!AU$1,$D33-1,0),"REMOVED ["&amp;OFFSET(Removed!AU$1,$E33-1,0)&amp;"]")</f>
        <v>1</v>
      </c>
      <c r="I33">
        <f t="shared" si="0"/>
        <v>1</v>
      </c>
      <c r="J33" t="b">
        <f t="shared" si="1"/>
        <v>1</v>
      </c>
      <c r="K33" t="b">
        <f t="shared" si="2"/>
        <v>0</v>
      </c>
    </row>
    <row r="34" spans="2:11" x14ac:dyDescent="0.3">
      <c r="B34" s="90">
        <v>33</v>
      </c>
      <c r="C34" s="152">
        <f>MATCH(B34,DetailList!AZ:AZ,0)</f>
        <v>62</v>
      </c>
      <c r="D34" s="152" t="e">
        <f>MATCH(B34,DetailListPending!AZ:AZ,0)</f>
        <v>#N/A</v>
      </c>
      <c r="E34" s="152" t="e">
        <f>MATCH(B34,Removed!AZ$1:AZ$443,0)</f>
        <v>#N/A</v>
      </c>
      <c r="F34" t="str">
        <f ca="1">CHOOSE(I34,OFFSET(DetailList!C$1,$C34-1,0),"PENDING: "&amp;OFFSET(DetailListPending!C$1,$D34-1,0),"   REMOVED ["&amp;OFFSET(Removed!C$1,$E34-1,0)&amp;"]")</f>
        <v>Revenue Account Specific and Special Grants (SG)</v>
      </c>
      <c r="G34" t="str">
        <f ca="1">CHOOSE(I34,OFFSET(DetailList!E$1,$C34-1,0),OFFSET(DetailListPending!E$1,$D34-1,0),OFFSET(Removed!E$1,$E34-1,0))</f>
        <v>DLUHC</v>
      </c>
      <c r="H34" s="233">
        <f ca="1">CHOOSE(I34,OFFSET(DetailList!AU$1,$C34-1,0),"Pending: "&amp;OFFSET(DetailListPending!AU$1,$D34-1,0),"REMOVED ["&amp;OFFSET(Removed!AU$1,$E34-1,0)&amp;"]")</f>
        <v>1</v>
      </c>
      <c r="I34">
        <f t="shared" si="0"/>
        <v>1</v>
      </c>
      <c r="J34" t="b">
        <f t="shared" si="1"/>
        <v>1</v>
      </c>
      <c r="K34" t="b">
        <f t="shared" si="2"/>
        <v>0</v>
      </c>
    </row>
    <row r="35" spans="2:11" x14ac:dyDescent="0.3">
      <c r="B35" s="90">
        <v>34</v>
      </c>
      <c r="C35" s="152" t="e">
        <f>MATCH(B35,DetailList!AZ:AZ,0)</f>
        <v>#N/A</v>
      </c>
      <c r="D35" s="152" t="e">
        <f>MATCH(B35,DetailListPending!AZ:AZ,0)</f>
        <v>#N/A</v>
      </c>
      <c r="E35" s="152">
        <f>MATCH(B35,Removed!AZ$1:AZ$443,0)</f>
        <v>257</v>
      </c>
      <c r="F35" t="str">
        <f ca="1">CHOOSE(I35,OFFSET(DetailList!C$1,$C35-1,0),"PENDING: "&amp;OFFSET(DetailListPending!C$1,$D35-1,0),"   REMOVED ["&amp;OFFSET(Removed!C$1,$E35-1,0)&amp;"]")</f>
        <v xml:space="preserve">   REMOVED [Business Improvement Districts (BID) Revenue Account]</v>
      </c>
      <c r="G35" t="str">
        <f ca="1">CHOOSE(I35,OFFSET(DetailList!E$1,$C35-1,0),OFFSET(DetailListPending!E$1,$D35-1,0),OFFSET(Removed!E$1,$E35-1,0))</f>
        <v>DCLG</v>
      </c>
      <c r="H35" s="233" t="str">
        <f ca="1">CHOOSE(I35,OFFSET(DetailList!AU$1,$C35-1,0),"Pending: "&amp;OFFSET(DetailListPending!AU$1,$D35-1,0),"REMOVED ["&amp;OFFSET(Removed!AU$1,$E35-1,0)&amp;"]")</f>
        <v>REMOVED [1]</v>
      </c>
      <c r="I35">
        <f t="shared" si="0"/>
        <v>3</v>
      </c>
      <c r="J35" t="b">
        <f t="shared" si="1"/>
        <v>1</v>
      </c>
      <c r="K35" t="b">
        <f t="shared" si="2"/>
        <v>0</v>
      </c>
    </row>
    <row r="36" spans="2:11" x14ac:dyDescent="0.3">
      <c r="B36" s="90">
        <v>35</v>
      </c>
      <c r="C36" s="152">
        <f>MATCH(B36,DetailList!AZ:AZ,0)</f>
        <v>64</v>
      </c>
      <c r="D36" s="152" t="e">
        <f>MATCH(B36,DetailListPending!AZ:AZ,0)</f>
        <v>#N/A</v>
      </c>
      <c r="E36" s="152" t="e">
        <f>MATCH(B36,Removed!AZ$1:AZ$443,0)</f>
        <v>#N/A</v>
      </c>
      <c r="F36" t="str">
        <f ca="1">CHOOSE(I36,OFFSET(DetailList!C$1,$C36-1,0),"PENDING: "&amp;OFFSET(DetailListPending!C$1,$D36-1,0),"   REMOVED ["&amp;OFFSET(Removed!C$1,$E36-1,0)&amp;"]")</f>
        <v>Capital Outturn Return (COR) Expenditure &amp; Receipts</v>
      </c>
      <c r="G36" t="str">
        <f ca="1">CHOOSE(I36,OFFSET(DetailList!E$1,$C36-1,0),OFFSET(DetailListPending!E$1,$D36-1,0),OFFSET(Removed!E$1,$E36-1,0))</f>
        <v>DLUHC</v>
      </c>
      <c r="H36" s="233">
        <f ca="1">CHOOSE(I36,OFFSET(DetailList!AU$1,$C36-1,0),"Pending: "&amp;OFFSET(DetailListPending!AU$1,$D36-1,0),"REMOVED ["&amp;OFFSET(Removed!AU$1,$E36-1,0)&amp;"]")</f>
        <v>2</v>
      </c>
      <c r="I36">
        <f t="shared" si="0"/>
        <v>1</v>
      </c>
      <c r="J36" t="b">
        <f t="shared" si="1"/>
        <v>1</v>
      </c>
      <c r="K36" t="b">
        <f t="shared" si="2"/>
        <v>0</v>
      </c>
    </row>
    <row r="37" spans="2:11" x14ac:dyDescent="0.3">
      <c r="B37" s="90">
        <v>36</v>
      </c>
      <c r="C37" s="152">
        <f>MATCH(B37,DetailList!AZ:AZ,0)</f>
        <v>67</v>
      </c>
      <c r="D37" s="152" t="e">
        <f>MATCH(B37,DetailListPending!AZ:AZ,0)</f>
        <v>#N/A</v>
      </c>
      <c r="E37" s="152" t="e">
        <f>MATCH(B37,Removed!AZ$1:AZ$443,0)</f>
        <v>#N/A</v>
      </c>
      <c r="F37" t="str">
        <f ca="1">CHOOSE(I37,OFFSET(DetailList!C$1,$C37-1,0),"PENDING: "&amp;OFFSET(DetailListPending!C$1,$D37-1,0),"   REMOVED ["&amp;OFFSET(Removed!C$1,$E37-1,0)&amp;"]")</f>
        <v>Capital Outturn Return (COR) Financing</v>
      </c>
      <c r="G37" t="str">
        <f ca="1">CHOOSE(I37,OFFSET(DetailList!E$1,$C37-1,0),OFFSET(DetailListPending!E$1,$D37-1,0),OFFSET(Removed!E$1,$E37-1,0))</f>
        <v>DLUHC</v>
      </c>
      <c r="H37" s="233">
        <f ca="1">CHOOSE(I37,OFFSET(DetailList!AU$1,$C37-1,0),"Pending: "&amp;OFFSET(DetailListPending!AU$1,$D37-1,0),"REMOVED ["&amp;OFFSET(Removed!AU$1,$E37-1,0)&amp;"]")</f>
        <v>1</v>
      </c>
      <c r="I37">
        <f t="shared" si="0"/>
        <v>1</v>
      </c>
      <c r="J37" t="b">
        <f t="shared" si="1"/>
        <v>1</v>
      </c>
      <c r="K37" t="b">
        <f t="shared" si="2"/>
        <v>0</v>
      </c>
    </row>
    <row r="38" spans="2:11" x14ac:dyDescent="0.3">
      <c r="B38" s="90">
        <v>37</v>
      </c>
      <c r="C38" s="152">
        <f>MATCH(B38,DetailList!AZ:AZ,0)</f>
        <v>69</v>
      </c>
      <c r="D38" s="152" t="e">
        <f>MATCH(B38,DetailListPending!AZ:AZ,0)</f>
        <v>#N/A</v>
      </c>
      <c r="E38" s="152" t="e">
        <f>MATCH(B38,Removed!AZ$1:AZ$443,0)</f>
        <v>#N/A</v>
      </c>
      <c r="F38" t="str">
        <f ca="1">CHOOSE(I38,OFFSET(DetailList!C$1,$C38-1,0),"PENDING: "&amp;OFFSET(DetailListPending!C$1,$D38-1,0),"   REMOVED ["&amp;OFFSET(Removed!C$1,$E38-1,0)&amp;"]")</f>
        <v>Capital Outturn Return (COR) Prudential System</v>
      </c>
      <c r="G38" t="str">
        <f ca="1">CHOOSE(I38,OFFSET(DetailList!E$1,$C38-1,0),OFFSET(DetailListPending!E$1,$D38-1,0),OFFSET(Removed!E$1,$E38-1,0))</f>
        <v>DLUHC</v>
      </c>
      <c r="H38" s="233">
        <f ca="1">CHOOSE(I38,OFFSET(DetailList!AU$1,$C38-1,0),"Pending: "&amp;OFFSET(DetailListPending!AU$1,$D38-1,0),"REMOVED ["&amp;OFFSET(Removed!AU$1,$E38-1,0)&amp;"]")</f>
        <v>1</v>
      </c>
      <c r="I38">
        <f t="shared" si="0"/>
        <v>1</v>
      </c>
      <c r="J38" t="b">
        <f t="shared" si="1"/>
        <v>1</v>
      </c>
      <c r="K38" t="b">
        <f t="shared" si="2"/>
        <v>0</v>
      </c>
    </row>
    <row r="39" spans="2:11" x14ac:dyDescent="0.3">
      <c r="B39" s="90">
        <v>38</v>
      </c>
      <c r="C39" s="152">
        <f>MATCH(B39,DetailList!AZ:AZ,0)</f>
        <v>71</v>
      </c>
      <c r="D39" s="152" t="e">
        <f>MATCH(B39,DetailListPending!AZ:AZ,0)</f>
        <v>#N/A</v>
      </c>
      <c r="E39" s="152" t="e">
        <f>MATCH(B39,Removed!AZ$1:AZ$443,0)</f>
        <v>#N/A</v>
      </c>
      <c r="F39" t="str">
        <f ca="1">CHOOSE(I39,OFFSET(DetailList!C$1,$C39-1,0),"PENDING: "&amp;OFFSET(DetailListPending!C$1,$D39-1,0),"   REMOVED ["&amp;OFFSET(Removed!C$1,$E39-1,0)&amp;"]")</f>
        <v>Capital Outturn Return (COR)  receipts and major repairs reserve</v>
      </c>
      <c r="G39" t="str">
        <f ca="1">CHOOSE(I39,OFFSET(DetailList!E$1,$C39-1,0),OFFSET(DetailListPending!E$1,$D39-1,0),OFFSET(Removed!E$1,$E39-1,0))</f>
        <v>DLUHC</v>
      </c>
      <c r="H39" s="233">
        <f ca="1">CHOOSE(I39,OFFSET(DetailList!AU$1,$C39-1,0),"Pending: "&amp;OFFSET(DetailListPending!AU$1,$D39-1,0),"REMOVED ["&amp;OFFSET(Removed!AU$1,$E39-1,0)&amp;"]")</f>
        <v>2</v>
      </c>
      <c r="I39">
        <f t="shared" si="0"/>
        <v>1</v>
      </c>
      <c r="J39" t="b">
        <f t="shared" si="1"/>
        <v>1</v>
      </c>
      <c r="K39" t="b">
        <f t="shared" si="2"/>
        <v>0</v>
      </c>
    </row>
    <row r="40" spans="2:11" x14ac:dyDescent="0.3">
      <c r="B40" s="90">
        <v>39</v>
      </c>
      <c r="C40" s="152" t="e">
        <f>MATCH(B40,DetailList!AZ:AZ,0)</f>
        <v>#N/A</v>
      </c>
      <c r="D40" s="152" t="e">
        <f>MATCH(B40,DetailListPending!AZ:AZ,0)</f>
        <v>#N/A</v>
      </c>
      <c r="E40" s="152">
        <f>MATCH(B40,Removed!AZ$1:AZ$443,0)</f>
        <v>375</v>
      </c>
      <c r="F40" t="str">
        <f ca="1">CHOOSE(I40,OFFSET(DetailList!C$1,$C40-1,0),"PENDING: "&amp;OFFSET(DetailListPending!C$1,$D40-1,0),"   REMOVED ["&amp;OFFSET(Removed!C$1,$E40-1,0)&amp;"]")</f>
        <v xml:space="preserve">   REMOVED [Capital Forecast Return (CFR)]</v>
      </c>
      <c r="G40" t="str">
        <f ca="1">CHOOSE(I40,OFFSET(DetailList!E$1,$C40-1,0),OFFSET(DetailListPending!E$1,$D40-1,0),OFFSET(Removed!E$1,$E40-1,0))</f>
        <v>DCLG</v>
      </c>
      <c r="H40" s="233" t="str">
        <f ca="1">CHOOSE(I40,OFFSET(DetailList!AU$1,$C40-1,0),"Pending: "&amp;OFFSET(DetailListPending!AU$1,$D40-1,0),"REMOVED ["&amp;OFFSET(Removed!AU$1,$E40-1,0)&amp;"]")</f>
        <v>REMOVED [1]</v>
      </c>
      <c r="I40">
        <f t="shared" si="0"/>
        <v>3</v>
      </c>
      <c r="J40" t="b">
        <f t="shared" si="1"/>
        <v>1</v>
      </c>
      <c r="K40" t="b">
        <f t="shared" si="2"/>
        <v>0</v>
      </c>
    </row>
    <row r="41" spans="2:11" x14ac:dyDescent="0.3">
      <c r="B41" s="90">
        <v>40</v>
      </c>
      <c r="C41" s="152">
        <f>MATCH(B41,DetailList!AZ:AZ,0)</f>
        <v>74</v>
      </c>
      <c r="D41" s="152" t="e">
        <f>MATCH(B41,DetailListPending!AZ:AZ,0)</f>
        <v>#N/A</v>
      </c>
      <c r="E41" s="152" t="e">
        <f>MATCH(B41,Removed!AZ$1:AZ$443,0)</f>
        <v>#N/A</v>
      </c>
      <c r="F41" t="str">
        <f ca="1">CHOOSE(I41,OFFSET(DetailList!C$1,$C41-1,0),"PENDING: "&amp;OFFSET(DetailListPending!C$1,$D41-1,0),"   REMOVED ["&amp;OFFSET(Removed!C$1,$E41-1,0)&amp;"]")</f>
        <v>Capital Estimates Return (CER)</v>
      </c>
      <c r="G41" t="str">
        <f ca="1">CHOOSE(I41,OFFSET(DetailList!E$1,$C41-1,0),OFFSET(DetailListPending!E$1,$D41-1,0),OFFSET(Removed!E$1,$E41-1,0))</f>
        <v>DLUHC</v>
      </c>
      <c r="H41" s="233">
        <f ca="1">CHOOSE(I41,OFFSET(DetailList!AU$1,$C41-1,0),"Pending: "&amp;OFFSET(DetailListPending!AU$1,$D41-1,0),"REMOVED ["&amp;OFFSET(Removed!AU$1,$E41-1,0)&amp;"]")</f>
        <v>4</v>
      </c>
      <c r="I41">
        <f t="shared" si="0"/>
        <v>1</v>
      </c>
      <c r="J41" t="b">
        <f t="shared" si="1"/>
        <v>1</v>
      </c>
      <c r="K41" t="b">
        <f t="shared" si="2"/>
        <v>0</v>
      </c>
    </row>
    <row r="42" spans="2:11" x14ac:dyDescent="0.3">
      <c r="B42" s="90">
        <v>41</v>
      </c>
      <c r="C42" s="152">
        <f>MATCH(B42,DetailList!AZ:AZ,0)</f>
        <v>79</v>
      </c>
      <c r="D42" s="152" t="e">
        <f>MATCH(B42,DetailListPending!AZ:AZ,0)</f>
        <v>#N/A</v>
      </c>
      <c r="E42" s="152" t="e">
        <f>MATCH(B42,Removed!AZ$1:AZ$443,0)</f>
        <v>#N/A</v>
      </c>
      <c r="F42" t="str">
        <f ca="1">CHOOSE(I42,OFFSET(DetailList!C$1,$C42-1,0),"PENDING: "&amp;OFFSET(DetailListPending!C$1,$D42-1,0),"   REMOVED ["&amp;OFFSET(Removed!C$1,$E42-1,0)&amp;"]")</f>
        <v>Capital Payments and Receipts (CPR1 to CPR 4)</v>
      </c>
      <c r="G42" t="str">
        <f ca="1">CHOOSE(I42,OFFSET(DetailList!E$1,$C42-1,0),OFFSET(DetailListPending!E$1,$D42-1,0),OFFSET(Removed!E$1,$E42-1,0))</f>
        <v>DLUHC</v>
      </c>
      <c r="H42" s="233">
        <f ca="1">CHOOSE(I42,OFFSET(DetailList!AU$1,$C42-1,0),"Pending: "&amp;OFFSET(DetailListPending!AU$1,$D42-1,0),"REMOVED ["&amp;OFFSET(Removed!AU$1,$E42-1,0)&amp;"]")</f>
        <v>4</v>
      </c>
      <c r="I42">
        <f t="shared" si="0"/>
        <v>1</v>
      </c>
      <c r="J42" t="b">
        <f t="shared" si="1"/>
        <v>1</v>
      </c>
      <c r="K42" t="b">
        <f t="shared" si="2"/>
        <v>0</v>
      </c>
    </row>
    <row r="43" spans="2:11" x14ac:dyDescent="0.3">
      <c r="B43" s="90">
        <v>42</v>
      </c>
      <c r="C43" s="152">
        <f>MATCH(B43,DetailList!AZ:AZ,0)</f>
        <v>84</v>
      </c>
      <c r="D43" s="152" t="e">
        <f>MATCH(B43,DetailListPending!AZ:AZ,0)</f>
        <v>#N/A</v>
      </c>
      <c r="E43" s="152" t="e">
        <f>MATCH(B43,Removed!AZ$1:AZ$443,0)</f>
        <v>#N/A</v>
      </c>
      <c r="F43" t="str">
        <f ca="1">CHOOSE(I43,OFFSET(DetailList!C$1,$C43-1,0),"PENDING: "&amp;OFFSET(DetailListPending!C$1,$D43-1,0),"   REMOVED ["&amp;OFFSET(Removed!C$1,$E43-1,0)&amp;"]")</f>
        <v>Council Tax Requirement (CTR1/CTR2/CTR3/CTR4)</v>
      </c>
      <c r="G43" t="str">
        <f ca="1">CHOOSE(I43,OFFSET(DetailList!E$1,$C43-1,0),OFFSET(DetailListPending!E$1,$D43-1,0),OFFSET(Removed!E$1,$E43-1,0))</f>
        <v>DLUHC</v>
      </c>
      <c r="H43" s="233">
        <f ca="1">CHOOSE(I43,OFFSET(DetailList!AU$1,$C43-1,0),"Pending: "&amp;OFFSET(DetailListPending!AU$1,$D43-1,0),"REMOVED ["&amp;OFFSET(Removed!AU$1,$E43-1,0)&amp;"]")</f>
        <v>8</v>
      </c>
      <c r="I43">
        <f t="shared" si="0"/>
        <v>1</v>
      </c>
      <c r="J43" t="b">
        <f t="shared" si="1"/>
        <v>1</v>
      </c>
      <c r="K43" t="b">
        <f t="shared" si="2"/>
        <v>0</v>
      </c>
    </row>
    <row r="44" spans="2:11" x14ac:dyDescent="0.3">
      <c r="B44" s="90">
        <v>43</v>
      </c>
      <c r="C44" s="152">
        <f>MATCH(B44,DetailList!AZ:AZ,0)</f>
        <v>93</v>
      </c>
      <c r="D44" s="152" t="e">
        <f>MATCH(B44,DetailListPending!AZ:AZ,0)</f>
        <v>#N/A</v>
      </c>
      <c r="E44" s="152" t="e">
        <f>MATCH(B44,Removed!AZ$1:AZ$443,0)</f>
        <v>#N/A</v>
      </c>
      <c r="F44" t="str">
        <f ca="1">CHOOSE(I44,OFFSET(DetailList!C$1,$C44-1,0),"PENDING: "&amp;OFFSET(DetailListPending!C$1,$D44-1,0),"   REMOVED ["&amp;OFFSET(Removed!C$1,$E44-1,0)&amp;"]")</f>
        <v>Quarterly Return of Council Taxes and Non-domestic rates (QRC1 to QRC3)</v>
      </c>
      <c r="G44" t="str">
        <f ca="1">CHOOSE(I44,OFFSET(DetailList!E$1,$C44-1,0),OFFSET(DetailListPending!E$1,$D44-1,0),OFFSET(Removed!E$1,$E44-1,0))</f>
        <v>DLUHC</v>
      </c>
      <c r="H44" s="233">
        <f ca="1">CHOOSE(I44,OFFSET(DetailList!AU$1,$C44-1,0),"Pending: "&amp;OFFSET(DetailListPending!AU$1,$D44-1,0),"REMOVED ["&amp;OFFSET(Removed!AU$1,$E44-1,0)&amp;"]")</f>
        <v>3</v>
      </c>
      <c r="I44">
        <f t="shared" si="0"/>
        <v>1</v>
      </c>
      <c r="J44" t="b">
        <f t="shared" si="1"/>
        <v>1</v>
      </c>
      <c r="K44" t="b">
        <f t="shared" si="2"/>
        <v>0</v>
      </c>
    </row>
    <row r="45" spans="2:11" x14ac:dyDescent="0.3">
      <c r="B45" s="90">
        <v>44</v>
      </c>
      <c r="C45" s="152">
        <f>MATCH(B45,DetailList!AZ:AZ,0)</f>
        <v>99</v>
      </c>
      <c r="D45" s="152" t="e">
        <f>MATCH(B45,DetailListPending!AZ:AZ,0)</f>
        <v>#N/A</v>
      </c>
      <c r="E45" s="152" t="e">
        <f>MATCH(B45,Removed!AZ$1:AZ$443,0)</f>
        <v>#N/A</v>
      </c>
      <c r="F45" t="str">
        <f ca="1">CHOOSE(I45,OFFSET(DetailList!C$1,$C45-1,0),"PENDING: "&amp;OFFSET(DetailListPending!C$1,$D45-1,0),"   REMOVED ["&amp;OFFSET(Removed!C$1,$E45-1,0)&amp;"]")</f>
        <v>Quarterly Revenue Outturn (QRO)</v>
      </c>
      <c r="G45" t="str">
        <f ca="1">CHOOSE(I45,OFFSET(DetailList!E$1,$C45-1,0),OFFSET(DetailListPending!E$1,$D45-1,0),OFFSET(Removed!E$1,$E45-1,0))</f>
        <v>DLUHC</v>
      </c>
      <c r="H45" s="233">
        <f ca="1">CHOOSE(I45,OFFSET(DetailList!AU$1,$C45-1,0),"Pending: "&amp;OFFSET(DetailListPending!AU$1,$D45-1,0),"REMOVED ["&amp;OFFSET(Removed!AU$1,$E45-1,0)&amp;"]")</f>
        <v>1</v>
      </c>
      <c r="I45">
        <f t="shared" si="0"/>
        <v>1</v>
      </c>
      <c r="J45" t="b">
        <f t="shared" si="1"/>
        <v>1</v>
      </c>
      <c r="K45" t="b">
        <f t="shared" si="2"/>
        <v>0</v>
      </c>
    </row>
    <row r="46" spans="2:11" x14ac:dyDescent="0.3">
      <c r="B46" s="90">
        <v>45</v>
      </c>
      <c r="C46" s="152">
        <f>MATCH(B46,DetailList!AZ:AZ,0)</f>
        <v>101</v>
      </c>
      <c r="D46" s="152" t="e">
        <f>MATCH(B46,DetailListPending!AZ:AZ,0)</f>
        <v>#N/A</v>
      </c>
      <c r="E46" s="152" t="e">
        <f>MATCH(B46,Removed!AZ$1:AZ$443,0)</f>
        <v>#N/A</v>
      </c>
      <c r="F46" t="str">
        <f ca="1">CHOOSE(I46,OFFSET(DetailList!C$1,$C46-1,0),"PENDING: "&amp;OFFSET(DetailListPending!C$1,$D46-1,0),"   REMOVED ["&amp;OFFSET(Removed!C$1,$E46-1,0)&amp;"]")</f>
        <v>Council Tax Base (CTB)</v>
      </c>
      <c r="G46" t="str">
        <f ca="1">CHOOSE(I46,OFFSET(DetailList!E$1,$C46-1,0),OFFSET(DetailListPending!E$1,$D46-1,0),OFFSET(Removed!E$1,$E46-1,0))</f>
        <v>DLUHC</v>
      </c>
      <c r="H46" s="233">
        <f ca="1">CHOOSE(I46,OFFSET(DetailList!AU$1,$C46-1,0),"Pending: "&amp;OFFSET(DetailListPending!AU$1,$D46-1,0),"REMOVED ["&amp;OFFSET(Removed!AU$1,$E46-1,0)&amp;"]")</f>
        <v>8</v>
      </c>
      <c r="I46">
        <f t="shared" si="0"/>
        <v>1</v>
      </c>
      <c r="J46" t="b">
        <f t="shared" si="1"/>
        <v>1</v>
      </c>
      <c r="K46" t="b">
        <f t="shared" si="2"/>
        <v>0</v>
      </c>
    </row>
    <row r="47" spans="2:11" x14ac:dyDescent="0.3">
      <c r="B47" s="90">
        <v>46</v>
      </c>
      <c r="C47" s="152">
        <f>MATCH(B47,DetailList!AZ:AZ,0)</f>
        <v>110</v>
      </c>
      <c r="D47" s="152" t="e">
        <f>MATCH(B47,DetailListPending!AZ:AZ,0)</f>
        <v>#N/A</v>
      </c>
      <c r="E47" s="152" t="e">
        <f>MATCH(B47,Removed!AZ$1:AZ$443,0)</f>
        <v>#N/A</v>
      </c>
      <c r="F47" t="str">
        <f ca="1">CHOOSE(I47,OFFSET(DetailList!C$1,$C47-1,0),"PENDING: "&amp;OFFSET(DetailListPending!C$1,$D47-1,0),"   REMOVED ["&amp;OFFSET(Removed!C$1,$E47-1,0)&amp;"]")</f>
        <v>National Non-domestic Rates Return (NNDR) 1</v>
      </c>
      <c r="G47" t="str">
        <f ca="1">CHOOSE(I47,OFFSET(DetailList!E$1,$C47-1,0),OFFSET(DetailListPending!E$1,$D47-1,0),OFFSET(Removed!E$1,$E47-1,0))</f>
        <v>DLUHC</v>
      </c>
      <c r="H47" s="233">
        <f ca="1">CHOOSE(I47,OFFSET(DetailList!AU$1,$C47-1,0),"Pending: "&amp;OFFSET(DetailListPending!AU$1,$D47-1,0),"REMOVED ["&amp;OFFSET(Removed!AU$1,$E47-1,0)&amp;"]")</f>
        <v>6</v>
      </c>
      <c r="I47">
        <f t="shared" si="0"/>
        <v>1</v>
      </c>
      <c r="J47" t="b">
        <f t="shared" si="1"/>
        <v>1</v>
      </c>
      <c r="K47" t="b">
        <f t="shared" si="2"/>
        <v>0</v>
      </c>
    </row>
    <row r="48" spans="2:11" x14ac:dyDescent="0.3">
      <c r="B48" s="90">
        <v>47</v>
      </c>
      <c r="C48" s="152" t="e">
        <f>MATCH(B48,DetailList!AZ:AZ,0)</f>
        <v>#N/A</v>
      </c>
      <c r="D48" s="152" t="e">
        <f>MATCH(B48,DetailListPending!AZ:AZ,0)</f>
        <v>#N/A</v>
      </c>
      <c r="E48" s="152">
        <f>MATCH(B48,Removed!AZ$1:AZ$443,0)</f>
        <v>377</v>
      </c>
      <c r="F48" t="str">
        <f ca="1">CHOOSE(I48,OFFSET(DetailList!C$1,$C48-1,0),"PENDING: "&amp;OFFSET(DetailListPending!C$1,$D48-1,0),"   REMOVED ["&amp;OFFSET(Removed!C$1,$E48-1,0)&amp;"]")</f>
        <v xml:space="preserve">   REMOVED [National Non-domestic Rates Return (NNDR) mid year forecast]</v>
      </c>
      <c r="G48" t="str">
        <f ca="1">CHOOSE(I48,OFFSET(DetailList!E$1,$C48-1,0),OFFSET(DetailListPending!E$1,$D48-1,0),OFFSET(Removed!E$1,$E48-1,0))</f>
        <v>DCLG</v>
      </c>
      <c r="H48" s="233" t="str">
        <f ca="1">CHOOSE(I48,OFFSET(DetailList!AU$1,$C48-1,0),"Pending: "&amp;OFFSET(DetailListPending!AU$1,$D48-1,0),"REMOVED ["&amp;OFFSET(Removed!AU$1,$E48-1,0)&amp;"]")</f>
        <v>REMOVED [1]</v>
      </c>
      <c r="I48">
        <f t="shared" si="0"/>
        <v>3</v>
      </c>
      <c r="J48" t="b">
        <f t="shared" si="1"/>
        <v>1</v>
      </c>
      <c r="K48" t="b">
        <f t="shared" si="2"/>
        <v>0</v>
      </c>
    </row>
    <row r="49" spans="2:11" x14ac:dyDescent="0.3">
      <c r="B49" s="90">
        <v>48</v>
      </c>
      <c r="C49" s="152">
        <f>MATCH(B49,DetailList!AZ:AZ,0)</f>
        <v>117</v>
      </c>
      <c r="D49" s="152" t="e">
        <f>MATCH(B49,DetailListPending!AZ:AZ,0)</f>
        <v>#N/A</v>
      </c>
      <c r="E49" s="152" t="e">
        <f>MATCH(B49,Removed!AZ$1:AZ$443,0)</f>
        <v>#N/A</v>
      </c>
      <c r="F49" t="str">
        <f ca="1">CHOOSE(I49,OFFSET(DetailList!C$1,$C49-1,0),"PENDING: "&amp;OFFSET(DetailListPending!C$1,$D49-1,0),"   REMOVED ["&amp;OFFSET(Removed!C$1,$E49-1,0)&amp;"]")</f>
        <v>National Non-domestic Rates Return (NNDR) 3</v>
      </c>
      <c r="G49" t="str">
        <f ca="1">CHOOSE(I49,OFFSET(DetailList!E$1,$C49-1,0),OFFSET(DetailListPending!E$1,$D49-1,0),OFFSET(Removed!E$1,$E49-1,0))</f>
        <v>DLUHC</v>
      </c>
      <c r="H49" s="233">
        <f ca="1">CHOOSE(I49,OFFSET(DetailList!AU$1,$C49-1,0),"Pending: "&amp;OFFSET(DetailListPending!AU$1,$D49-1,0),"REMOVED ["&amp;OFFSET(Removed!AU$1,$E49-1,0)&amp;"]")</f>
        <v>2</v>
      </c>
      <c r="I49">
        <f t="shared" si="0"/>
        <v>1</v>
      </c>
      <c r="J49" t="b">
        <f t="shared" si="1"/>
        <v>1</v>
      </c>
      <c r="K49" t="b">
        <f t="shared" si="2"/>
        <v>0</v>
      </c>
    </row>
    <row r="50" spans="2:11" x14ac:dyDescent="0.3">
      <c r="B50" s="90">
        <v>49</v>
      </c>
      <c r="C50" s="152" t="e">
        <f>MATCH(B50,DetailList!AZ:AZ,0)</f>
        <v>#N/A</v>
      </c>
      <c r="D50" s="152" t="e">
        <f>MATCH(B50,DetailListPending!AZ:AZ,0)</f>
        <v>#N/A</v>
      </c>
      <c r="E50" s="152">
        <f>MATCH(B50,Removed!AZ$1:AZ$443,0)</f>
        <v>27</v>
      </c>
      <c r="F50" t="str">
        <f ca="1">CHOOSE(I50,OFFSET(DetailList!C$1,$C50-1,0),"PENDING: "&amp;OFFSET(DetailListPending!C$1,$D50-1,0),"   REMOVED ["&amp;OFFSET(Removed!C$1,$E50-1,0)&amp;"]")</f>
        <v xml:space="preserve">   REMOVED [Merged with 048]</v>
      </c>
      <c r="G50" t="str">
        <f ca="1">CHOOSE(I50,OFFSET(DetailList!E$1,$C50-1,0),OFFSET(DetailListPending!E$1,$D50-1,0),OFFSET(Removed!E$1,$E50-1,0))</f>
        <v>DCLG</v>
      </c>
      <c r="H50" s="233" t="str">
        <f ca="1">CHOOSE(I50,OFFSET(DetailList!AU$1,$C50-1,0),"Pending: "&amp;OFFSET(DetailListPending!AU$1,$D50-1,0),"REMOVED ["&amp;OFFSET(Removed!AU$1,$E50-1,0)&amp;"]")</f>
        <v>REMOVED [1]</v>
      </c>
      <c r="I50">
        <f t="shared" si="0"/>
        <v>3</v>
      </c>
      <c r="J50" t="b">
        <f t="shared" si="1"/>
        <v>1</v>
      </c>
      <c r="K50" t="b">
        <f t="shared" si="2"/>
        <v>0</v>
      </c>
    </row>
    <row r="51" spans="2:11" x14ac:dyDescent="0.3">
      <c r="B51" s="90">
        <v>50</v>
      </c>
      <c r="C51" s="152">
        <f>MATCH(B51,DetailList!AZ:AZ,0)</f>
        <v>120</v>
      </c>
      <c r="D51" s="152" t="e">
        <f>MATCH(B51,DetailListPending!AZ:AZ,0)</f>
        <v>#N/A</v>
      </c>
      <c r="E51" s="152" t="e">
        <f>MATCH(B51,Removed!AZ$1:AZ$443,0)</f>
        <v>#N/A</v>
      </c>
      <c r="F51" t="str">
        <f ca="1">CHOOSE(I51,OFFSET(DetailList!C$1,$C51-1,0),"PENDING: "&amp;OFFSET(DetailListPending!C$1,$D51-1,0),"   REMOVED ["&amp;OFFSET(Removed!C$1,$E51-1,0)&amp;"]")</f>
        <v>Local Government Pension Scheme Funds Form (SF3)</v>
      </c>
      <c r="G51" t="str">
        <f ca="1">CHOOSE(I51,OFFSET(DetailList!E$1,$C51-1,0),OFFSET(DetailListPending!E$1,$D51-1,0),OFFSET(Removed!E$1,$E51-1,0))</f>
        <v>DLUHC</v>
      </c>
      <c r="H51" s="233">
        <f ca="1">CHOOSE(I51,OFFSET(DetailList!AU$1,$C51-1,0),"Pending: "&amp;OFFSET(DetailListPending!AU$1,$D51-1,0),"REMOVED ["&amp;OFFSET(Removed!AU$1,$E51-1,0)&amp;"]")</f>
        <v>11</v>
      </c>
      <c r="I51">
        <f t="shared" si="0"/>
        <v>1</v>
      </c>
      <c r="J51" t="b">
        <f t="shared" si="1"/>
        <v>1</v>
      </c>
      <c r="K51" t="b">
        <f t="shared" si="2"/>
        <v>0</v>
      </c>
    </row>
    <row r="52" spans="2:11" x14ac:dyDescent="0.3">
      <c r="B52" s="90">
        <v>51</v>
      </c>
      <c r="C52" s="152">
        <f>MATCH(B52,DetailList!AZ:AZ,0)</f>
        <v>132</v>
      </c>
      <c r="D52" s="152" t="e">
        <f>MATCH(B52,DetailListPending!AZ:AZ,0)</f>
        <v>#N/A</v>
      </c>
      <c r="E52" s="152" t="e">
        <f>MATCH(B52,Removed!AZ$1:AZ$443,0)</f>
        <v>#N/A</v>
      </c>
      <c r="F52" t="str">
        <f ca="1">CHOOSE(I52,OFFSET(DetailList!C$1,$C52-1,0),"PENDING: "&amp;OFFSET(DetailListPending!C$1,$D52-1,0),"   REMOVED ["&amp;OFFSET(Removed!C$1,$E52-1,0)&amp;"]")</f>
        <v>Monthly Borrowing and Lending Inquiry</v>
      </c>
      <c r="G52" t="str">
        <f ca="1">CHOOSE(I52,OFFSET(DetailList!E$1,$C52-1,0),OFFSET(DetailListPending!E$1,$D52-1,0),OFFSET(Removed!E$1,$E52-1,0))</f>
        <v>DLUHC</v>
      </c>
      <c r="H52" s="233">
        <f ca="1">CHOOSE(I52,OFFSET(DetailList!AU$1,$C52-1,0),"Pending: "&amp;OFFSET(DetailListPending!AU$1,$D52-1,0),"REMOVED ["&amp;OFFSET(Removed!AU$1,$E52-1,0)&amp;"]")</f>
        <v>2</v>
      </c>
      <c r="I52">
        <f t="shared" si="0"/>
        <v>1</v>
      </c>
      <c r="J52" t="b">
        <f t="shared" si="1"/>
        <v>1</v>
      </c>
      <c r="K52" t="b">
        <f t="shared" si="2"/>
        <v>0</v>
      </c>
    </row>
    <row r="53" spans="2:11" x14ac:dyDescent="0.3">
      <c r="B53" s="90">
        <v>52</v>
      </c>
      <c r="C53" s="152">
        <f>MATCH(B53,DetailList!AZ:AZ,0)</f>
        <v>135</v>
      </c>
      <c r="D53" s="152" t="e">
        <f>MATCH(B53,DetailListPending!AZ:AZ,0)</f>
        <v>#N/A</v>
      </c>
      <c r="E53" s="152" t="e">
        <f>MATCH(B53,Removed!AZ$1:AZ$443,0)</f>
        <v>#N/A</v>
      </c>
      <c r="F53" t="str">
        <f ca="1">CHOOSE(I53,OFFSET(DetailList!C$1,$C53-1,0),"PENDING: "&amp;OFFSET(DetailListPending!C$1,$D53-1,0),"   REMOVED ["&amp;OFFSET(Removed!C$1,$E53-1,0)&amp;"]")</f>
        <v>Quarterly Borrowing and Lending Inquiry</v>
      </c>
      <c r="G53" t="str">
        <f ca="1">CHOOSE(I53,OFFSET(DetailList!E$1,$C53-1,0),OFFSET(DetailListPending!E$1,$D53-1,0),OFFSET(Removed!E$1,$E53-1,0))</f>
        <v>DLUHC</v>
      </c>
      <c r="H53" s="233">
        <f ca="1">CHOOSE(I53,OFFSET(DetailList!AU$1,$C53-1,0),"Pending: "&amp;OFFSET(DetailListPending!AU$1,$D53-1,0),"REMOVED ["&amp;OFFSET(Removed!AU$1,$E53-1,0)&amp;"]")</f>
        <v>2</v>
      </c>
      <c r="I53">
        <f t="shared" si="0"/>
        <v>1</v>
      </c>
      <c r="J53" t="b">
        <f t="shared" si="1"/>
        <v>1</v>
      </c>
      <c r="K53" t="b">
        <f t="shared" si="2"/>
        <v>0</v>
      </c>
    </row>
    <row r="54" spans="2:11" x14ac:dyDescent="0.3">
      <c r="B54" s="90">
        <v>53</v>
      </c>
      <c r="C54" s="152" t="e">
        <f>MATCH(B54,DetailList!AZ:AZ,0)</f>
        <v>#N/A</v>
      </c>
      <c r="D54" s="152" t="e">
        <f>MATCH(B54,DetailListPending!AZ:AZ,0)</f>
        <v>#N/A</v>
      </c>
      <c r="E54" s="152">
        <f>MATCH(B54,Removed!AZ$1:AZ$443,0)</f>
        <v>259</v>
      </c>
      <c r="F54" t="str">
        <f ca="1">CHOOSE(I54,OFFSET(DetailList!C$1,$C54-1,0),"PENDING: "&amp;OFFSET(DetailListPending!C$1,$D54-1,0),"   REMOVED ["&amp;OFFSET(Removed!C$1,$E54-1,0)&amp;"]")</f>
        <v xml:space="preserve">   REMOVED [Quarterly Return of Wages and Salaries (QRW)]</v>
      </c>
      <c r="G54" t="str">
        <f ca="1">CHOOSE(I54,OFFSET(DetailList!E$1,$C54-1,0),OFFSET(DetailListPending!E$1,$D54-1,0),OFFSET(Removed!E$1,$E54-1,0))</f>
        <v>DCLG</v>
      </c>
      <c r="H54" s="233" t="str">
        <f ca="1">CHOOSE(I54,OFFSET(DetailList!AU$1,$C54-1,0),"Pending: "&amp;OFFSET(DetailListPending!AU$1,$D54-1,0),"REMOVED ["&amp;OFFSET(Removed!AU$1,$E54-1,0)&amp;"]")</f>
        <v>REMOVED [3]</v>
      </c>
      <c r="I54">
        <f t="shared" si="0"/>
        <v>3</v>
      </c>
      <c r="J54" t="b">
        <f t="shared" si="1"/>
        <v>1</v>
      </c>
      <c r="K54" t="b">
        <f t="shared" si="2"/>
        <v>0</v>
      </c>
    </row>
    <row r="55" spans="2:11" x14ac:dyDescent="0.3">
      <c r="B55" s="90">
        <v>54</v>
      </c>
      <c r="C55" s="152">
        <f>MATCH(B55,DetailList!AZ:AZ,0)</f>
        <v>540</v>
      </c>
      <c r="D55" s="152" t="e">
        <f>MATCH(B55,DetailListPending!AZ:AZ,0)</f>
        <v>#N/A</v>
      </c>
      <c r="E55" s="152" t="e">
        <f>MATCH(B55,Removed!AZ$1:AZ$443,0)</f>
        <v>#N/A</v>
      </c>
      <c r="F55" t="str">
        <f ca="1">CHOOSE(I55,OFFSET(DetailList!C$1,$C55-1,0),"PENDING: "&amp;OFFSET(DetailListPending!C$1,$D55-1,0),"   REMOVED ["&amp;OFFSET(Removed!C$1,$E55-1,0)&amp;"]")</f>
        <v>Quarterly Public Sector Employment Survey - local authority data collection</v>
      </c>
      <c r="G55" t="str">
        <f ca="1">CHOOSE(I55,OFFSET(DetailList!E$1,$C55-1,0),OFFSET(DetailListPending!E$1,$D55-1,0),OFFSET(Removed!E$1,$E55-1,0))</f>
        <v>ONS</v>
      </c>
      <c r="H55" s="233">
        <f ca="1">CHOOSE(I55,OFFSET(DetailList!AU$1,$C55-1,0),"Pending: "&amp;OFFSET(DetailListPending!AU$1,$D55-1,0),"REMOVED ["&amp;OFFSET(Removed!AU$1,$E55-1,0)&amp;"]")</f>
        <v>2</v>
      </c>
      <c r="I55">
        <f t="shared" si="0"/>
        <v>1</v>
      </c>
      <c r="J55" t="b">
        <f t="shared" si="1"/>
        <v>1</v>
      </c>
      <c r="K55" t="b">
        <f t="shared" si="2"/>
        <v>0</v>
      </c>
    </row>
    <row r="56" spans="2:11" x14ac:dyDescent="0.3">
      <c r="B56" s="90">
        <v>55</v>
      </c>
      <c r="C56" s="152" t="e">
        <f>MATCH(B56,DetailList!AZ:AZ,0)</f>
        <v>#N/A</v>
      </c>
      <c r="D56" s="152" t="e">
        <f>MATCH(B56,DetailListPending!AZ:AZ,0)</f>
        <v>#N/A</v>
      </c>
      <c r="E56" s="152">
        <f>MATCH(B56,Removed!AZ$1:AZ$443,0)</f>
        <v>96</v>
      </c>
      <c r="F56" t="str">
        <f ca="1">CHOOSE(I56,OFFSET(DetailList!C$1,$C56-1,0),"PENDING: "&amp;OFFSET(DetailListPending!C$1,$D56-1,0),"   REMOVED ["&amp;OFFSET(Removed!C$1,$E56-1,0)&amp;"]")</f>
        <v xml:space="preserve">   REMOVED [Local decision-making]</v>
      </c>
      <c r="G56" t="str">
        <f ca="1">CHOOSE(I56,OFFSET(DetailList!E$1,$C56-1,0),OFFSET(DetailListPending!E$1,$D56-1,0),OFFSET(Removed!E$1,$E56-1,0))</f>
        <v>DCLG</v>
      </c>
      <c r="H56" s="233" t="str">
        <f ca="1">CHOOSE(I56,OFFSET(DetailList!AU$1,$C56-1,0),"Pending: "&amp;OFFSET(DetailListPending!AU$1,$D56-1,0),"REMOVED ["&amp;OFFSET(Removed!AU$1,$E56-1,0)&amp;"]")</f>
        <v>REMOVED [1]</v>
      </c>
      <c r="I56">
        <f t="shared" si="0"/>
        <v>3</v>
      </c>
      <c r="J56" t="b">
        <f t="shared" si="1"/>
        <v>1</v>
      </c>
      <c r="K56" t="b">
        <f t="shared" si="2"/>
        <v>0</v>
      </c>
    </row>
    <row r="57" spans="2:11" x14ac:dyDescent="0.3">
      <c r="B57" s="90">
        <v>56</v>
      </c>
      <c r="C57" s="152" t="e">
        <f>MATCH(B57,DetailList!AZ:AZ,0)</f>
        <v>#N/A</v>
      </c>
      <c r="D57" s="152" t="e">
        <f>MATCH(B57,DetailListPending!AZ:AZ,0)</f>
        <v>#N/A</v>
      </c>
      <c r="E57" s="152">
        <f>MATCH(B57,Removed!AZ$1:AZ$443,0)</f>
        <v>222</v>
      </c>
      <c r="F57" t="str">
        <f ca="1">CHOOSE(I57,OFFSET(DetailList!C$1,$C57-1,0),"PENDING: "&amp;OFFSET(DetailListPending!C$1,$D57-1,0),"   REMOVED ["&amp;OFFSET(Removed!C$1,$E57-1,0)&amp;"]")</f>
        <v xml:space="preserve">   REMOVED [Community Budgets (from 2013/14)]</v>
      </c>
      <c r="G57" t="str">
        <f ca="1">CHOOSE(I57,OFFSET(DetailList!E$1,$C57-1,0),OFFSET(DetailListPending!E$1,$D57-1,0),OFFSET(Removed!E$1,$E57-1,0))</f>
        <v>DCLG</v>
      </c>
      <c r="H57" s="233" t="str">
        <f ca="1">CHOOSE(I57,OFFSET(DetailList!AU$1,$C57-1,0),"Pending: "&amp;OFFSET(DetailListPending!AU$1,$D57-1,0),"REMOVED ["&amp;OFFSET(Removed!AU$1,$E57-1,0)&amp;"]")</f>
        <v>REMOVED [1]</v>
      </c>
      <c r="I57">
        <f t="shared" si="0"/>
        <v>3</v>
      </c>
      <c r="J57" t="b">
        <f t="shared" si="1"/>
        <v>1</v>
      </c>
      <c r="K57" t="b">
        <f t="shared" si="2"/>
        <v>0</v>
      </c>
    </row>
    <row r="58" spans="2:11" x14ac:dyDescent="0.3">
      <c r="B58" s="90">
        <v>57</v>
      </c>
      <c r="C58" s="152" t="e">
        <f>MATCH(B58,DetailList!AZ:AZ,0)</f>
        <v>#N/A</v>
      </c>
      <c r="D58" s="152" t="e">
        <f>MATCH(B58,DetailListPending!AZ:AZ,0)</f>
        <v>#N/A</v>
      </c>
      <c r="E58" s="152">
        <f>MATCH(B58,Removed!AZ$1:AZ$443,0)</f>
        <v>92</v>
      </c>
      <c r="F58" t="str">
        <f ca="1">CHOOSE(I58,OFFSET(DetailList!C$1,$C58-1,0),"PENDING: "&amp;OFFSET(DetailListPending!C$1,$D58-1,0),"   REMOVED ["&amp;OFFSET(Removed!C$1,$E58-1,0)&amp;"]")</f>
        <v xml:space="preserve">   REMOVED [Community Infrastructure Levy (from Dec 2012)]</v>
      </c>
      <c r="G58" t="str">
        <f ca="1">CHOOSE(I58,OFFSET(DetailList!E$1,$C58-1,0),OFFSET(DetailListPending!E$1,$D58-1,0),OFFSET(Removed!E$1,$E58-1,0))</f>
        <v>DCLG</v>
      </c>
      <c r="H58" s="233" t="str">
        <f ca="1">CHOOSE(I58,OFFSET(DetailList!AU$1,$C58-1,0),"Pending: "&amp;OFFSET(DetailListPending!AU$1,$D58-1,0),"REMOVED ["&amp;OFFSET(Removed!AU$1,$E58-1,0)&amp;"]")</f>
        <v>REMOVED [1]</v>
      </c>
      <c r="I58">
        <f t="shared" si="0"/>
        <v>3</v>
      </c>
      <c r="J58" t="b">
        <f t="shared" si="1"/>
        <v>1</v>
      </c>
      <c r="K58" t="b">
        <f t="shared" si="2"/>
        <v>0</v>
      </c>
    </row>
    <row r="59" spans="2:11" x14ac:dyDescent="0.3">
      <c r="B59" s="90">
        <v>58</v>
      </c>
      <c r="C59" s="152" t="e">
        <f>MATCH(B59,DetailList!AZ:AZ,0)</f>
        <v>#N/A</v>
      </c>
      <c r="D59" s="152" t="e">
        <f>MATCH(B59,DetailListPending!AZ:AZ,0)</f>
        <v>#N/A</v>
      </c>
      <c r="E59" s="152">
        <f>MATCH(B59,Removed!AZ$1:AZ$443,0)</f>
        <v>94</v>
      </c>
      <c r="F59" t="str">
        <f ca="1">CHOOSE(I59,OFFSET(DetailList!C$1,$C59-1,0),"PENDING: "&amp;OFFSET(DetailListPending!C$1,$D59-1,0),"   REMOVED ["&amp;OFFSET(Removed!C$1,$E59-1,0)&amp;"]")</f>
        <v xml:space="preserve">   REMOVED [Neighbourhood Plans (from 2013)]</v>
      </c>
      <c r="G59" t="str">
        <f ca="1">CHOOSE(I59,OFFSET(DetailList!E$1,$C59-1,0),OFFSET(DetailListPending!E$1,$D59-1,0),OFFSET(Removed!E$1,$E59-1,0))</f>
        <v>DCLG</v>
      </c>
      <c r="H59" s="233" t="str">
        <f ca="1">CHOOSE(I59,OFFSET(DetailList!AU$1,$C59-1,0),"Pending: "&amp;OFFSET(DetailListPending!AU$1,$D59-1,0),"REMOVED ["&amp;OFFSET(Removed!AU$1,$E59-1,0)&amp;"]")</f>
        <v>REMOVED [1]</v>
      </c>
      <c r="I59">
        <f t="shared" si="0"/>
        <v>3</v>
      </c>
      <c r="J59" t="b">
        <f t="shared" si="1"/>
        <v>1</v>
      </c>
      <c r="K59" t="b">
        <f t="shared" si="2"/>
        <v>0</v>
      </c>
    </row>
    <row r="60" spans="2:11" x14ac:dyDescent="0.3">
      <c r="B60" s="90">
        <v>59</v>
      </c>
      <c r="C60" s="152" t="e">
        <f>MATCH(B60,DetailList!AZ:AZ,0)</f>
        <v>#N/A</v>
      </c>
      <c r="D60" s="152" t="e">
        <f>MATCH(B60,DetailListPending!AZ:AZ,0)</f>
        <v>#N/A</v>
      </c>
      <c r="E60" s="152">
        <f>MATCH(B60,Removed!AZ$1:AZ$443,0)</f>
        <v>98</v>
      </c>
      <c r="F60" t="str">
        <f ca="1">CHOOSE(I60,OFFSET(DetailList!C$1,$C60-1,0),"PENDING: "&amp;OFFSET(DetailListPending!C$1,$D60-1,0),"   REMOVED ["&amp;OFFSET(Removed!C$1,$E60-1,0)&amp;"]")</f>
        <v xml:space="preserve">   REMOVED [New mutuals and co-operatives]</v>
      </c>
      <c r="G60" t="str">
        <f ca="1">CHOOSE(I60,OFFSET(DetailList!E$1,$C60-1,0),OFFSET(DetailListPending!E$1,$D60-1,0),OFFSET(Removed!E$1,$E60-1,0))</f>
        <v>DCLG</v>
      </c>
      <c r="H60" s="233" t="str">
        <f ca="1">CHOOSE(I60,OFFSET(DetailList!AU$1,$C60-1,0),"Pending: "&amp;OFFSET(DetailListPending!AU$1,$D60-1,0),"REMOVED ["&amp;OFFSET(Removed!AU$1,$E60-1,0)&amp;"]")</f>
        <v>REMOVED [1]</v>
      </c>
      <c r="I60">
        <f t="shared" si="0"/>
        <v>3</v>
      </c>
      <c r="J60" t="b">
        <f t="shared" si="1"/>
        <v>1</v>
      </c>
      <c r="K60" t="b">
        <f t="shared" si="2"/>
        <v>0</v>
      </c>
    </row>
    <row r="61" spans="2:11" x14ac:dyDescent="0.3">
      <c r="B61" s="90">
        <v>60</v>
      </c>
      <c r="C61" s="152">
        <f>MATCH(B61,DetailList!AZ:AZ,0)</f>
        <v>161</v>
      </c>
      <c r="D61" s="152" t="e">
        <f>MATCH(B61,DetailListPending!AZ:AZ,0)</f>
        <v>#N/A</v>
      </c>
      <c r="E61" s="152" t="e">
        <f>MATCH(B61,Removed!AZ$1:AZ$443,0)</f>
        <v>#N/A</v>
      </c>
      <c r="F61" t="str">
        <f ca="1">CHOOSE(I61,OFFSET(DetailList!C$1,$C61-1,0),"PENDING: "&amp;OFFSET(DetailListPending!C$1,$D61-1,0),"   REMOVED ["&amp;OFFSET(Removed!C$1,$E61-1,0)&amp;"]")</f>
        <v>Fire and rescue incident data</v>
      </c>
      <c r="G61" t="str">
        <f ca="1">CHOOSE(I61,OFFSET(DetailList!E$1,$C61-1,0),OFFSET(DetailListPending!E$1,$D61-1,0),OFFSET(Removed!E$1,$E61-1,0))</f>
        <v>HO</v>
      </c>
      <c r="H61" s="233">
        <f ca="1">CHOOSE(I61,OFFSET(DetailList!AU$1,$C61-1,0),"Pending: "&amp;OFFSET(DetailListPending!AU$1,$D61-1,0),"REMOVED ["&amp;OFFSET(Removed!AU$1,$E61-1,0)&amp;"]")</f>
        <v>1</v>
      </c>
      <c r="I61">
        <f t="shared" si="0"/>
        <v>1</v>
      </c>
      <c r="J61" t="b">
        <f t="shared" si="1"/>
        <v>1</v>
      </c>
      <c r="K61" t="b">
        <f t="shared" si="2"/>
        <v>0</v>
      </c>
    </row>
    <row r="62" spans="2:11" x14ac:dyDescent="0.3">
      <c r="B62" s="90">
        <v>61</v>
      </c>
      <c r="C62" s="152">
        <f>MATCH(B62,DetailList!AZ:AZ,0)</f>
        <v>163</v>
      </c>
      <c r="D62" s="152" t="e">
        <f>MATCH(B62,DetailListPending!AZ:AZ,0)</f>
        <v>#N/A</v>
      </c>
      <c r="E62" s="152" t="e">
        <f>MATCH(B62,Removed!AZ$1:AZ$443,0)</f>
        <v>#N/A</v>
      </c>
      <c r="F62" t="str">
        <f ca="1">CHOOSE(I62,OFFSET(DetailList!C$1,$C62-1,0),"PENDING: "&amp;OFFSET(DetailListPending!C$1,$D62-1,0),"   REMOVED ["&amp;OFFSET(Removed!C$1,$E62-1,0)&amp;"]")</f>
        <v>Fire and rescue service non-financial annual returns</v>
      </c>
      <c r="G62" t="str">
        <f ca="1">CHOOSE(I62,OFFSET(DetailList!E$1,$C62-1,0),OFFSET(DetailListPending!E$1,$D62-1,0),OFFSET(Removed!E$1,$E62-1,0))</f>
        <v>HO</v>
      </c>
      <c r="H62" s="233">
        <f ca="1">CHOOSE(I62,OFFSET(DetailList!AU$1,$C62-1,0),"Pending: "&amp;OFFSET(DetailListPending!AU$1,$D62-1,0),"REMOVED ["&amp;OFFSET(Removed!AU$1,$E62-1,0)&amp;"]")</f>
        <v>5</v>
      </c>
      <c r="I62">
        <f t="shared" si="0"/>
        <v>1</v>
      </c>
      <c r="J62" t="b">
        <f t="shared" si="1"/>
        <v>1</v>
      </c>
      <c r="K62" t="b">
        <f t="shared" si="2"/>
        <v>0</v>
      </c>
    </row>
    <row r="63" spans="2:11" x14ac:dyDescent="0.3">
      <c r="B63" s="90">
        <v>62</v>
      </c>
      <c r="C63" s="152" t="e">
        <f>MATCH(B63,DetailList!AZ:AZ,0)</f>
        <v>#N/A</v>
      </c>
      <c r="D63" s="152" t="e">
        <f>MATCH(B63,DetailListPending!AZ:AZ,0)</f>
        <v>#N/A</v>
      </c>
      <c r="E63" s="152">
        <f>MATCH(B63,Removed!AZ$1:AZ$443,0)</f>
        <v>79</v>
      </c>
      <c r="F63" t="str">
        <f ca="1">CHOOSE(I63,OFFSET(DetailList!C$1,$C63-1,0),"PENDING: "&amp;OFFSET(DetailListPending!C$1,$D63-1,0),"   REMOVED ["&amp;OFFSET(Removed!C$1,$E63-1,0)&amp;"]")</f>
        <v xml:space="preserve">   REMOVED [Data Transparency - numerical information]</v>
      </c>
      <c r="G63" t="str">
        <f ca="1">CHOOSE(I63,OFFSET(DetailList!E$1,$C63-1,0),OFFSET(DetailListPending!E$1,$D63-1,0),OFFSET(Removed!E$1,$E63-1,0))</f>
        <v>DCLG</v>
      </c>
      <c r="H63" s="233" t="str">
        <f ca="1">CHOOSE(I63,OFFSET(DetailList!AU$1,$C63-1,0),"Pending: "&amp;OFFSET(DetailListPending!AU$1,$D63-1,0),"REMOVED ["&amp;OFFSET(Removed!AU$1,$E63-1,0)&amp;"]")</f>
        <v>REMOVED [5]</v>
      </c>
      <c r="I63">
        <f t="shared" si="0"/>
        <v>3</v>
      </c>
      <c r="J63" t="b">
        <f t="shared" si="1"/>
        <v>1</v>
      </c>
      <c r="K63" t="b">
        <f t="shared" si="2"/>
        <v>0</v>
      </c>
    </row>
    <row r="64" spans="2:11" x14ac:dyDescent="0.3">
      <c r="B64" s="90">
        <v>63</v>
      </c>
      <c r="C64" s="152" t="e">
        <f>MATCH(B64,DetailList!AZ:AZ,0)</f>
        <v>#N/A</v>
      </c>
      <c r="D64" s="152" t="e">
        <f>MATCH(B64,DetailListPending!AZ:AZ,0)</f>
        <v>#N/A</v>
      </c>
      <c r="E64" s="152">
        <f>MATCH(B64,Removed!AZ$1:AZ$443,0)</f>
        <v>153</v>
      </c>
      <c r="F64" t="str">
        <f ca="1">CHOOSE(I64,OFFSET(DetailList!C$1,$C64-1,0),"PENDING: "&amp;OFFSET(DetailListPending!C$1,$D64-1,0),"   REMOVED ["&amp;OFFSET(Removed!C$1,$E64-1,0)&amp;"]")</f>
        <v xml:space="preserve">   REMOVED [National land use database of previously-developed brownfield land (NLUD-PDL)]</v>
      </c>
      <c r="G64" t="str">
        <f ca="1">CHOOSE(I64,OFFSET(DetailList!E$1,$C64-1,0),OFFSET(DetailListPending!E$1,$D64-1,0),OFFSET(Removed!E$1,$E64-1,0))</f>
        <v>DCLG/HCA</v>
      </c>
      <c r="H64" s="233" t="str">
        <f ca="1">CHOOSE(I64,OFFSET(DetailList!AU$1,$C64-1,0),"Pending: "&amp;OFFSET(DetailListPending!AU$1,$D64-1,0),"REMOVED ["&amp;OFFSET(Removed!AU$1,$E64-1,0)&amp;"]")</f>
        <v>REMOVED [4]</v>
      </c>
      <c r="I64">
        <f t="shared" si="0"/>
        <v>3</v>
      </c>
      <c r="J64" t="b">
        <f t="shared" si="1"/>
        <v>1</v>
      </c>
      <c r="K64" t="b">
        <f t="shared" si="2"/>
        <v>0</v>
      </c>
    </row>
    <row r="65" spans="2:11" x14ac:dyDescent="0.3">
      <c r="B65" s="90">
        <v>64</v>
      </c>
      <c r="C65" s="152" t="e">
        <f>MATCH(B65,DetailList!AZ:AZ,0)</f>
        <v>#N/A</v>
      </c>
      <c r="D65" s="152" t="e">
        <f>MATCH(B65,DetailListPending!AZ:AZ,0)</f>
        <v>#N/A</v>
      </c>
      <c r="E65" s="152">
        <f>MATCH(B65,Removed!AZ$1:AZ$443,0)</f>
        <v>112</v>
      </c>
      <c r="F65" t="str">
        <f ca="1">CHOOSE(I65,OFFSET(DetailList!C$1,$C65-1,0),"PENDING: "&amp;OFFSET(DetailListPending!C$1,$D65-1,0),"   REMOVED ["&amp;OFFSET(Removed!C$1,$E65-1,0)&amp;"]")</f>
        <v xml:space="preserve">   REMOVED [Investment Management System]</v>
      </c>
      <c r="G65" t="str">
        <f ca="1">CHOOSE(I65,OFFSET(DetailList!E$1,$C65-1,0),OFFSET(DetailListPending!E$1,$D65-1,0),OFFSET(Removed!E$1,$E65-1,0))</f>
        <v>DCLG/HCA</v>
      </c>
      <c r="H65" s="233" t="str">
        <f ca="1">CHOOSE(I65,OFFSET(DetailList!AU$1,$C65-1,0),"Pending: "&amp;OFFSET(DetailListPending!AU$1,$D65-1,0),"REMOVED ["&amp;OFFSET(Removed!AU$1,$E65-1,0)&amp;"]")</f>
        <v>REMOVED [3]</v>
      </c>
      <c r="I65">
        <f t="shared" si="0"/>
        <v>3</v>
      </c>
      <c r="J65" t="b">
        <f t="shared" si="1"/>
        <v>1</v>
      </c>
      <c r="K65" t="b">
        <f t="shared" si="2"/>
        <v>0</v>
      </c>
    </row>
    <row r="66" spans="2:11" x14ac:dyDescent="0.3">
      <c r="B66" s="90">
        <v>65</v>
      </c>
      <c r="C66" s="152">
        <f>MATCH(B66,DetailList!AZ:AZ,0)</f>
        <v>14</v>
      </c>
      <c r="D66" s="152" t="e">
        <f>MATCH(B66,DetailListPending!AZ:AZ,0)</f>
        <v>#N/A</v>
      </c>
      <c r="E66" s="152" t="e">
        <f>MATCH(B66,Removed!AZ$1:AZ$443,0)</f>
        <v>#N/A</v>
      </c>
      <c r="F66" t="str">
        <f ca="1">CHOOSE(I66,OFFSET(DetailList!C$1,$C66-1,0),"PENDING: "&amp;OFFSET(DetailListPending!C$1,$D66-1,0),"   REMOVED ["&amp;OFFSET(Removed!C$1,$E66-1,0)&amp;"]")</f>
        <v>CORE (Continuous Recording) of lettings and sales by local authorities</v>
      </c>
      <c r="G66" t="str">
        <f ca="1">CHOOSE(I66,OFFSET(DetailList!E$1,$C66-1,0),OFFSET(DetailListPending!E$1,$D66-1,0),OFFSET(Removed!E$1,$E66-1,0))</f>
        <v>DLUHC</v>
      </c>
      <c r="H66" s="233">
        <f ca="1">CHOOSE(I66,OFFSET(DetailList!AU$1,$C66-1,0),"Pending: "&amp;OFFSET(DetailListPending!AU$1,$D66-1,0),"REMOVED ["&amp;OFFSET(Removed!AU$1,$E66-1,0)&amp;"]")</f>
        <v>2</v>
      </c>
      <c r="I66">
        <f t="shared" ref="I66:I129" si="3">IF(ISNUMBER(C66),1,IF(ISNUMBER(D66),2,IF(ISNUMBER(E66),3,NA())))</f>
        <v>1</v>
      </c>
      <c r="J66" t="b">
        <f t="shared" si="1"/>
        <v>1</v>
      </c>
      <c r="K66" t="b">
        <f t="shared" si="2"/>
        <v>0</v>
      </c>
    </row>
    <row r="67" spans="2:11" x14ac:dyDescent="0.3">
      <c r="B67" s="90">
        <v>66</v>
      </c>
      <c r="C67" s="152" t="e">
        <f>MATCH(B67,DetailList!AZ:AZ,0)</f>
        <v>#N/A</v>
      </c>
      <c r="D67" s="152" t="e">
        <f>MATCH(B67,DetailListPending!AZ:AZ,0)</f>
        <v>#N/A</v>
      </c>
      <c r="E67" s="152">
        <f>MATCH(B67,Removed!AZ$1:AZ$443,0)</f>
        <v>131</v>
      </c>
      <c r="F67" t="str">
        <f ca="1">CHOOSE(I67,OFFSET(DetailList!C$1,$C67-1,0),"PENDING: "&amp;OFFSET(DetailListPending!C$1,$D67-1,0),"   REMOVED ["&amp;OFFSET(Removed!C$1,$E67-1,0)&amp;"]")</f>
        <v xml:space="preserve">   REMOVED [National Register of Social Housing (NROSH)]</v>
      </c>
      <c r="G67" t="str">
        <f ca="1">CHOOSE(I67,OFFSET(DetailList!E$1,$C67-1,0),OFFSET(DetailListPending!E$1,$D67-1,0),OFFSET(Removed!E$1,$E67-1,0))</f>
        <v>DCLG/TSA</v>
      </c>
      <c r="H67" s="233" t="str">
        <f ca="1">CHOOSE(I67,OFFSET(DetailList!AU$1,$C67-1,0),"Pending: "&amp;OFFSET(DetailListPending!AU$1,$D67-1,0),"REMOVED ["&amp;OFFSET(Removed!AU$1,$E67-1,0)&amp;"]")</f>
        <v>REMOVED [1]</v>
      </c>
      <c r="I67">
        <f t="shared" si="3"/>
        <v>3</v>
      </c>
      <c r="J67" t="b">
        <f t="shared" ref="J67:J130" si="4">NOT(ISNA(I67))</f>
        <v>1</v>
      </c>
      <c r="K67" t="b">
        <f t="shared" ref="K67:K130" si="5">AND(J67,COUNTIF(C67:E67,NA())&lt;&gt;2)</f>
        <v>0</v>
      </c>
    </row>
    <row r="68" spans="2:11" x14ac:dyDescent="0.3">
      <c r="B68" s="90">
        <v>67</v>
      </c>
      <c r="C68" s="152" t="e">
        <f>MATCH(B68,DetailList!AZ:AZ,0)</f>
        <v>#N/A</v>
      </c>
      <c r="D68" s="152" t="e">
        <f>MATCH(B68,DetailListPending!AZ:AZ,0)</f>
        <v>#N/A</v>
      </c>
      <c r="E68" s="152">
        <f>MATCH(B68,Removed!AZ$1:AZ$443,0)</f>
        <v>419</v>
      </c>
      <c r="F68" t="str">
        <f ca="1">CHOOSE(I68,OFFSET(DetailList!C$1,$C68-1,0),"PENDING: "&amp;OFFSET(DetailListPending!C$1,$D68-1,0),"   REMOVED ["&amp;OFFSET(Removed!C$1,$E68-1,0)&amp;"]")</f>
        <v xml:space="preserve">   REMOVED [Emissions from local authority own estate and operations ]</v>
      </c>
      <c r="G68" t="str">
        <f ca="1">CHOOSE(I68,OFFSET(DetailList!E$1,$C68-1,0),OFFSET(DetailListPending!E$1,$D68-1,0),OFFSET(Removed!E$1,$E68-1,0))</f>
        <v>BEIS</v>
      </c>
      <c r="H68" s="233" t="str">
        <f ca="1">CHOOSE(I68,OFFSET(DetailList!AU$1,$C68-1,0),"Pending: "&amp;OFFSET(DetailListPending!AU$1,$D68-1,0),"REMOVED ["&amp;OFFSET(Removed!AU$1,$E68-1,0)&amp;"]")</f>
        <v>REMOVED [1]</v>
      </c>
      <c r="I68">
        <f t="shared" si="3"/>
        <v>3</v>
      </c>
      <c r="J68" t="b">
        <f t="shared" si="4"/>
        <v>1</v>
      </c>
      <c r="K68" t="b">
        <f t="shared" si="5"/>
        <v>0</v>
      </c>
    </row>
    <row r="69" spans="2:11" x14ac:dyDescent="0.3">
      <c r="B69" s="90">
        <v>68</v>
      </c>
      <c r="C69" s="152" t="e">
        <f>MATCH(B69,DetailList!AZ:AZ,0)</f>
        <v>#N/A</v>
      </c>
      <c r="D69" s="152" t="e">
        <f>MATCH(B69,DetailListPending!AZ:AZ,0)</f>
        <v>#N/A</v>
      </c>
      <c r="E69" s="152">
        <f>MATCH(B69,Removed!AZ$1:AZ$443,0)</f>
        <v>379</v>
      </c>
      <c r="F69" t="str">
        <f ca="1">CHOOSE(I69,OFFSET(DetailList!C$1,$C69-1,0),"PENDING: "&amp;OFFSET(DetailListPending!C$1,$D69-1,0),"   REMOVED ["&amp;OFFSET(Removed!C$1,$E69-1,0)&amp;"]")</f>
        <v xml:space="preserve">   REMOVED [Imports of products of animal origin from third countries]</v>
      </c>
      <c r="G69" t="str">
        <f ca="1">CHOOSE(I69,OFFSET(DetailList!E$1,$C69-1,0),OFFSET(DetailListPending!E$1,$D69-1,0),OFFSET(Removed!E$1,$E69-1,0))</f>
        <v>DEFRA</v>
      </c>
      <c r="H69" s="233" t="str">
        <f ca="1">CHOOSE(I69,OFFSET(DetailList!AU$1,$C69-1,0),"Pending: "&amp;OFFSET(DetailListPending!AU$1,$D69-1,0),"REMOVED ["&amp;OFFSET(Removed!AU$1,$E69-1,0)&amp;"]")</f>
        <v>REMOVED [3]</v>
      </c>
      <c r="I69">
        <f t="shared" si="3"/>
        <v>3</v>
      </c>
      <c r="J69" t="b">
        <f t="shared" si="4"/>
        <v>1</v>
      </c>
      <c r="K69" t="b">
        <f t="shared" si="5"/>
        <v>0</v>
      </c>
    </row>
    <row r="70" spans="2:11" x14ac:dyDescent="0.3">
      <c r="B70" s="90">
        <v>69</v>
      </c>
      <c r="C70" s="152">
        <f>MATCH(B70,DetailList!AZ:AZ,0)</f>
        <v>177</v>
      </c>
      <c r="D70" s="152" t="e">
        <f>MATCH(B70,DetailListPending!AZ:AZ,0)</f>
        <v>#N/A</v>
      </c>
      <c r="E70" s="152" t="e">
        <f>MATCH(B70,Removed!AZ$1:AZ$443,0)</f>
        <v>#N/A</v>
      </c>
      <c r="F70" t="str">
        <f ca="1">CHOOSE(I70,OFFSET(DetailList!C$1,$C70-1,0),"PENDING: "&amp;OFFSET(DetailListPending!C$1,$D70-1,0),"   REMOVED ["&amp;OFFSET(Removed!C$1,$E70-1,0)&amp;"]")</f>
        <v>Animal Welfare: during transport</v>
      </c>
      <c r="G70" t="str">
        <f ca="1">CHOOSE(I70,OFFSET(DetailList!E$1,$C70-1,0),OFFSET(DetailListPending!E$1,$D70-1,0),OFFSET(Removed!E$1,$E70-1,0))</f>
        <v>DEFRA</v>
      </c>
      <c r="H70" s="233">
        <f ca="1">CHOOSE(I70,OFFSET(DetailList!AU$1,$C70-1,0),"Pending: "&amp;OFFSET(DetailListPending!AU$1,$D70-1,0),"REMOVED ["&amp;OFFSET(Removed!AU$1,$E70-1,0)&amp;"]")</f>
        <v>1</v>
      </c>
      <c r="I70">
        <f t="shared" si="3"/>
        <v>1</v>
      </c>
      <c r="J70" t="b">
        <f t="shared" si="4"/>
        <v>1</v>
      </c>
      <c r="K70" t="b">
        <f t="shared" si="5"/>
        <v>0</v>
      </c>
    </row>
    <row r="71" spans="2:11" x14ac:dyDescent="0.3">
      <c r="B71" s="90">
        <v>70</v>
      </c>
      <c r="C71" s="152" t="e">
        <f>MATCH(B71,DetailList!AZ:AZ,0)</f>
        <v>#N/A</v>
      </c>
      <c r="D71" s="152" t="e">
        <f>MATCH(B71,DetailListPending!AZ:AZ,0)</f>
        <v>#N/A</v>
      </c>
      <c r="E71" s="152">
        <f>MATCH(B71,Removed!AZ$1:AZ$443,0)</f>
        <v>324</v>
      </c>
      <c r="F71" t="str">
        <f ca="1">CHOOSE(I71,OFFSET(DetailList!C$1,$C71-1,0),"PENDING: "&amp;OFFSET(DetailListPending!C$1,$D71-1,0),"   REMOVED ["&amp;OFFSET(Removed!C$1,$E71-1,0)&amp;"]")</f>
        <v xml:space="preserve">   REMOVED [Animal Movement Licensing System (AMLS)]</v>
      </c>
      <c r="G71" t="str">
        <f ca="1">CHOOSE(I71,OFFSET(DetailList!E$1,$C71-1,0),OFFSET(DetailListPending!E$1,$D71-1,0),OFFSET(Removed!E$1,$E71-1,0))</f>
        <v>DEFRA</v>
      </c>
      <c r="H71" s="233" t="str">
        <f ca="1">CHOOSE(I71,OFFSET(DetailList!AU$1,$C71-1,0),"Pending: "&amp;OFFSET(DetailListPending!AU$1,$D71-1,0),"REMOVED ["&amp;OFFSET(Removed!AU$1,$E71-1,0)&amp;"]")</f>
        <v>REMOVED [1]</v>
      </c>
      <c r="I71">
        <f t="shared" si="3"/>
        <v>3</v>
      </c>
      <c r="J71" t="b">
        <f t="shared" si="4"/>
        <v>1</v>
      </c>
      <c r="K71" t="b">
        <f t="shared" si="5"/>
        <v>0</v>
      </c>
    </row>
    <row r="72" spans="2:11" x14ac:dyDescent="0.3">
      <c r="B72" s="90">
        <v>71</v>
      </c>
      <c r="C72" s="152">
        <f>MATCH(B72,DetailList!AZ:AZ,0)</f>
        <v>179</v>
      </c>
      <c r="D72" s="152" t="e">
        <f>MATCH(B72,DetailListPending!AZ:AZ,0)</f>
        <v>#N/A</v>
      </c>
      <c r="E72" s="152" t="e">
        <f>MATCH(B72,Removed!AZ$1:AZ$443,0)</f>
        <v>#N/A</v>
      </c>
      <c r="F72" t="str">
        <f ca="1">CHOOSE(I72,OFFSET(DetailList!C$1,$C72-1,0),"PENDING: "&amp;OFFSET(DetailListPending!C$1,$D72-1,0),"   REMOVED ["&amp;OFFSET(Removed!C$1,$E72-1,0)&amp;"]")</f>
        <v>Animal Health &amp; Welfare Management and Enforcement System (AMES)</v>
      </c>
      <c r="G72" t="str">
        <f ca="1">CHOOSE(I72,OFFSET(DetailList!E$1,$C72-1,0),OFFSET(DetailListPending!E$1,$D72-1,0),OFFSET(Removed!E$1,$E72-1,0))</f>
        <v>DEFRA</v>
      </c>
      <c r="H72" s="233">
        <f ca="1">CHOOSE(I72,OFFSET(DetailList!AU$1,$C72-1,0),"Pending: "&amp;OFFSET(DetailListPending!AU$1,$D72-1,0),"REMOVED ["&amp;OFFSET(Removed!AU$1,$E72-1,0)&amp;"]")</f>
        <v>10</v>
      </c>
      <c r="I72">
        <f t="shared" si="3"/>
        <v>1</v>
      </c>
      <c r="J72" t="b">
        <f t="shared" si="4"/>
        <v>1</v>
      </c>
      <c r="K72" t="b">
        <f t="shared" si="5"/>
        <v>0</v>
      </c>
    </row>
    <row r="73" spans="2:11" x14ac:dyDescent="0.3">
      <c r="B73" s="90">
        <v>72</v>
      </c>
      <c r="C73" s="152" t="e">
        <f>MATCH(B73,DetailList!AZ:AZ,0)</f>
        <v>#N/A</v>
      </c>
      <c r="D73" s="152" t="e">
        <f>MATCH(B73,DetailListPending!AZ:AZ,0)</f>
        <v>#N/A</v>
      </c>
      <c r="E73" s="152">
        <f>MATCH(B73,Removed!AZ$1:AZ$443,0)</f>
        <v>158</v>
      </c>
      <c r="F73" t="str">
        <f ca="1">CHOOSE(I73,OFFSET(DetailList!C$1,$C73-1,0),"PENDING: "&amp;OFFSET(DetailListPending!C$1,$D73-1,0),"   REMOVED ["&amp;OFFSET(Removed!C$1,$E73-1,0)&amp;"]")</f>
        <v xml:space="preserve">   REMOVED [Contingency Planning/Capability for disease outbreak]</v>
      </c>
      <c r="G73" t="str">
        <f ca="1">CHOOSE(I73,OFFSET(DetailList!E$1,$C73-1,0),OFFSET(DetailListPending!E$1,$D73-1,0),OFFSET(Removed!E$1,$E73-1,0))</f>
        <v>DEFRA</v>
      </c>
      <c r="H73" s="233" t="str">
        <f ca="1">CHOOSE(I73,OFFSET(DetailList!AU$1,$C73-1,0),"Pending: "&amp;OFFSET(DetailListPending!AU$1,$D73-1,0),"REMOVED ["&amp;OFFSET(Removed!AU$1,$E73-1,0)&amp;"]")</f>
        <v>REMOVED [1]</v>
      </c>
      <c r="I73">
        <f t="shared" si="3"/>
        <v>3</v>
      </c>
      <c r="J73" t="b">
        <f t="shared" si="4"/>
        <v>1</v>
      </c>
      <c r="K73" t="b">
        <f t="shared" si="5"/>
        <v>0</v>
      </c>
    </row>
    <row r="74" spans="2:11" x14ac:dyDescent="0.3">
      <c r="B74" s="90">
        <v>73</v>
      </c>
      <c r="C74" s="152">
        <f>MATCH(B74,DetailList!AZ:AZ,0)</f>
        <v>190</v>
      </c>
      <c r="D74" s="152" t="e">
        <f>MATCH(B74,DetailListPending!AZ:AZ,0)</f>
        <v>#N/A</v>
      </c>
      <c r="E74" s="152" t="e">
        <f>MATCH(B74,Removed!AZ$1:AZ$443,0)</f>
        <v>#N/A</v>
      </c>
      <c r="F74" t="str">
        <f ca="1">CHOOSE(I74,OFFSET(DetailList!C$1,$C74-1,0),"PENDING: "&amp;OFFSET(DetailListPending!C$1,$D74-1,0),"   REMOVED ["&amp;OFFSET(Removed!C$1,$E74-1,0)&amp;"]")</f>
        <v>Return of expenditure incurred and prosecutions undertaken under the Animal Health Act 1981 and incidences of disease in imported animals</v>
      </c>
      <c r="G74" t="str">
        <f ca="1">CHOOSE(I74,OFFSET(DetailList!E$1,$C74-1,0),OFFSET(DetailListPending!E$1,$D74-1,0),OFFSET(Removed!E$1,$E74-1,0))</f>
        <v>DEFRA</v>
      </c>
      <c r="H74" s="233">
        <f ca="1">CHOOSE(I74,OFFSET(DetailList!AU$1,$C74-1,0),"Pending: "&amp;OFFSET(DetailListPending!AU$1,$D74-1,0),"REMOVED ["&amp;OFFSET(Removed!AU$1,$E74-1,0)&amp;"]")</f>
        <v>1</v>
      </c>
      <c r="I74">
        <f t="shared" si="3"/>
        <v>1</v>
      </c>
      <c r="J74" t="b">
        <f t="shared" si="4"/>
        <v>1</v>
      </c>
      <c r="K74" t="b">
        <f t="shared" si="5"/>
        <v>0</v>
      </c>
    </row>
    <row r="75" spans="2:11" x14ac:dyDescent="0.3">
      <c r="B75" s="90">
        <v>74</v>
      </c>
      <c r="C75" s="152" t="e">
        <f>MATCH(B75,DetailList!AZ:AZ,0)</f>
        <v>#N/A</v>
      </c>
      <c r="D75" s="152" t="e">
        <f>MATCH(B75,DetailListPending!AZ:AZ,0)</f>
        <v>#N/A</v>
      </c>
      <c r="E75" s="152">
        <f>MATCH(B75,Removed!AZ$1:AZ$443,0)</f>
        <v>160</v>
      </c>
      <c r="F75" t="str">
        <f ca="1">CHOOSE(I75,OFFSET(DetailList!C$1,$C75-1,0),"PENDING: "&amp;OFFSET(DetailListPending!C$1,$D75-1,0),"   REMOVED ["&amp;OFFSET(Removed!C$1,$E75-1,0)&amp;"]")</f>
        <v xml:space="preserve">   REMOVED [Stray dogs]</v>
      </c>
      <c r="G75" t="str">
        <f ca="1">CHOOSE(I75,OFFSET(DetailList!E$1,$C75-1,0),OFFSET(DetailListPending!E$1,$D75-1,0),OFFSET(Removed!E$1,$E75-1,0))</f>
        <v>DEFRA</v>
      </c>
      <c r="H75" s="233" t="str">
        <f ca="1">CHOOSE(I75,OFFSET(DetailList!AU$1,$C75-1,0),"Pending: "&amp;OFFSET(DetailListPending!AU$1,$D75-1,0),"REMOVED ["&amp;OFFSET(Removed!AU$1,$E75-1,0)&amp;"]")</f>
        <v>REMOVED [1]</v>
      </c>
      <c r="I75">
        <f t="shared" si="3"/>
        <v>3</v>
      </c>
      <c r="J75" t="b">
        <f t="shared" si="4"/>
        <v>1</v>
      </c>
      <c r="K75" t="b">
        <f t="shared" si="5"/>
        <v>0</v>
      </c>
    </row>
    <row r="76" spans="2:11" x14ac:dyDescent="0.3">
      <c r="B76" s="90">
        <v>75</v>
      </c>
      <c r="C76" s="152">
        <f>MATCH(B76,DetailList!AZ:AZ,0)</f>
        <v>192</v>
      </c>
      <c r="D76" s="152" t="e">
        <f>MATCH(B76,DetailListPending!AZ:AZ,0)</f>
        <v>#N/A</v>
      </c>
      <c r="E76" s="152" t="e">
        <f>MATCH(B76,Removed!AZ$1:AZ$443,0)</f>
        <v>#N/A</v>
      </c>
      <c r="F76" t="str">
        <f ca="1">CHOOSE(I76,OFFSET(DetailList!C$1,$C76-1,0),"PENDING: "&amp;OFFSET(DetailListPending!C$1,$D76-1,0),"   REMOVED ["&amp;OFFSET(Removed!C$1,$E76-1,0)&amp;"]")</f>
        <v>Local Pollution Control Statistical Survey (LPCSS)</v>
      </c>
      <c r="G76" t="str">
        <f ca="1">CHOOSE(I76,OFFSET(DetailList!E$1,$C76-1,0),OFFSET(DetailListPending!E$1,$D76-1,0),OFFSET(Removed!E$1,$E76-1,0))</f>
        <v>DEFRA</v>
      </c>
      <c r="H76" s="233">
        <f ca="1">CHOOSE(I76,OFFSET(DetailList!AU$1,$C76-1,0),"Pending: "&amp;OFFSET(DetailListPending!AU$1,$D76-1,0),"REMOVED ["&amp;OFFSET(Removed!AU$1,$E76-1,0)&amp;"]")</f>
        <v>6</v>
      </c>
      <c r="I76">
        <f t="shared" si="3"/>
        <v>1</v>
      </c>
      <c r="J76" t="b">
        <f t="shared" si="4"/>
        <v>1</v>
      </c>
      <c r="K76" t="b">
        <f t="shared" si="5"/>
        <v>0</v>
      </c>
    </row>
    <row r="77" spans="2:11" x14ac:dyDescent="0.3">
      <c r="B77" s="90">
        <v>76</v>
      </c>
      <c r="C77" s="152" t="e">
        <f>MATCH(B77,DetailList!AZ:AZ,0)</f>
        <v>#N/A</v>
      </c>
      <c r="D77" s="152" t="e">
        <f>MATCH(B77,DetailListPending!AZ:AZ,0)</f>
        <v>#N/A</v>
      </c>
      <c r="E77" s="152">
        <f>MATCH(B77,Removed!AZ$1:AZ$443,0)</f>
        <v>8</v>
      </c>
      <c r="F77" t="str">
        <f ca="1">CHOOSE(I77,OFFSET(DetailList!C$1,$C77-1,0),"PENDING: "&amp;OFFSET(DetailListPending!C$1,$D77-1,0),"   REMOVED ["&amp;OFFSET(Removed!C$1,$E77-1,0)&amp;"]")</f>
        <v xml:space="preserve">   REMOVED [Local Air Quality Management (LAQM) reporting]</v>
      </c>
      <c r="G77" t="str">
        <f ca="1">CHOOSE(I77,OFFSET(DetailList!E$1,$C77-1,0),OFFSET(DetailListPending!E$1,$D77-1,0),OFFSET(Removed!E$1,$E77-1,0))</f>
        <v>DEFRA</v>
      </c>
      <c r="H77" s="233" t="str">
        <f ca="1">CHOOSE(I77,OFFSET(DetailList!AU$1,$C77-1,0),"Pending: "&amp;OFFSET(DetailListPending!AU$1,$D77-1,0),"REMOVED ["&amp;OFFSET(Removed!AU$1,$E77-1,0)&amp;"]")</f>
        <v>REMOVED [1]</v>
      </c>
      <c r="I77">
        <f t="shared" si="3"/>
        <v>3</v>
      </c>
      <c r="J77" t="b">
        <f t="shared" si="4"/>
        <v>1</v>
      </c>
      <c r="K77" t="b">
        <f t="shared" si="5"/>
        <v>0</v>
      </c>
    </row>
    <row r="78" spans="2:11" x14ac:dyDescent="0.3">
      <c r="B78" s="90">
        <v>77</v>
      </c>
      <c r="C78" s="152" t="e">
        <f>MATCH(B78,DetailList!AZ:AZ,0)</f>
        <v>#N/A</v>
      </c>
      <c r="D78" s="152" t="e">
        <f>MATCH(B78,DetailListPending!AZ:AZ,0)</f>
        <v>#N/A</v>
      </c>
      <c r="E78" s="152">
        <f>MATCH(B78,Removed!AZ$1:AZ$443,0)</f>
        <v>2</v>
      </c>
      <c r="F78" t="str">
        <f ca="1">CHOOSE(I78,OFFSET(DetailList!C$1,$C78-1,0),"PENDING: "&amp;OFFSET(DetailListPending!C$1,$D78-1,0),"   REMOVED ["&amp;OFFSET(Removed!C$1,$E78-1,0)&amp;"]")</f>
        <v xml:space="preserve">   REMOVED [Fixed penalty notices issued for 15 offences [NO LONGER REQUIRED]]</v>
      </c>
      <c r="G78" t="str">
        <f ca="1">CHOOSE(I78,OFFSET(DetailList!E$1,$C78-1,0),OFFSET(DetailListPending!E$1,$D78-1,0),OFFSET(Removed!E$1,$E78-1,0))</f>
        <v>DEFRA</v>
      </c>
      <c r="H78" s="233" t="str">
        <f ca="1">CHOOSE(I78,OFFSET(DetailList!AU$1,$C78-1,0),"Pending: "&amp;OFFSET(DetailListPending!AU$1,$D78-1,0),"REMOVED ["&amp;OFFSET(Removed!AU$1,$E78-1,0)&amp;"]")</f>
        <v>REMOVED [1]</v>
      </c>
      <c r="I78">
        <f t="shared" si="3"/>
        <v>3</v>
      </c>
      <c r="J78" t="b">
        <f t="shared" si="4"/>
        <v>1</v>
      </c>
      <c r="K78" t="b">
        <f t="shared" si="5"/>
        <v>0</v>
      </c>
    </row>
    <row r="79" spans="2:11" x14ac:dyDescent="0.3">
      <c r="B79" s="90">
        <v>78</v>
      </c>
      <c r="C79" s="152" t="e">
        <f>MATCH(B79,DetailList!AZ:AZ,0)</f>
        <v>#N/A</v>
      </c>
      <c r="D79" s="152" t="e">
        <f>MATCH(B79,DetailListPending!AZ:AZ,0)</f>
        <v>#N/A</v>
      </c>
      <c r="E79" s="152">
        <f>MATCH(B79,Removed!AZ$1:AZ$443,0)</f>
        <v>402</v>
      </c>
      <c r="F79" t="str">
        <f ca="1">CHOOSE(I79,OFFSET(DetailList!C$1,$C79-1,0),"PENDING: "&amp;OFFSET(DetailListPending!C$1,$D79-1,0),"   REMOVED ["&amp;OFFSET(Removed!C$1,$E79-1,0)&amp;"]")</f>
        <v xml:space="preserve">   REMOVED [Incidents under the Environmental Damage Regulations 2009 ]</v>
      </c>
      <c r="G79" t="str">
        <f ca="1">CHOOSE(I79,OFFSET(DetailList!E$1,$C79-1,0),OFFSET(DetailListPending!E$1,$D79-1,0),OFFSET(Removed!E$1,$E79-1,0))</f>
        <v>DEFRA</v>
      </c>
      <c r="H79" s="233" t="str">
        <f ca="1">CHOOSE(I79,OFFSET(DetailList!AU$1,$C79-1,0),"Pending: "&amp;OFFSET(DetailListPending!AU$1,$D79-1,0),"REMOVED ["&amp;OFFSET(Removed!AU$1,$E79-1,0)&amp;"]")</f>
        <v>REMOVED [1]</v>
      </c>
      <c r="I79">
        <f t="shared" si="3"/>
        <v>3</v>
      </c>
      <c r="J79" t="b">
        <f t="shared" si="4"/>
        <v>1</v>
      </c>
      <c r="K79" t="b">
        <f t="shared" si="5"/>
        <v>0</v>
      </c>
    </row>
    <row r="80" spans="2:11" x14ac:dyDescent="0.3">
      <c r="B80" s="90">
        <v>79</v>
      </c>
      <c r="C80" s="152" t="e">
        <f>MATCH(B80,DetailList!AZ:AZ,0)</f>
        <v>#N/A</v>
      </c>
      <c r="D80" s="152" t="e">
        <f>MATCH(B80,DetailListPending!AZ:AZ,0)</f>
        <v>#N/A</v>
      </c>
      <c r="E80" s="152">
        <f>MATCH(B80,Removed!AZ$1:AZ$443,0)</f>
        <v>381</v>
      </c>
      <c r="F80" t="str">
        <f ca="1">CHOOSE(I80,OFFSET(DetailList!C$1,$C80-1,0),"PENDING: "&amp;OFFSET(DetailListPending!C$1,$D80-1,0),"   REMOVED ["&amp;OFFSET(Removed!C$1,$E80-1,0)&amp;"]")</f>
        <v xml:space="preserve">   REMOVED [Fly-tipping incidents (Flycapture)]</v>
      </c>
      <c r="G80" t="str">
        <f ca="1">CHOOSE(I80,OFFSET(DetailList!E$1,$C80-1,0),OFFSET(DetailListPending!E$1,$D80-1,0),OFFSET(Removed!E$1,$E80-1,0))</f>
        <v>DEFRA</v>
      </c>
      <c r="H80" s="233" t="str">
        <f ca="1">CHOOSE(I80,OFFSET(DetailList!AU$1,$C80-1,0),"Pending: "&amp;OFFSET(DetailListPending!AU$1,$D80-1,0),"REMOVED ["&amp;OFFSET(Removed!AU$1,$E80-1,0)&amp;"]")</f>
        <v>REMOVED [4]</v>
      </c>
      <c r="I80">
        <f t="shared" si="3"/>
        <v>3</v>
      </c>
      <c r="J80" t="b">
        <f t="shared" si="4"/>
        <v>1</v>
      </c>
      <c r="K80" t="b">
        <f t="shared" si="5"/>
        <v>0</v>
      </c>
    </row>
    <row r="81" spans="2:11" x14ac:dyDescent="0.3">
      <c r="B81" s="90">
        <v>80</v>
      </c>
      <c r="C81" s="152">
        <f>MATCH(B81,DetailList!AZ:AZ,0)</f>
        <v>199</v>
      </c>
      <c r="D81" s="152" t="e">
        <f>MATCH(B81,DetailListPending!AZ:AZ,0)</f>
        <v>#N/A</v>
      </c>
      <c r="E81" s="152" t="e">
        <f>MATCH(B81,Removed!AZ$1:AZ$443,0)</f>
        <v>#N/A</v>
      </c>
      <c r="F81" t="str">
        <f ca="1">CHOOSE(I81,OFFSET(DetailList!C$1,$C81-1,0),"PENDING: "&amp;OFFSET(DetailListPending!C$1,$D81-1,0),"   REMOVED ["&amp;OFFSET(Removed!C$1,$E81-1,0)&amp;"]")</f>
        <v>Flood and coastal erosion risk management and sustainable drainage systems</v>
      </c>
      <c r="G81" t="str">
        <f ca="1">CHOOSE(I81,OFFSET(DetailList!E$1,$C81-1,0),OFFSET(DetailListPending!E$1,$D81-1,0),OFFSET(Removed!E$1,$E81-1,0))</f>
        <v>DEFRA</v>
      </c>
      <c r="H81" s="233">
        <f ca="1">CHOOSE(I81,OFFSET(DetailList!AU$1,$C81-1,0),"Pending: "&amp;OFFSET(DetailListPending!AU$1,$D81-1,0),"REMOVED ["&amp;OFFSET(Removed!AU$1,$E81-1,0)&amp;"]")</f>
        <v>4</v>
      </c>
      <c r="I81">
        <f t="shared" si="3"/>
        <v>1</v>
      </c>
      <c r="J81" t="b">
        <f t="shared" si="4"/>
        <v>1</v>
      </c>
      <c r="K81" t="b">
        <f t="shared" si="5"/>
        <v>0</v>
      </c>
    </row>
    <row r="82" spans="2:11" x14ac:dyDescent="0.3">
      <c r="B82" s="90">
        <v>81</v>
      </c>
      <c r="C82" s="152" t="e">
        <f>MATCH(B82,DetailList!AZ:AZ,0)</f>
        <v>#N/A</v>
      </c>
      <c r="D82" s="152" t="e">
        <f>MATCH(B82,DetailListPending!AZ:AZ,0)</f>
        <v>#N/A</v>
      </c>
      <c r="E82" s="152">
        <f>MATCH(B82,Removed!AZ$1:AZ$443,0)</f>
        <v>69</v>
      </c>
      <c r="F82" t="str">
        <f ca="1">CHOOSE(I82,OFFSET(DetailList!C$1,$C82-1,0),"PENDING: "&amp;OFFSET(DetailListPending!C$1,$D82-1,0),"   REMOVED ["&amp;OFFSET(Removed!C$1,$E82-1,0)&amp;"]")</f>
        <v xml:space="preserve">   REMOVED [Compliance with Government Buying Standards - sustainable procurement specifications for goods and services]</v>
      </c>
      <c r="G82" t="str">
        <f ca="1">CHOOSE(I82,OFFSET(DetailList!E$1,$C82-1,0),OFFSET(DetailListPending!E$1,$D82-1,0),OFFSET(Removed!E$1,$E82-1,0))</f>
        <v>DEFRA</v>
      </c>
      <c r="H82" s="233" t="str">
        <f ca="1">CHOOSE(I82,OFFSET(DetailList!AU$1,$C82-1,0),"Pending: "&amp;OFFSET(DetailListPending!AU$1,$D82-1,0),"REMOVED ["&amp;OFFSET(Removed!AU$1,$E82-1,0)&amp;"]")</f>
        <v>REMOVED [1]</v>
      </c>
      <c r="I82">
        <f t="shared" si="3"/>
        <v>3</v>
      </c>
      <c r="J82" t="b">
        <f t="shared" si="4"/>
        <v>1</v>
      </c>
      <c r="K82" t="b">
        <f t="shared" si="5"/>
        <v>0</v>
      </c>
    </row>
    <row r="83" spans="2:11" x14ac:dyDescent="0.3">
      <c r="B83" s="90">
        <v>82</v>
      </c>
      <c r="C83" s="152">
        <f>MATCH(B83,DetailList!AZ:AZ,0)</f>
        <v>206</v>
      </c>
      <c r="D83" s="152" t="e">
        <f>MATCH(B83,DetailListPending!AZ:AZ,0)</f>
        <v>#N/A</v>
      </c>
      <c r="E83" s="152" t="e">
        <f>MATCH(B83,Removed!AZ$1:AZ$443,0)</f>
        <v>#N/A</v>
      </c>
      <c r="F83" t="str">
        <f ca="1">CHOOSE(I83,OFFSET(DetailList!C$1,$C83-1,0),"PENDING: "&amp;OFFSET(DetailListPending!C$1,$D83-1,0),"   REMOVED ["&amp;OFFSET(Removed!C$1,$E83-1,0)&amp;"]")</f>
        <v>WasteDataFlow - LA waste management statistics</v>
      </c>
      <c r="G83" t="str">
        <f ca="1">CHOOSE(I83,OFFSET(DetailList!E$1,$C83-1,0),OFFSET(DetailListPending!E$1,$D83-1,0),OFFSET(Removed!E$1,$E83-1,0))</f>
        <v>DEFRA</v>
      </c>
      <c r="H83" s="233">
        <f ca="1">CHOOSE(I83,OFFSET(DetailList!AU$1,$C83-1,0),"Pending: "&amp;OFFSET(DetailListPending!AU$1,$D83-1,0),"REMOVED ["&amp;OFFSET(Removed!AU$1,$E83-1,0)&amp;"]")</f>
        <v>1</v>
      </c>
      <c r="I83">
        <f t="shared" si="3"/>
        <v>1</v>
      </c>
      <c r="J83" t="b">
        <f t="shared" si="4"/>
        <v>1</v>
      </c>
      <c r="K83" t="b">
        <f t="shared" si="5"/>
        <v>0</v>
      </c>
    </row>
    <row r="84" spans="2:11" x14ac:dyDescent="0.3">
      <c r="B84" s="90">
        <v>83</v>
      </c>
      <c r="C84" s="152">
        <f>MATCH(B84,DetailList!AZ:AZ,0)</f>
        <v>208</v>
      </c>
      <c r="D84" s="152" t="e">
        <f>MATCH(B84,DetailListPending!AZ:AZ,0)</f>
        <v>#N/A</v>
      </c>
      <c r="E84" s="152" t="e">
        <f>MATCH(B84,Removed!AZ$1:AZ$443,0)</f>
        <v>#N/A</v>
      </c>
      <c r="F84" t="str">
        <f ca="1">CHOOSE(I84,OFFSET(DetailList!C$1,$C84-1,0),"PENDING: "&amp;OFFSET(DetailListPending!C$1,$D84-1,0),"   REMOVED ["&amp;OFFSET(Removed!C$1,$E84-1,0)&amp;"]")</f>
        <v>Local Authority Private Water Supplies Data submission</v>
      </c>
      <c r="G84" t="str">
        <f ca="1">CHOOSE(I84,OFFSET(DetailList!E$1,$C84-1,0),OFFSET(DetailListPending!E$1,$D84-1,0),OFFSET(Removed!E$1,$E84-1,0))</f>
        <v>DEFRA</v>
      </c>
      <c r="H84" s="233">
        <f ca="1">CHOOSE(I84,OFFSET(DetailList!AU$1,$C84-1,0),"Pending: "&amp;OFFSET(DetailListPending!AU$1,$D84-1,0),"REMOVED ["&amp;OFFSET(Removed!AU$1,$E84-1,0)&amp;"]")</f>
        <v>2</v>
      </c>
      <c r="I84">
        <f t="shared" si="3"/>
        <v>1</v>
      </c>
      <c r="J84" t="b">
        <f t="shared" si="4"/>
        <v>1</v>
      </c>
      <c r="K84" t="b">
        <f t="shared" si="5"/>
        <v>0</v>
      </c>
    </row>
    <row r="85" spans="2:11" x14ac:dyDescent="0.3">
      <c r="B85" s="90">
        <v>84</v>
      </c>
      <c r="C85" s="152" t="e">
        <f>MATCH(B85,DetailList!AZ:AZ,0)</f>
        <v>#N/A</v>
      </c>
      <c r="D85" s="152" t="e">
        <f>MATCH(B85,DetailListPending!AZ:AZ,0)</f>
        <v>#N/A</v>
      </c>
      <c r="E85" s="152">
        <f>MATCH(B85,Removed!AZ$1:AZ$443,0)</f>
        <v>4</v>
      </c>
      <c r="F85" t="str">
        <f ca="1">CHOOSE(I85,OFFSET(DetailList!C$1,$C85-1,0),"PENDING: "&amp;OFFSET(DetailListPending!C$1,$D85-1,0),"   REMOVED ["&amp;OFFSET(Removed!C$1,$E85-1,0)&amp;"]")</f>
        <v xml:space="preserve">   REMOVED [Annual farming surveys, crops, livestock and labour.]</v>
      </c>
      <c r="G85" t="str">
        <f ca="1">CHOOSE(I85,OFFSET(DetailList!E$1,$C85-1,0),OFFSET(DetailListPending!E$1,$D85-1,0),OFFSET(Removed!E$1,$E85-1,0))</f>
        <v>DEFRA</v>
      </c>
      <c r="H85" s="233" t="str">
        <f ca="1">CHOOSE(I85,OFFSET(DetailList!AU$1,$C85-1,0),"Pending: "&amp;OFFSET(DetailListPending!AU$1,$D85-1,0),"REMOVED ["&amp;OFFSET(Removed!AU$1,$E85-1,0)&amp;"]")</f>
        <v>REMOVED [1]</v>
      </c>
      <c r="I85">
        <f t="shared" si="3"/>
        <v>3</v>
      </c>
      <c r="J85" t="b">
        <f t="shared" si="4"/>
        <v>1</v>
      </c>
      <c r="K85" t="b">
        <f t="shared" si="5"/>
        <v>0</v>
      </c>
    </row>
    <row r="86" spans="2:11" x14ac:dyDescent="0.3">
      <c r="B86" s="90">
        <v>85</v>
      </c>
      <c r="C86" s="152" t="e">
        <f>MATCH(B86,DetailList!AZ:AZ,0)</f>
        <v>#N/A</v>
      </c>
      <c r="D86" s="152" t="e">
        <f>MATCH(B86,DetailListPending!AZ:AZ,0)</f>
        <v>#N/A</v>
      </c>
      <c r="E86" s="152">
        <f>MATCH(B86,Removed!AZ$1:AZ$443,0)</f>
        <v>210</v>
      </c>
      <c r="F86" t="str">
        <f ca="1">CHOOSE(I86,OFFSET(DetailList!C$1,$C86-1,0),"PENDING: "&amp;OFFSET(DetailListPending!C$1,$D86-1,0),"   REMOVED ["&amp;OFFSET(Removed!C$1,$E86-1,0)&amp;"]")</f>
        <v xml:space="preserve">   REMOVED [Child and Adolescent Mental Health Service (CAMHS)]</v>
      </c>
      <c r="G86" t="str">
        <f ca="1">CHOOSE(I86,OFFSET(DetailList!E$1,$C86-1,0),OFFSET(DetailListPending!E$1,$D86-1,0),OFFSET(Removed!E$1,$E86-1,0))</f>
        <v>DfE</v>
      </c>
      <c r="H86" s="233" t="str">
        <f ca="1">CHOOSE(I86,OFFSET(DetailList!AU$1,$C86-1,0),"Pending: "&amp;OFFSET(DetailListPending!AU$1,$D86-1,0),"REMOVED ["&amp;OFFSET(Removed!AU$1,$E86-1,0)&amp;"]")</f>
        <v>REMOVED [1]</v>
      </c>
      <c r="I86">
        <f t="shared" si="3"/>
        <v>3</v>
      </c>
      <c r="J86" t="b">
        <f t="shared" si="4"/>
        <v>1</v>
      </c>
      <c r="K86" t="b">
        <f t="shared" si="5"/>
        <v>0</v>
      </c>
    </row>
    <row r="87" spans="2:11" x14ac:dyDescent="0.3">
      <c r="B87" s="90">
        <v>86</v>
      </c>
      <c r="C87" s="152">
        <f>MATCH(B87,DetailList!AZ:AZ,0)</f>
        <v>229</v>
      </c>
      <c r="D87" s="152" t="e">
        <f>MATCH(B87,DetailListPending!AZ:AZ,0)</f>
        <v>#N/A</v>
      </c>
      <c r="E87" s="152" t="e">
        <f>MATCH(B87,Removed!AZ$1:AZ$443,0)</f>
        <v>#N/A</v>
      </c>
      <c r="F87" t="str">
        <f ca="1">CHOOSE(I87,OFFSET(DetailList!C$1,$C87-1,0),"PENDING: "&amp;OFFSET(DetailListPending!C$1,$D87-1,0),"   REMOVED ["&amp;OFFSET(Removed!C$1,$E87-1,0)&amp;"]")</f>
        <v>Child Death Review Panels (LSCB1)</v>
      </c>
      <c r="G87" t="str">
        <f ca="1">CHOOSE(I87,OFFSET(DetailList!E$1,$C87-1,0),OFFSET(DetailListPending!E$1,$D87-1,0),OFFSET(Removed!E$1,$E87-1,0))</f>
        <v>DHSC</v>
      </c>
      <c r="H87" s="233">
        <f ca="1">CHOOSE(I87,OFFSET(DetailList!AU$1,$C87-1,0),"Pending: "&amp;OFFSET(DetailListPending!AU$1,$D87-1,0),"REMOVED ["&amp;OFFSET(Removed!AU$1,$E87-1,0)&amp;"]")</f>
        <v>1</v>
      </c>
      <c r="I87">
        <f t="shared" si="3"/>
        <v>1</v>
      </c>
      <c r="J87" t="b">
        <f t="shared" si="4"/>
        <v>1</v>
      </c>
      <c r="K87" t="b">
        <f t="shared" si="5"/>
        <v>0</v>
      </c>
    </row>
    <row r="88" spans="2:11" x14ac:dyDescent="0.3">
      <c r="B88" s="90">
        <v>87</v>
      </c>
      <c r="C88" s="152">
        <f>MATCH(B88,DetailList!AZ:AZ,0)</f>
        <v>231</v>
      </c>
      <c r="D88" s="152" t="e">
        <f>MATCH(B88,DetailListPending!AZ:AZ,0)</f>
        <v>#N/A</v>
      </c>
      <c r="E88" s="152" t="e">
        <f>MATCH(B88,Removed!AZ$1:AZ$443,0)</f>
        <v>#N/A</v>
      </c>
      <c r="F88" t="str">
        <f ca="1">CHOOSE(I88,OFFSET(DetailList!C$1,$C88-1,0),"PENDING: "&amp;OFFSET(DetailListPending!C$1,$D88-1,0),"   REMOVED ["&amp;OFFSET(Removed!C$1,$E88-1,0)&amp;"]")</f>
        <v>Children in Need Census</v>
      </c>
      <c r="G88" t="str">
        <f ca="1">CHOOSE(I88,OFFSET(DetailList!E$1,$C88-1,0),OFFSET(DetailListPending!E$1,$D88-1,0),OFFSET(Removed!E$1,$E88-1,0))</f>
        <v>DfE</v>
      </c>
      <c r="H88" s="233">
        <f ca="1">CHOOSE(I88,OFFSET(DetailList!AU$1,$C88-1,0),"Pending: "&amp;OFFSET(DetailListPending!AU$1,$D88-1,0),"REMOVED ["&amp;OFFSET(Removed!AU$1,$E88-1,0)&amp;"]")</f>
        <v>8</v>
      </c>
      <c r="I88">
        <f t="shared" si="3"/>
        <v>1</v>
      </c>
      <c r="J88" t="b">
        <f t="shared" si="4"/>
        <v>1</v>
      </c>
      <c r="K88" t="b">
        <f t="shared" si="5"/>
        <v>0</v>
      </c>
    </row>
    <row r="89" spans="2:11" x14ac:dyDescent="0.3">
      <c r="B89" s="90">
        <v>88</v>
      </c>
      <c r="C89" s="152">
        <f>MATCH(B89,DetailList!AZ:AZ,0)</f>
        <v>240</v>
      </c>
      <c r="D89" s="152" t="e">
        <f>MATCH(B89,DetailListPending!AZ:AZ,0)</f>
        <v>#N/A</v>
      </c>
      <c r="E89" s="152" t="e">
        <f>MATCH(B89,Removed!AZ$1:AZ$443,0)</f>
        <v>#N/A</v>
      </c>
      <c r="F89" t="str">
        <f ca="1">CHOOSE(I89,OFFSET(DetailList!C$1,$C89-1,0),"PENDING: "&amp;OFFSET(DetailListPending!C$1,$D89-1,0),"   REMOVED ["&amp;OFFSET(Removed!C$1,$E89-1,0)&amp;"]")</f>
        <v>Children Looked After (CLA) (SSDA903)</v>
      </c>
      <c r="G89" t="str">
        <f ca="1">CHOOSE(I89,OFFSET(DetailList!E$1,$C89-1,0),OFFSET(DetailListPending!E$1,$D89-1,0),OFFSET(Removed!E$1,$E89-1,0))</f>
        <v>DfE</v>
      </c>
      <c r="H89" s="233">
        <f ca="1">CHOOSE(I89,OFFSET(DetailList!AU$1,$C89-1,0),"Pending: "&amp;OFFSET(DetailListPending!AU$1,$D89-1,0),"REMOVED ["&amp;OFFSET(Removed!AU$1,$E89-1,0)&amp;"]")</f>
        <v>8</v>
      </c>
      <c r="I89">
        <f t="shared" si="3"/>
        <v>1</v>
      </c>
      <c r="J89" t="b">
        <f t="shared" si="4"/>
        <v>1</v>
      </c>
      <c r="K89" t="b">
        <f t="shared" si="5"/>
        <v>0</v>
      </c>
    </row>
    <row r="90" spans="2:11" x14ac:dyDescent="0.3">
      <c r="B90" s="90">
        <v>89</v>
      </c>
      <c r="C90" s="152" t="e">
        <f>MATCH(B90,DetailList!AZ:AZ,0)</f>
        <v>#N/A</v>
      </c>
      <c r="D90" s="152" t="e">
        <f>MATCH(B90,DetailListPending!AZ:AZ,0)</f>
        <v>#N/A</v>
      </c>
      <c r="E90" s="152">
        <f>MATCH(B90,Removed!AZ$1:AZ$443,0)</f>
        <v>212</v>
      </c>
      <c r="F90" t="str">
        <f ca="1">CHOOSE(I90,OFFSET(DetailList!C$1,$C90-1,0),"PENDING: "&amp;OFFSET(DetailListPending!C$1,$D90-1,0),"   REMOVED ["&amp;OFFSET(Removed!C$1,$E90-1,0)&amp;"]")</f>
        <v xml:space="preserve">   REMOVED [Missing from Care and Home]</v>
      </c>
      <c r="G90" t="str">
        <f ca="1">CHOOSE(I90,OFFSET(DetailList!E$1,$C90-1,0),OFFSET(DetailListPending!E$1,$D90-1,0),OFFSET(Removed!E$1,$E90-1,0))</f>
        <v>DfE</v>
      </c>
      <c r="H90" s="233" t="str">
        <f ca="1">CHOOSE(I90,OFFSET(DetailList!AU$1,$C90-1,0),"Pending: "&amp;OFFSET(DetailListPending!AU$1,$D90-1,0),"REMOVED ["&amp;OFFSET(Removed!AU$1,$E90-1,0)&amp;"]")</f>
        <v>REMOVED [1]</v>
      </c>
      <c r="I90">
        <f t="shared" si="3"/>
        <v>3</v>
      </c>
      <c r="J90" t="b">
        <f t="shared" si="4"/>
        <v>1</v>
      </c>
      <c r="K90" t="b">
        <f t="shared" si="5"/>
        <v>0</v>
      </c>
    </row>
    <row r="91" spans="2:11" x14ac:dyDescent="0.3">
      <c r="B91" s="90">
        <v>90</v>
      </c>
      <c r="C91" s="152" t="e">
        <f>MATCH(B91,DetailList!AZ:AZ,0)</f>
        <v>#N/A</v>
      </c>
      <c r="D91" s="152" t="e">
        <f>MATCH(B91,DetailListPending!AZ:AZ,0)</f>
        <v>#N/A</v>
      </c>
      <c r="E91" s="152">
        <f>MATCH(B91,Removed!AZ$1:AZ$443,0)</f>
        <v>386</v>
      </c>
      <c r="F91" t="str">
        <f ca="1">CHOOSE(I91,OFFSET(DetailList!C$1,$C91-1,0),"PENDING: "&amp;OFFSET(DetailListPending!C$1,$D91-1,0),"   REMOVED ["&amp;OFFSET(Removed!C$1,$E91-1,0)&amp;"]")</f>
        <v xml:space="preserve">   REMOVED [Private Fostering (PF1)]</v>
      </c>
      <c r="G91" t="str">
        <f ca="1">CHOOSE(I91,OFFSET(DetailList!E$1,$C91-1,0),OFFSET(DetailListPending!E$1,$D91-1,0),OFFSET(Removed!E$1,$E91-1,0))</f>
        <v>DfE</v>
      </c>
      <c r="H91" s="233" t="str">
        <f ca="1">CHOOSE(I91,OFFSET(DetailList!AU$1,$C91-1,0),"Pending: "&amp;OFFSET(DetailListPending!AU$1,$D91-1,0),"REMOVED ["&amp;OFFSET(Removed!AU$1,$E91-1,0)&amp;"]")</f>
        <v>REMOVED [2]</v>
      </c>
      <c r="I91">
        <f t="shared" si="3"/>
        <v>3</v>
      </c>
      <c r="J91" t="b">
        <f t="shared" si="4"/>
        <v>1</v>
      </c>
      <c r="K91" t="b">
        <f t="shared" si="5"/>
        <v>0</v>
      </c>
    </row>
    <row r="92" spans="2:11" x14ac:dyDescent="0.3">
      <c r="B92" s="90">
        <v>91</v>
      </c>
      <c r="C92" s="152">
        <f>MATCH(B92,DetailList!AZ:AZ,0)</f>
        <v>249</v>
      </c>
      <c r="D92" s="152" t="e">
        <f>MATCH(B92,DetailListPending!AZ:AZ,0)</f>
        <v>#N/A</v>
      </c>
      <c r="E92" s="152" t="e">
        <f>MATCH(B92,Removed!AZ$1:AZ$443,0)</f>
        <v>#N/A</v>
      </c>
      <c r="F92" t="str">
        <f ca="1">CHOOSE(I92,OFFSET(DetailList!C$1,$C92-1,0),"PENDING: "&amp;OFFSET(DetailListPending!C$1,$D92-1,0),"   REMOVED ["&amp;OFFSET(Removed!C$1,$E92-1,0)&amp;"]")</f>
        <v>Children's Social Care Work Workforce</v>
      </c>
      <c r="G92" t="str">
        <f ca="1">CHOOSE(I92,OFFSET(DetailList!E$1,$C92-1,0),OFFSET(DetailListPending!E$1,$D92-1,0),OFFSET(Removed!E$1,$E92-1,0))</f>
        <v>DfE</v>
      </c>
      <c r="H92" s="233">
        <f ca="1">CHOOSE(I92,OFFSET(DetailList!AU$1,$C92-1,0),"Pending: "&amp;OFFSET(DetailListPending!AU$1,$D92-1,0),"REMOVED ["&amp;OFFSET(Removed!AU$1,$E92-1,0)&amp;"]")</f>
        <v>2</v>
      </c>
      <c r="I92">
        <f t="shared" si="3"/>
        <v>1</v>
      </c>
      <c r="J92" t="b">
        <f t="shared" si="4"/>
        <v>1</v>
      </c>
      <c r="K92" t="b">
        <f t="shared" si="5"/>
        <v>0</v>
      </c>
    </row>
    <row r="93" spans="2:11" x14ac:dyDescent="0.3">
      <c r="B93" s="90">
        <v>92</v>
      </c>
      <c r="C93" s="152">
        <f>MATCH(B93,DetailList!AZ:AZ,0)</f>
        <v>252</v>
      </c>
      <c r="D93" s="152" t="e">
        <f>MATCH(B93,DetailListPending!AZ:AZ,0)</f>
        <v>#N/A</v>
      </c>
      <c r="E93" s="152" t="e">
        <f>MATCH(B93,Removed!AZ$1:AZ$443,0)</f>
        <v>#N/A</v>
      </c>
      <c r="F93" t="str">
        <f ca="1">CHOOSE(I93,OFFSET(DetailList!C$1,$C93-1,0),"PENDING: "&amp;OFFSET(DetailListPending!C$1,$D93-1,0),"   REMOVED ["&amp;OFFSET(Removed!C$1,$E93-1,0)&amp;"]")</f>
        <v>Secure Children's Homes (SA1)</v>
      </c>
      <c r="G93" t="str">
        <f ca="1">CHOOSE(I93,OFFSET(DetailList!E$1,$C93-1,0),OFFSET(DetailListPending!E$1,$D93-1,0),OFFSET(Removed!E$1,$E93-1,0))</f>
        <v>DfE</v>
      </c>
      <c r="H93" s="233">
        <f ca="1">CHOOSE(I93,OFFSET(DetailList!AU$1,$C93-1,0),"Pending: "&amp;OFFSET(DetailListPending!AU$1,$D93-1,0),"REMOVED ["&amp;OFFSET(Removed!AU$1,$E93-1,0)&amp;"]")</f>
        <v>2</v>
      </c>
      <c r="I93">
        <f t="shared" si="3"/>
        <v>1</v>
      </c>
      <c r="J93" t="b">
        <f t="shared" si="4"/>
        <v>1</v>
      </c>
      <c r="K93" t="b">
        <f t="shared" si="5"/>
        <v>0</v>
      </c>
    </row>
    <row r="94" spans="2:11" x14ac:dyDescent="0.3">
      <c r="B94" s="90">
        <v>93</v>
      </c>
      <c r="C94" s="152" t="e">
        <f>MATCH(B94,DetailList!AZ:AZ,0)</f>
        <v>#N/A</v>
      </c>
      <c r="D94" s="152" t="e">
        <f>MATCH(B94,DetailListPending!AZ:AZ,0)</f>
        <v>#N/A</v>
      </c>
      <c r="E94" s="152">
        <f>MATCH(B94,Removed!AZ$1:AZ$443,0)</f>
        <v>58</v>
      </c>
      <c r="F94" t="str">
        <f ca="1">CHOOSE(I94,OFFSET(DetailList!C$1,$C94-1,0),"PENDING: "&amp;OFFSET(DetailListPending!C$1,$D94-1,0),"   REMOVED ["&amp;OFFSET(Removed!C$1,$E94-1,0)&amp;"]")</f>
        <v xml:space="preserve">   REMOVED [Childcare and Early Years Providers Survey]</v>
      </c>
      <c r="G94" t="str">
        <f ca="1">CHOOSE(I94,OFFSET(DetailList!E$1,$C94-1,0),OFFSET(DetailListPending!E$1,$D94-1,0),OFFSET(Removed!E$1,$E94-1,0))</f>
        <v>DfE</v>
      </c>
      <c r="H94" s="233" t="str">
        <f ca="1">CHOOSE(I94,OFFSET(DetailList!AU$1,$C94-1,0),"Pending: "&amp;OFFSET(DetailListPending!AU$1,$D94-1,0),"REMOVED ["&amp;OFFSET(Removed!AU$1,$E94-1,0)&amp;"]")</f>
        <v>REMOVED [1]</v>
      </c>
      <c r="I94">
        <f t="shared" si="3"/>
        <v>3</v>
      </c>
      <c r="J94" t="b">
        <f t="shared" si="4"/>
        <v>1</v>
      </c>
      <c r="K94" t="b">
        <f t="shared" si="5"/>
        <v>0</v>
      </c>
    </row>
    <row r="95" spans="2:11" x14ac:dyDescent="0.3">
      <c r="B95" s="90">
        <v>94</v>
      </c>
      <c r="C95" s="152" t="e">
        <f>MATCH(B95,DetailList!AZ:AZ,0)</f>
        <v>#N/A</v>
      </c>
      <c r="D95" s="152" t="e">
        <f>MATCH(B95,DetailListPending!AZ:AZ,0)</f>
        <v>#N/A</v>
      </c>
      <c r="E95" s="152">
        <f>MATCH(B95,Removed!AZ$1:AZ$443,0)</f>
        <v>283</v>
      </c>
      <c r="F95" t="str">
        <f ca="1">CHOOSE(I95,OFFSET(DetailList!C$1,$C95-1,0),"PENDING: "&amp;OFFSET(DetailListPending!C$1,$D95-1,0),"   REMOVED ["&amp;OFFSET(Removed!C$1,$E95-1,0)&amp;"]")</f>
        <v xml:space="preserve">   REMOVED [Children’s Centres and other parts of the Early Intervention Grant]</v>
      </c>
      <c r="G95" t="str">
        <f ca="1">CHOOSE(I95,OFFSET(DetailList!E$1,$C95-1,0),OFFSET(DetailListPending!E$1,$D95-1,0),OFFSET(Removed!E$1,$E95-1,0))</f>
        <v>DfE</v>
      </c>
      <c r="H95" s="233" t="str">
        <f ca="1">CHOOSE(I95,OFFSET(DetailList!AU$1,$C95-1,0),"Pending: "&amp;OFFSET(DetailListPending!AU$1,$D95-1,0),"REMOVED ["&amp;OFFSET(Removed!AU$1,$E95-1,0)&amp;"]")</f>
        <v>REMOVED [1]</v>
      </c>
      <c r="I95">
        <f t="shared" si="3"/>
        <v>3</v>
      </c>
      <c r="J95" t="b">
        <f t="shared" si="4"/>
        <v>1</v>
      </c>
      <c r="K95" t="b">
        <f t="shared" si="5"/>
        <v>0</v>
      </c>
    </row>
    <row r="96" spans="2:11" x14ac:dyDescent="0.3">
      <c r="B96" s="90">
        <v>95</v>
      </c>
      <c r="C96" s="152" t="e">
        <f>MATCH(B96,DetailList!AZ:AZ,0)</f>
        <v>#N/A</v>
      </c>
      <c r="D96" s="152" t="e">
        <f>MATCH(B96,DetailListPending!AZ:AZ,0)</f>
        <v>#N/A</v>
      </c>
      <c r="E96" s="152">
        <f>MATCH(B96,Removed!AZ$1:AZ$443,0)</f>
        <v>60</v>
      </c>
      <c r="F96" t="str">
        <f ca="1">CHOOSE(I96,OFFSET(DetailList!C$1,$C96-1,0),"PENDING: "&amp;OFFSET(DetailListPending!C$1,$D96-1,0),"   REMOVED ["&amp;OFFSET(Removed!C$1,$E96-1,0)&amp;"]")</f>
        <v xml:space="preserve">   REMOVED [Children's Centres ]</v>
      </c>
      <c r="G96" t="str">
        <f ca="1">CHOOSE(I96,OFFSET(DetailList!E$1,$C96-1,0),OFFSET(DetailListPending!E$1,$D96-1,0),OFFSET(Removed!E$1,$E96-1,0))</f>
        <v>DfE</v>
      </c>
      <c r="H96" s="233" t="str">
        <f ca="1">CHOOSE(I96,OFFSET(DetailList!AU$1,$C96-1,0),"Pending: "&amp;OFFSET(DetailListPending!AU$1,$D96-1,0),"REMOVED ["&amp;OFFSET(Removed!AU$1,$E96-1,0)&amp;"]")</f>
        <v>REMOVED [2]</v>
      </c>
      <c r="I96">
        <f t="shared" si="3"/>
        <v>3</v>
      </c>
      <c r="J96" t="b">
        <f t="shared" si="4"/>
        <v>1</v>
      </c>
      <c r="K96" t="b">
        <f t="shared" si="5"/>
        <v>0</v>
      </c>
    </row>
    <row r="97" spans="2:11" x14ac:dyDescent="0.3">
      <c r="B97" s="90">
        <v>96</v>
      </c>
      <c r="C97" s="152">
        <f>MATCH(B97,DetailList!AZ:AZ,0)</f>
        <v>255</v>
      </c>
      <c r="D97" s="152" t="e">
        <f>MATCH(B97,DetailListPending!AZ:AZ,0)</f>
        <v>#N/A</v>
      </c>
      <c r="E97" s="152" t="e">
        <f>MATCH(B97,Removed!AZ$1:AZ$443,0)</f>
        <v>#N/A</v>
      </c>
      <c r="F97" t="str">
        <f ca="1">CHOOSE(I97,OFFSET(DetailList!C$1,$C97-1,0),"PENDING: "&amp;OFFSET(DetailListPending!C$1,$D97-1,0),"   REMOVED ["&amp;OFFSET(Removed!C$1,$E97-1,0)&amp;"]")</f>
        <v>Early Years Census</v>
      </c>
      <c r="G97" t="str">
        <f ca="1">CHOOSE(I97,OFFSET(DetailList!E$1,$C97-1,0),OFFSET(DetailListPending!E$1,$D97-1,0),OFFSET(Removed!E$1,$E97-1,0))</f>
        <v>DfE</v>
      </c>
      <c r="H97" s="233">
        <f ca="1">CHOOSE(I97,OFFSET(DetailList!AU$1,$C97-1,0),"Pending: "&amp;OFFSET(DetailListPending!AU$1,$D97-1,0),"REMOVED ["&amp;OFFSET(Removed!AU$1,$E97-1,0)&amp;"]")</f>
        <v>10</v>
      </c>
      <c r="I97">
        <f t="shared" si="3"/>
        <v>1</v>
      </c>
      <c r="J97" t="b">
        <f t="shared" si="4"/>
        <v>1</v>
      </c>
      <c r="K97" t="b">
        <f t="shared" si="5"/>
        <v>0</v>
      </c>
    </row>
    <row r="98" spans="2:11" x14ac:dyDescent="0.3">
      <c r="B98" s="90">
        <v>97</v>
      </c>
      <c r="C98" s="152" t="e">
        <f>MATCH(B98,DetailList!AZ:AZ,0)</f>
        <v>#N/A</v>
      </c>
      <c r="D98" s="152" t="e">
        <f>MATCH(B98,DetailListPending!AZ:AZ,0)</f>
        <v>#N/A</v>
      </c>
      <c r="E98" s="152">
        <f>MATCH(B98,Removed!AZ$1:AZ$443,0)</f>
        <v>12</v>
      </c>
      <c r="F98" t="str">
        <f ca="1">CHOOSE(I98,OFFSET(DetailList!C$1,$C98-1,0),"PENDING: "&amp;OFFSET(DetailListPending!C$1,$D98-1,0),"   REMOVED ["&amp;OFFSET(Removed!C$1,$E98-1,0)&amp;"]")</f>
        <v xml:space="preserve">   REMOVED [Merged with 096]</v>
      </c>
      <c r="G98" t="str">
        <f ca="1">CHOOSE(I98,OFFSET(DetailList!E$1,$C98-1,0),OFFSET(DetailListPending!E$1,$D98-1,0),OFFSET(Removed!E$1,$E98-1,0))</f>
        <v>DfE</v>
      </c>
      <c r="H98" s="233" t="str">
        <f ca="1">CHOOSE(I98,OFFSET(DetailList!AU$1,$C98-1,0),"Pending: "&amp;OFFSET(DetailListPending!AU$1,$D98-1,0),"REMOVED ["&amp;OFFSET(Removed!AU$1,$E98-1,0)&amp;"]")</f>
        <v>REMOVED [4]</v>
      </c>
      <c r="I98">
        <f t="shared" si="3"/>
        <v>3</v>
      </c>
      <c r="J98" t="b">
        <f t="shared" si="4"/>
        <v>1</v>
      </c>
      <c r="K98" t="b">
        <f t="shared" si="5"/>
        <v>0</v>
      </c>
    </row>
    <row r="99" spans="2:11" x14ac:dyDescent="0.3">
      <c r="B99" s="90">
        <v>98</v>
      </c>
      <c r="C99" s="152">
        <f>MATCH(B99,DetailList!AZ:AZ,0)</f>
        <v>266</v>
      </c>
      <c r="D99" s="152" t="e">
        <f>MATCH(B99,DetailListPending!AZ:AZ,0)</f>
        <v>#N/A</v>
      </c>
      <c r="E99" s="152" t="e">
        <f>MATCH(B99,Removed!AZ$1:AZ$443,0)</f>
        <v>#N/A</v>
      </c>
      <c r="F99" t="str">
        <f ca="1">CHOOSE(I99,OFFSET(DetailList!C$1,$C99-1,0),"PENDING: "&amp;OFFSET(DetailListPending!C$1,$D99-1,0),"   REMOVED ["&amp;OFFSET(Removed!C$1,$E99-1,0)&amp;"]")</f>
        <v>Early Years Foundation Stage Profile (EYFSP)</v>
      </c>
      <c r="G99" t="str">
        <f ca="1">CHOOSE(I99,OFFSET(DetailList!E$1,$C99-1,0),OFFSET(DetailListPending!E$1,$D99-1,0),OFFSET(Removed!E$1,$E99-1,0))</f>
        <v>DfE</v>
      </c>
      <c r="H99" s="233">
        <f ca="1">CHOOSE(I99,OFFSET(DetailList!AU$1,$C99-1,0),"Pending: "&amp;OFFSET(DetailListPending!AU$1,$D99-1,0),"REMOVED ["&amp;OFFSET(Removed!AU$1,$E99-1,0)&amp;"]")</f>
        <v>2</v>
      </c>
      <c r="I99">
        <f t="shared" si="3"/>
        <v>1</v>
      </c>
      <c r="J99" t="b">
        <f t="shared" si="4"/>
        <v>1</v>
      </c>
      <c r="K99" t="b">
        <f t="shared" si="5"/>
        <v>0</v>
      </c>
    </row>
    <row r="100" spans="2:11" x14ac:dyDescent="0.3">
      <c r="B100" s="90">
        <v>99</v>
      </c>
      <c r="C100" s="152" t="e">
        <f>MATCH(B100,DetailList!AZ:AZ,0)</f>
        <v>#N/A</v>
      </c>
      <c r="D100" s="152" t="e">
        <f>MATCH(B100,DetailListPending!AZ:AZ,0)</f>
        <v>#N/A</v>
      </c>
      <c r="E100" s="152">
        <f>MATCH(B100,Removed!AZ$1:AZ$443,0)</f>
        <v>53</v>
      </c>
      <c r="F100" t="str">
        <f ca="1">CHOOSE(I100,OFFSET(DetailList!C$1,$C100-1,0),"PENDING: "&amp;OFFSET(DetailListPending!C$1,$D100-1,0),"   REMOVED ["&amp;OFFSET(Removed!C$1,$E100-1,0)&amp;"]")</f>
        <v xml:space="preserve">   REMOVED [Extension of nursery funding to 2 year-olds]</v>
      </c>
      <c r="G100" t="str">
        <f ca="1">CHOOSE(I100,OFFSET(DetailList!E$1,$C100-1,0),OFFSET(DetailListPending!E$1,$D100-1,0),OFFSET(Removed!E$1,$E100-1,0))</f>
        <v>DfE</v>
      </c>
      <c r="H100" s="233" t="str">
        <f ca="1">CHOOSE(I100,OFFSET(DetailList!AU$1,$C100-1,0),"Pending: "&amp;OFFSET(DetailListPending!AU$1,$D100-1,0),"REMOVED ["&amp;OFFSET(Removed!AU$1,$E100-1,0)&amp;"]")</f>
        <v>REMOVED [1]</v>
      </c>
      <c r="I100">
        <f t="shared" si="3"/>
        <v>3</v>
      </c>
      <c r="J100" t="b">
        <f t="shared" si="4"/>
        <v>1</v>
      </c>
      <c r="K100" t="b">
        <f t="shared" si="5"/>
        <v>0</v>
      </c>
    </row>
    <row r="101" spans="2:11" x14ac:dyDescent="0.3">
      <c r="B101" s="90">
        <v>100</v>
      </c>
      <c r="C101" s="152">
        <f>MATCH(B101,DetailList!AZ:AZ,0)</f>
        <v>269</v>
      </c>
      <c r="D101" s="152" t="e">
        <f>MATCH(B101,DetailListPending!AZ:AZ,0)</f>
        <v>#N/A</v>
      </c>
      <c r="E101" s="152" t="e">
        <f>MATCH(B101,Removed!AZ$1:AZ$443,0)</f>
        <v>#N/A</v>
      </c>
      <c r="F101" t="str">
        <f ca="1">CHOOSE(I101,OFFSET(DetailList!C$1,$C101-1,0),"PENDING: "&amp;OFFSET(DetailListPending!C$1,$D101-1,0),"   REMOVED ["&amp;OFFSET(Removed!C$1,$E101-1,0)&amp;"]")</f>
        <v>Admissions: Parental Preferences met</v>
      </c>
      <c r="G101" t="str">
        <f ca="1">CHOOSE(I101,OFFSET(DetailList!E$1,$C101-1,0),OFFSET(DetailListPending!E$1,$D101-1,0),OFFSET(Removed!E$1,$E101-1,0))</f>
        <v>DfE</v>
      </c>
      <c r="H101" s="233">
        <f ca="1">CHOOSE(I101,OFFSET(DetailList!AU$1,$C101-1,0),"Pending: "&amp;OFFSET(DetailListPending!AU$1,$D101-1,0),"REMOVED ["&amp;OFFSET(Removed!AU$1,$E101-1,0)&amp;"]")</f>
        <v>3</v>
      </c>
      <c r="I101">
        <f t="shared" si="3"/>
        <v>1</v>
      </c>
      <c r="J101" t="b">
        <f t="shared" si="4"/>
        <v>1</v>
      </c>
      <c r="K101" t="b">
        <f t="shared" si="5"/>
        <v>0</v>
      </c>
    </row>
    <row r="102" spans="2:11" x14ac:dyDescent="0.3">
      <c r="B102" s="90">
        <v>101</v>
      </c>
      <c r="C102" s="152">
        <f>MATCH(B102,DetailList!AZ:AZ,0)</f>
        <v>273</v>
      </c>
      <c r="D102" s="152" t="e">
        <f>MATCH(B102,DetailListPending!AZ:AZ,0)</f>
        <v>#N/A</v>
      </c>
      <c r="E102" s="152" t="e">
        <f>MATCH(B102,Removed!AZ$1:AZ$443,0)</f>
        <v>#N/A</v>
      </c>
      <c r="F102" t="str">
        <f ca="1">CHOOSE(I102,OFFSET(DetailList!C$1,$C102-1,0),"PENDING: "&amp;OFFSET(DetailListPending!C$1,$D102-1,0),"   REMOVED ["&amp;OFFSET(Removed!C$1,$E102-1,0)&amp;"]")</f>
        <v>Admissions: report to the School Adjudicator</v>
      </c>
      <c r="G102" t="str">
        <f ca="1">CHOOSE(I102,OFFSET(DetailList!E$1,$C102-1,0),OFFSET(DetailListPending!E$1,$D102-1,0),OFFSET(Removed!E$1,$E102-1,0))</f>
        <v>DfE</v>
      </c>
      <c r="H102" s="233">
        <f ca="1">CHOOSE(I102,OFFSET(DetailList!AU$1,$C102-1,0),"Pending: "&amp;OFFSET(DetailListPending!AU$1,$D102-1,0),"REMOVED ["&amp;OFFSET(Removed!AU$1,$E102-1,0)&amp;"]")</f>
        <v>1</v>
      </c>
      <c r="I102">
        <f t="shared" si="3"/>
        <v>1</v>
      </c>
      <c r="J102" t="b">
        <f t="shared" si="4"/>
        <v>1</v>
      </c>
      <c r="K102" t="b">
        <f t="shared" si="5"/>
        <v>0</v>
      </c>
    </row>
    <row r="103" spans="2:11" x14ac:dyDescent="0.3">
      <c r="B103" s="90">
        <v>102</v>
      </c>
      <c r="C103" s="152">
        <f>MATCH(B103,DetailList!AZ:AZ,0)</f>
        <v>293</v>
      </c>
      <c r="D103" s="152" t="e">
        <f>MATCH(B103,DetailListPending!AZ:AZ,0)</f>
        <v>#N/A</v>
      </c>
      <c r="E103" s="152" t="e">
        <f>MATCH(B103,Removed!AZ$1:AZ$443,0)</f>
        <v>#N/A</v>
      </c>
      <c r="F103" t="str">
        <f ca="1">CHOOSE(I103,OFFSET(DetailList!C$1,$C103-1,0),"PENDING: "&amp;OFFSET(DetailListPending!C$1,$D103-1,0),"   REMOVED ["&amp;OFFSET(Removed!C$1,$E103-1,0)&amp;"]")</f>
        <v>Alternative Provision Census</v>
      </c>
      <c r="G103" t="str">
        <f ca="1">CHOOSE(I103,OFFSET(DetailList!E$1,$C103-1,0),OFFSET(DetailListPending!E$1,$D103-1,0),OFFSET(Removed!E$1,$E103-1,0))</f>
        <v>DfE</v>
      </c>
      <c r="H103" s="233">
        <f ca="1">CHOOSE(I103,OFFSET(DetailList!AU$1,$C103-1,0),"Pending: "&amp;OFFSET(DetailListPending!AU$1,$D103-1,0),"REMOVED ["&amp;OFFSET(Removed!AU$1,$E103-1,0)&amp;"]")</f>
        <v>5</v>
      </c>
      <c r="I103">
        <f t="shared" si="3"/>
        <v>1</v>
      </c>
      <c r="J103" t="b">
        <f t="shared" si="4"/>
        <v>1</v>
      </c>
      <c r="K103" t="b">
        <f t="shared" si="5"/>
        <v>0</v>
      </c>
    </row>
    <row r="104" spans="2:11" x14ac:dyDescent="0.3">
      <c r="B104" s="90">
        <v>103</v>
      </c>
      <c r="C104" s="152" t="e">
        <f>MATCH(B104,DetailList!AZ:AZ,0)</f>
        <v>#N/A</v>
      </c>
      <c r="D104" s="152" t="e">
        <f>MATCH(B104,DetailListPending!AZ:AZ,0)</f>
        <v>#N/A</v>
      </c>
      <c r="E104" s="152">
        <f>MATCH(B104,Removed!AZ$1:AZ$443,0)</f>
        <v>63</v>
      </c>
      <c r="F104" t="str">
        <f ca="1">CHOOSE(I104,OFFSET(DetailList!C$1,$C104-1,0),"PENDING: "&amp;OFFSET(DetailListPending!C$1,$D104-1,0),"   REMOVED ["&amp;OFFSET(Removed!C$1,$E104-1,0)&amp;"]")</f>
        <v xml:space="preserve">   REMOVED [Music Grant - use of]</v>
      </c>
      <c r="G104" t="str">
        <f ca="1">CHOOSE(I104,OFFSET(DetailList!E$1,$C104-1,0),OFFSET(DetailListPending!E$1,$D104-1,0),OFFSET(Removed!E$1,$E104-1,0))</f>
        <v>DfE</v>
      </c>
      <c r="H104" s="233" t="str">
        <f ca="1">CHOOSE(I104,OFFSET(DetailList!AU$1,$C104-1,0),"Pending: "&amp;OFFSET(DetailListPending!AU$1,$D104-1,0),"REMOVED ["&amp;OFFSET(Removed!AU$1,$E104-1,0)&amp;"]")</f>
        <v>REMOVED [1]</v>
      </c>
      <c r="I104">
        <f t="shared" si="3"/>
        <v>3</v>
      </c>
      <c r="J104" t="b">
        <f t="shared" si="4"/>
        <v>1</v>
      </c>
      <c r="K104" t="b">
        <f t="shared" si="5"/>
        <v>0</v>
      </c>
    </row>
    <row r="105" spans="2:11" x14ac:dyDescent="0.3">
      <c r="B105" s="90">
        <v>104</v>
      </c>
      <c r="C105" s="152">
        <f>MATCH(B105,DetailList!AZ:AZ,0)</f>
        <v>299</v>
      </c>
      <c r="D105" s="152" t="e">
        <f>MATCH(B105,DetailListPending!AZ:AZ,0)</f>
        <v>#N/A</v>
      </c>
      <c r="E105" s="152" t="e">
        <f>MATCH(B105,Removed!AZ$1:AZ$443,0)</f>
        <v>#N/A</v>
      </c>
      <c r="F105" t="str">
        <f ca="1">CHOOSE(I105,OFFSET(DetailList!C$1,$C105-1,0),"PENDING: "&amp;OFFSET(DetailListPending!C$1,$D105-1,0),"   REMOVED ["&amp;OFFSET(Removed!C$1,$E105-1,0)&amp;"]")</f>
        <v xml:space="preserve">Parental Responsibility Measures – Attendance </v>
      </c>
      <c r="G105" t="str">
        <f ca="1">CHOOSE(I105,OFFSET(DetailList!E$1,$C105-1,0),OFFSET(DetailListPending!E$1,$D105-1,0),OFFSET(Removed!E$1,$E105-1,0))</f>
        <v>DfE</v>
      </c>
      <c r="H105" s="233">
        <f ca="1">CHOOSE(I105,OFFSET(DetailList!AU$1,$C105-1,0),"Pending: "&amp;OFFSET(DetailListPending!AU$1,$D105-1,0),"REMOVED ["&amp;OFFSET(Removed!AU$1,$E105-1,0)&amp;"]")</f>
        <v>1</v>
      </c>
      <c r="I105">
        <f t="shared" si="3"/>
        <v>1</v>
      </c>
      <c r="J105" t="b">
        <f t="shared" si="4"/>
        <v>1</v>
      </c>
      <c r="K105" t="b">
        <f t="shared" si="5"/>
        <v>0</v>
      </c>
    </row>
    <row r="106" spans="2:11" x14ac:dyDescent="0.3">
      <c r="B106" s="90">
        <v>105</v>
      </c>
      <c r="C106" s="152" t="e">
        <f>MATCH(B106,DetailList!AZ:AZ,0)</f>
        <v>#N/A</v>
      </c>
      <c r="D106" s="152" t="e">
        <f>MATCH(B106,DetailListPending!AZ:AZ,0)</f>
        <v>#N/A</v>
      </c>
      <c r="E106" s="152">
        <f>MATCH(B106,Removed!AZ$1:AZ$443,0)</f>
        <v>332</v>
      </c>
      <c r="F106" t="str">
        <f ca="1">CHOOSE(I106,OFFSET(DetailList!C$1,$C106-1,0),"PENDING: "&amp;OFFSET(DetailListPending!C$1,$D106-1,0),"   REMOVED ["&amp;OFFSET(Removed!C$1,$E106-1,0)&amp;"]")</f>
        <v xml:space="preserve">   REMOVED [Pupil Referral Unit Census]</v>
      </c>
      <c r="G106" t="str">
        <f ca="1">CHOOSE(I106,OFFSET(DetailList!E$1,$C106-1,0),OFFSET(DetailListPending!E$1,$D106-1,0),OFFSET(Removed!E$1,$E106-1,0))</f>
        <v>DfE</v>
      </c>
      <c r="H106" s="233" t="str">
        <f ca="1">CHOOSE(I106,OFFSET(DetailList!AU$1,$C106-1,0),"Pending: "&amp;OFFSET(DetailListPending!AU$1,$D106-1,0),"REMOVED ["&amp;OFFSET(Removed!AU$1,$E106-1,0)&amp;"]")</f>
        <v>REMOVED [10]</v>
      </c>
      <c r="I106">
        <f t="shared" si="3"/>
        <v>3</v>
      </c>
      <c r="J106" t="b">
        <f t="shared" si="4"/>
        <v>1</v>
      </c>
      <c r="K106" t="b">
        <f t="shared" si="5"/>
        <v>0</v>
      </c>
    </row>
    <row r="107" spans="2:11" x14ac:dyDescent="0.3">
      <c r="B107" s="90">
        <v>106</v>
      </c>
      <c r="C107" s="152" t="e">
        <f>MATCH(B107,DetailList!AZ:AZ,0)</f>
        <v>#N/A</v>
      </c>
      <c r="D107" s="152" t="e">
        <f>MATCH(B107,DetailListPending!AZ:AZ,0)</f>
        <v>#N/A</v>
      </c>
      <c r="E107" s="152">
        <f>MATCH(B107,Removed!AZ$1:AZ$443,0)</f>
        <v>17</v>
      </c>
      <c r="F107" t="str">
        <f ca="1">CHOOSE(I107,OFFSET(DetailList!C$1,$C107-1,0),"PENDING: "&amp;OFFSET(DetailListPending!C$1,$D107-1,0),"   REMOVED ["&amp;OFFSET(Removed!C$1,$E107-1,0)&amp;"]")</f>
        <v xml:space="preserve">   REMOVED [Merged with 105]</v>
      </c>
      <c r="G107" t="str">
        <f ca="1">CHOOSE(I107,OFFSET(DetailList!E$1,$C107-1,0),OFFSET(DetailListPending!E$1,$D107-1,0),OFFSET(Removed!E$1,$E107-1,0))</f>
        <v>DfE</v>
      </c>
      <c r="H107" s="233" t="str">
        <f ca="1">CHOOSE(I107,OFFSET(DetailList!AU$1,$C107-1,0),"Pending: "&amp;OFFSET(DetailListPending!AU$1,$D107-1,0),"REMOVED ["&amp;OFFSET(Removed!AU$1,$E107-1,0)&amp;"]")</f>
        <v>REMOVED [3]</v>
      </c>
      <c r="I107">
        <f t="shared" si="3"/>
        <v>3</v>
      </c>
      <c r="J107" t="b">
        <f t="shared" si="4"/>
        <v>1</v>
      </c>
      <c r="K107" t="b">
        <f t="shared" si="5"/>
        <v>0</v>
      </c>
    </row>
    <row r="108" spans="2:11" x14ac:dyDescent="0.3">
      <c r="B108" s="90">
        <v>107</v>
      </c>
      <c r="C108" s="152">
        <f>MATCH(B108,DetailList!AZ:AZ,0)</f>
        <v>301</v>
      </c>
      <c r="D108" s="152" t="e">
        <f>MATCH(B108,DetailListPending!AZ:AZ,0)</f>
        <v>#N/A</v>
      </c>
      <c r="E108" s="152" t="e">
        <f>MATCH(B108,Removed!AZ$1:AZ$443,0)</f>
        <v>#N/A</v>
      </c>
      <c r="F108" t="str">
        <f ca="1">CHOOSE(I108,OFFSET(DetailList!C$1,$C108-1,0),"PENDING: "&amp;OFFSET(DetailListPending!C$1,$D108-1,0),"   REMOVED ["&amp;OFFSET(Removed!C$1,$E108-1,0)&amp;"]")</f>
        <v xml:space="preserve">School Admissions Appeals </v>
      </c>
      <c r="G108" t="str">
        <f ca="1">CHOOSE(I108,OFFSET(DetailList!E$1,$C108-1,0),OFFSET(DetailListPending!E$1,$D108-1,0),OFFSET(Removed!E$1,$E108-1,0))</f>
        <v>DfE</v>
      </c>
      <c r="H108" s="233">
        <f ca="1">CHOOSE(I108,OFFSET(DetailList!AU$1,$C108-1,0),"Pending: "&amp;OFFSET(DetailListPending!AU$1,$D108-1,0),"REMOVED ["&amp;OFFSET(Removed!AU$1,$E108-1,0)&amp;"]")</f>
        <v>1</v>
      </c>
      <c r="I108">
        <f t="shared" si="3"/>
        <v>1</v>
      </c>
      <c r="J108" t="b">
        <f t="shared" si="4"/>
        <v>1</v>
      </c>
      <c r="K108" t="b">
        <f t="shared" si="5"/>
        <v>0</v>
      </c>
    </row>
    <row r="109" spans="2:11" x14ac:dyDescent="0.3">
      <c r="B109" s="90">
        <v>108</v>
      </c>
      <c r="C109" s="152">
        <f>MATCH(B109,DetailList!AZ:AZ,0)</f>
        <v>303</v>
      </c>
      <c r="D109" s="152" t="e">
        <f>MATCH(B109,DetailListPending!AZ:AZ,0)</f>
        <v>#N/A</v>
      </c>
      <c r="E109" s="152" t="e">
        <f>MATCH(B109,Removed!AZ$1:AZ$443,0)</f>
        <v>#N/A</v>
      </c>
      <c r="F109" t="str">
        <f ca="1">CHOOSE(I109,OFFSET(DetailList!C$1,$C109-1,0),"PENDING: "&amp;OFFSET(DetailListPending!C$1,$D109-1,0),"   REMOVED ["&amp;OFFSET(Removed!C$1,$E109-1,0)&amp;"]")</f>
        <v>School Capacity</v>
      </c>
      <c r="G109" t="str">
        <f ca="1">CHOOSE(I109,OFFSET(DetailList!E$1,$C109-1,0),OFFSET(DetailListPending!E$1,$D109-1,0),OFFSET(Removed!E$1,$E109-1,0))</f>
        <v>DfE</v>
      </c>
      <c r="H109" s="233">
        <f ca="1">CHOOSE(I109,OFFSET(DetailList!AU$1,$C109-1,0),"Pending: "&amp;OFFSET(DetailListPending!AU$1,$D109-1,0),"REMOVED ["&amp;OFFSET(Removed!AU$1,$E109-1,0)&amp;"]")</f>
        <v>1</v>
      </c>
      <c r="I109">
        <f t="shared" si="3"/>
        <v>1</v>
      </c>
      <c r="J109" t="b">
        <f t="shared" si="4"/>
        <v>1</v>
      </c>
      <c r="K109" t="b">
        <f t="shared" si="5"/>
        <v>0</v>
      </c>
    </row>
    <row r="110" spans="2:11" x14ac:dyDescent="0.3">
      <c r="B110" s="90">
        <v>109</v>
      </c>
      <c r="C110" s="152">
        <f>MATCH(B110,DetailList!AZ:AZ,0)</f>
        <v>307</v>
      </c>
      <c r="D110" s="152" t="e">
        <f>MATCH(B110,DetailListPending!AZ:AZ,0)</f>
        <v>#N/A</v>
      </c>
      <c r="E110" s="152" t="e">
        <f>MATCH(B110,Removed!AZ$1:AZ$443,0)</f>
        <v>#N/A</v>
      </c>
      <c r="F110" t="str">
        <f ca="1">CHOOSE(I110,OFFSET(DetailList!C$1,$C110-1,0),"PENDING: "&amp;OFFSET(DetailListPending!C$1,$D110-1,0),"   REMOVED ["&amp;OFFSET(Removed!C$1,$E110-1,0)&amp;"]")</f>
        <v xml:space="preserve">School Exclusion Appeals </v>
      </c>
      <c r="G110" t="str">
        <f ca="1">CHOOSE(I110,OFFSET(DetailList!E$1,$C110-1,0),OFFSET(DetailListPending!E$1,$D110-1,0),OFFSET(Removed!E$1,$E110-1,0))</f>
        <v>DfE</v>
      </c>
      <c r="H110" s="233">
        <f ca="1">CHOOSE(I110,OFFSET(DetailList!AU$1,$C110-1,0),"Pending: "&amp;OFFSET(DetailListPending!AU$1,$D110-1,0),"REMOVED ["&amp;OFFSET(Removed!AU$1,$E110-1,0)&amp;"]")</f>
        <v>1</v>
      </c>
      <c r="I110">
        <f t="shared" si="3"/>
        <v>1</v>
      </c>
      <c r="J110" t="b">
        <f t="shared" si="4"/>
        <v>1</v>
      </c>
      <c r="K110" t="b">
        <f t="shared" si="5"/>
        <v>0</v>
      </c>
    </row>
    <row r="111" spans="2:11" x14ac:dyDescent="0.3">
      <c r="B111" s="90">
        <v>110</v>
      </c>
      <c r="C111" s="152" t="e">
        <f>MATCH(B111,DetailList!AZ:AZ,0)</f>
        <v>#N/A</v>
      </c>
      <c r="D111" s="152" t="e">
        <f>MATCH(B111,DetailListPending!AZ:AZ,0)</f>
        <v>#N/A</v>
      </c>
      <c r="E111" s="152">
        <f>MATCH(B111,Removed!AZ$1:AZ$443,0)</f>
        <v>118</v>
      </c>
      <c r="F111" t="str">
        <f ca="1">CHOOSE(I111,OFFSET(DetailList!C$1,$C111-1,0),"PENDING: "&amp;OFFSET(DetailListPending!C$1,$D111-1,0),"   REMOVED ["&amp;OFFSET(Removed!C$1,$E111-1,0)&amp;"]")</f>
        <v xml:space="preserve">   REMOVED [Merged with 111]</v>
      </c>
      <c r="G111" t="str">
        <f ca="1">CHOOSE(I111,OFFSET(DetailList!E$1,$C111-1,0),OFFSET(DetailListPending!E$1,$D111-1,0),OFFSET(Removed!E$1,$E111-1,0))</f>
        <v>DfE</v>
      </c>
      <c r="H111" s="233" t="str">
        <f ca="1">CHOOSE(I111,OFFSET(DetailList!AU$1,$C111-1,0),"Pending: "&amp;OFFSET(DetailListPending!AU$1,$D111-1,0),"REMOVED ["&amp;OFFSET(Removed!AU$1,$E111-1,0)&amp;"]")</f>
        <v>REMOVED [1]</v>
      </c>
      <c r="I111">
        <f t="shared" si="3"/>
        <v>3</v>
      </c>
      <c r="J111" t="b">
        <f t="shared" si="4"/>
        <v>1</v>
      </c>
      <c r="K111" t="b">
        <f t="shared" si="5"/>
        <v>0</v>
      </c>
    </row>
    <row r="112" spans="2:11" x14ac:dyDescent="0.3">
      <c r="B112" s="90">
        <v>111</v>
      </c>
      <c r="C112" s="152">
        <f>MATCH(B112,DetailList!AZ:AZ,0)</f>
        <v>309</v>
      </c>
      <c r="D112" s="152" t="e">
        <f>MATCH(B112,DetailListPending!AZ:AZ,0)</f>
        <v>#N/A</v>
      </c>
      <c r="E112" s="152" t="e">
        <f>MATCH(B112,Removed!AZ$1:AZ$443,0)</f>
        <v>#N/A</v>
      </c>
      <c r="F112" t="str">
        <f ca="1">CHOOSE(I112,OFFSET(DetailList!C$1,$C112-1,0),"PENDING: "&amp;OFFSET(DetailListPending!C$1,$D112-1,0),"   REMOVED ["&amp;OFFSET(Removed!C$1,$E112-1,0)&amp;"]")</f>
        <v>School Workforce Reviews</v>
      </c>
      <c r="G112" t="str">
        <f ca="1">CHOOSE(I112,OFFSET(DetailList!E$1,$C112-1,0),OFFSET(DetailListPending!E$1,$D112-1,0),OFFSET(Removed!E$1,$E112-1,0))</f>
        <v>DfE</v>
      </c>
      <c r="H112" s="233">
        <f ca="1">CHOOSE(I112,OFFSET(DetailList!AU$1,$C112-1,0),"Pending: "&amp;OFFSET(DetailListPending!AU$1,$D112-1,0),"REMOVED ["&amp;OFFSET(Removed!AU$1,$E112-1,0)&amp;"]")</f>
        <v>8</v>
      </c>
      <c r="I112">
        <f t="shared" si="3"/>
        <v>1</v>
      </c>
      <c r="J112" t="b">
        <f t="shared" si="4"/>
        <v>1</v>
      </c>
      <c r="K112" t="b">
        <f t="shared" si="5"/>
        <v>0</v>
      </c>
    </row>
    <row r="113" spans="2:11" x14ac:dyDescent="0.3">
      <c r="B113" s="90">
        <v>112</v>
      </c>
      <c r="C113" s="152" t="e">
        <f>MATCH(B113,DetailList!AZ:AZ,0)</f>
        <v>#N/A</v>
      </c>
      <c r="D113" s="152" t="e">
        <f>MATCH(B113,DetailListPending!AZ:AZ,0)</f>
        <v>#N/A</v>
      </c>
      <c r="E113" s="152">
        <f>MATCH(B113,Removed!AZ$1:AZ$443,0)</f>
        <v>21</v>
      </c>
      <c r="F113" t="str">
        <f ca="1">CHOOSE(I113,OFFSET(DetailList!C$1,$C113-1,0),"PENDING: "&amp;OFFSET(DetailListPending!C$1,$D113-1,0),"   REMOVED ["&amp;OFFSET(Removed!C$1,$E113-1,0)&amp;"]")</f>
        <v xml:space="preserve">   REMOVED [Merged with 111]</v>
      </c>
      <c r="G113" t="str">
        <f ca="1">CHOOSE(I113,OFFSET(DetailList!E$1,$C113-1,0),OFFSET(DetailListPending!E$1,$D113-1,0),OFFSET(Removed!E$1,$E113-1,0))</f>
        <v>DfE</v>
      </c>
      <c r="H113" s="233" t="str">
        <f ca="1">CHOOSE(I113,OFFSET(DetailList!AU$1,$C113-1,0),"Pending: "&amp;OFFSET(DetailListPending!AU$1,$D113-1,0),"REMOVED ["&amp;OFFSET(Removed!AU$1,$E113-1,0)&amp;"]")</f>
        <v>REMOVED [5]</v>
      </c>
      <c r="I113">
        <f t="shared" si="3"/>
        <v>3</v>
      </c>
      <c r="J113" t="b">
        <f t="shared" si="4"/>
        <v>1</v>
      </c>
      <c r="K113" t="b">
        <f t="shared" si="5"/>
        <v>0</v>
      </c>
    </row>
    <row r="114" spans="2:11" x14ac:dyDescent="0.3">
      <c r="B114" s="90">
        <v>113</v>
      </c>
      <c r="C114" s="152">
        <f>MATCH(B114,DetailList!AZ:AZ,0)</f>
        <v>318</v>
      </c>
      <c r="D114" s="152" t="e">
        <f>MATCH(B114,DetailListPending!AZ:AZ,0)</f>
        <v>#N/A</v>
      </c>
      <c r="E114" s="152" t="e">
        <f>MATCH(B114,Removed!AZ$1:AZ$443,0)</f>
        <v>#N/A</v>
      </c>
      <c r="F114" t="str">
        <f ca="1">CHOOSE(I114,OFFSET(DetailList!C$1,$C114-1,0),"PENDING: "&amp;OFFSET(DetailListPending!C$1,$D114-1,0),"   REMOVED ["&amp;OFFSET(Removed!C$1,$E114-1,0)&amp;"]")</f>
        <v>Section 251 financial return</v>
      </c>
      <c r="G114" t="str">
        <f ca="1">CHOOSE(I114,OFFSET(DetailList!E$1,$C114-1,0),OFFSET(DetailListPending!E$1,$D114-1,0),OFFSET(Removed!E$1,$E114-1,0))</f>
        <v>DfE</v>
      </c>
      <c r="H114" s="233">
        <f ca="1">CHOOSE(I114,OFFSET(DetailList!AU$1,$C114-1,0),"Pending: "&amp;OFFSET(DetailListPending!AU$1,$D114-1,0),"REMOVED ["&amp;OFFSET(Removed!AU$1,$E114-1,0)&amp;"]")</f>
        <v>5</v>
      </c>
      <c r="I114">
        <f t="shared" si="3"/>
        <v>1</v>
      </c>
      <c r="J114" t="b">
        <f t="shared" si="4"/>
        <v>1</v>
      </c>
      <c r="K114" t="b">
        <f t="shared" si="5"/>
        <v>0</v>
      </c>
    </row>
    <row r="115" spans="2:11" x14ac:dyDescent="0.3">
      <c r="B115" s="90">
        <v>114</v>
      </c>
      <c r="C115" s="152" t="e">
        <f>MATCH(B115,DetailList!AZ:AZ,0)</f>
        <v>#N/A</v>
      </c>
      <c r="D115" s="152" t="e">
        <f>MATCH(B115,DetailListPending!AZ:AZ,0)</f>
        <v>#N/A</v>
      </c>
      <c r="E115" s="152">
        <f>MATCH(B115,Removed!AZ$1:AZ$443,0)</f>
        <v>265</v>
      </c>
      <c r="F115" t="str">
        <f ca="1">CHOOSE(I115,OFFSET(DetailList!C$1,$C115-1,0),"PENDING: "&amp;OFFSET(DetailListPending!C$1,$D115-1,0),"   REMOVED ["&amp;OFFSET(Removed!C$1,$E115-1,0)&amp;"]")</f>
        <v xml:space="preserve">   REMOVED [Special Educational Needs – new information needs arising from the Green Paper]</v>
      </c>
      <c r="G115" t="str">
        <f ca="1">CHOOSE(I115,OFFSET(DetailList!E$1,$C115-1,0),OFFSET(DetailListPending!E$1,$D115-1,0),OFFSET(Removed!E$1,$E115-1,0))</f>
        <v>DfE</v>
      </c>
      <c r="H115" s="233" t="str">
        <f ca="1">CHOOSE(I115,OFFSET(DetailList!AU$1,$C115-1,0),"Pending: "&amp;OFFSET(DetailListPending!AU$1,$D115-1,0),"REMOVED ["&amp;OFFSET(Removed!AU$1,$E115-1,0)&amp;"]")</f>
        <v>REMOVED [1]</v>
      </c>
      <c r="I115">
        <f t="shared" si="3"/>
        <v>3</v>
      </c>
      <c r="J115" t="b">
        <f t="shared" si="4"/>
        <v>1</v>
      </c>
      <c r="K115" t="b">
        <f t="shared" si="5"/>
        <v>0</v>
      </c>
    </row>
    <row r="116" spans="2:11" x14ac:dyDescent="0.3">
      <c r="B116" s="90">
        <v>115</v>
      </c>
      <c r="C116" s="152" t="e">
        <f>MATCH(B116,DetailList!AZ:AZ,0)</f>
        <v>#N/A</v>
      </c>
      <c r="D116" s="152" t="e">
        <f>MATCH(B116,DetailListPending!AZ:AZ,0)</f>
        <v>#N/A</v>
      </c>
      <c r="E116" s="152">
        <f>MATCH(B116,Removed!AZ$1:AZ$443,0)</f>
        <v>343</v>
      </c>
      <c r="F116" t="str">
        <f ca="1">CHOOSE(I116,OFFSET(DetailList!C$1,$C116-1,0),"PENDING: "&amp;OFFSET(DetailListPending!C$1,$D116-1,0),"   REMOVED ["&amp;OFFSET(Removed!C$1,$E116-1,0)&amp;"]")</f>
        <v xml:space="preserve">   REMOVED [Special Educational Needs Statement Completion]</v>
      </c>
      <c r="G116" t="str">
        <f ca="1">CHOOSE(I116,OFFSET(DetailList!E$1,$C116-1,0),OFFSET(DetailListPending!E$1,$D116-1,0),OFFSET(Removed!E$1,$E116-1,0))</f>
        <v>DfE</v>
      </c>
      <c r="H116" s="233" t="str">
        <f ca="1">CHOOSE(I116,OFFSET(DetailList!AU$1,$C116-1,0),"Pending: "&amp;OFFSET(DetailListPending!AU$1,$D116-1,0),"REMOVED ["&amp;OFFSET(Removed!AU$1,$E116-1,0)&amp;"]")</f>
        <v>REMOVED [1]</v>
      </c>
      <c r="I116">
        <f t="shared" si="3"/>
        <v>3</v>
      </c>
      <c r="J116" t="b">
        <f t="shared" si="4"/>
        <v>1</v>
      </c>
      <c r="K116" t="b">
        <f t="shared" si="5"/>
        <v>0</v>
      </c>
    </row>
    <row r="117" spans="2:11" x14ac:dyDescent="0.3">
      <c r="B117" s="90">
        <v>116</v>
      </c>
      <c r="C117" s="152" t="e">
        <f>MATCH(B117,DetailList!AZ:AZ,0)</f>
        <v>#N/A</v>
      </c>
      <c r="D117" s="152" t="e">
        <f>MATCH(B117,DetailListPending!AZ:AZ,0)</f>
        <v>#N/A</v>
      </c>
      <c r="E117" s="152">
        <f>MATCH(B117,Removed!AZ$1:AZ$443,0)</f>
        <v>208</v>
      </c>
      <c r="F117" t="str">
        <f ca="1">CHOOSE(I117,OFFSET(DetailList!C$1,$C117-1,0),"PENDING: "&amp;OFFSET(DetailListPending!C$1,$D117-1,0),"   REMOVED ["&amp;OFFSET(Removed!C$1,$E117-1,0)&amp;"]")</f>
        <v xml:space="preserve">   REMOVED [Standards Fund monitoring (TO CEASE DURING 2011/12)]</v>
      </c>
      <c r="G117" t="str">
        <f ca="1">CHOOSE(I117,OFFSET(DetailList!E$1,$C117-1,0),OFFSET(DetailListPending!E$1,$D117-1,0),OFFSET(Removed!E$1,$E117-1,0))</f>
        <v>DfE</v>
      </c>
      <c r="H117" s="233" t="str">
        <f ca="1">CHOOSE(I117,OFFSET(DetailList!AU$1,$C117-1,0),"Pending: "&amp;OFFSET(DetailListPending!AU$1,$D117-1,0),"REMOVED ["&amp;OFFSET(Removed!AU$1,$E117-1,0)&amp;"]")</f>
        <v>REMOVED [1]</v>
      </c>
      <c r="I117">
        <f t="shared" si="3"/>
        <v>3</v>
      </c>
      <c r="J117" t="b">
        <f t="shared" si="4"/>
        <v>1</v>
      </c>
      <c r="K117" t="b">
        <f t="shared" si="5"/>
        <v>0</v>
      </c>
    </row>
    <row r="118" spans="2:11" x14ac:dyDescent="0.3">
      <c r="B118" s="90">
        <v>117</v>
      </c>
      <c r="C118" s="152">
        <f>MATCH(B118,DetailList!AZ:AZ,0)</f>
        <v>324</v>
      </c>
      <c r="D118" s="152" t="e">
        <f>MATCH(B118,DetailListPending!AZ:AZ,0)</f>
        <v>#N/A</v>
      </c>
      <c r="E118" s="152" t="e">
        <f>MATCH(B118,Removed!AZ$1:AZ$443,0)</f>
        <v>#N/A</v>
      </c>
      <c r="F118" t="str">
        <f ca="1">CHOOSE(I118,OFFSET(DetailList!C$1,$C118-1,0),"PENDING: "&amp;OFFSET(DetailListPending!C$1,$D118-1,0),"   REMOVED ["&amp;OFFSET(Removed!C$1,$E118-1,0)&amp;"]")</f>
        <v>Teacher Pension Contributions</v>
      </c>
      <c r="G118" t="str">
        <f ca="1">CHOOSE(I118,OFFSET(DetailList!E$1,$C118-1,0),OFFSET(DetailListPending!E$1,$D118-1,0),OFFSET(Removed!E$1,$E118-1,0))</f>
        <v>DfE</v>
      </c>
      <c r="H118" s="233">
        <f ca="1">CHOOSE(I118,OFFSET(DetailList!AU$1,$C118-1,0),"Pending: "&amp;OFFSET(DetailListPending!AU$1,$D118-1,0),"REMOVED ["&amp;OFFSET(Removed!AU$1,$E118-1,0)&amp;"]")</f>
        <v>1</v>
      </c>
      <c r="I118">
        <f t="shared" si="3"/>
        <v>1</v>
      </c>
      <c r="J118" t="b">
        <f t="shared" si="4"/>
        <v>1</v>
      </c>
      <c r="K118" t="b">
        <f t="shared" si="5"/>
        <v>0</v>
      </c>
    </row>
    <row r="119" spans="2:11" x14ac:dyDescent="0.3">
      <c r="B119" s="90">
        <v>118</v>
      </c>
      <c r="C119" s="152">
        <f>MATCH(B119,DetailList!AZ:AZ,0)</f>
        <v>326</v>
      </c>
      <c r="D119" s="152" t="e">
        <f>MATCH(B119,DetailListPending!AZ:AZ,0)</f>
        <v>#N/A</v>
      </c>
      <c r="E119" s="152" t="e">
        <f>MATCH(B119,Removed!AZ$1:AZ$443,0)</f>
        <v>#N/A</v>
      </c>
      <c r="F119" t="str">
        <f ca="1">CHOOSE(I119,OFFSET(DetailList!C$1,$C119-1,0),"PENDING: "&amp;OFFSET(DetailListPending!C$1,$D119-1,0),"   REMOVED ["&amp;OFFSET(Removed!C$1,$E119-1,0)&amp;"]")</f>
        <v>Teacher Pension Service</v>
      </c>
      <c r="G119" t="str">
        <f ca="1">CHOOSE(I119,OFFSET(DetailList!E$1,$C119-1,0),OFFSET(DetailListPending!E$1,$D119-1,0),OFFSET(Removed!E$1,$E119-1,0))</f>
        <v>DfE</v>
      </c>
      <c r="H119" s="233">
        <f ca="1">CHOOSE(I119,OFFSET(DetailList!AU$1,$C119-1,0),"Pending: "&amp;OFFSET(DetailListPending!AU$1,$D119-1,0),"REMOVED ["&amp;OFFSET(Removed!AU$1,$E119-1,0)&amp;"]")</f>
        <v>1</v>
      </c>
      <c r="I119">
        <f t="shared" si="3"/>
        <v>1</v>
      </c>
      <c r="J119" t="b">
        <f t="shared" si="4"/>
        <v>1</v>
      </c>
      <c r="K119" t="b">
        <f t="shared" si="5"/>
        <v>0</v>
      </c>
    </row>
    <row r="120" spans="2:11" x14ac:dyDescent="0.3">
      <c r="B120" s="90">
        <v>119</v>
      </c>
      <c r="C120" s="152">
        <f>MATCH(B120,DetailList!AZ:AZ,0)</f>
        <v>328</v>
      </c>
      <c r="D120" s="152" t="e">
        <f>MATCH(B120,DetailListPending!AZ:AZ,0)</f>
        <v>#N/A</v>
      </c>
      <c r="E120" s="152" t="e">
        <f>MATCH(B120,Removed!AZ$1:AZ$443,0)</f>
        <v>#N/A</v>
      </c>
      <c r="F120" t="str">
        <f ca="1">CHOOSE(I120,OFFSET(DetailList!C$1,$C120-1,0),"PENDING: "&amp;OFFSET(DetailListPending!C$1,$D120-1,0),"   REMOVED ["&amp;OFFSET(Removed!C$1,$E120-1,0)&amp;"]")</f>
        <v>Young people aged 16-19 (and up to 25 with SEND)</v>
      </c>
      <c r="G120" t="str">
        <f ca="1">CHOOSE(I120,OFFSET(DetailList!E$1,$C120-1,0),OFFSET(DetailListPending!E$1,$D120-1,0),OFFSET(Removed!E$1,$E120-1,0))</f>
        <v>DfE</v>
      </c>
      <c r="H120" s="233">
        <f ca="1">CHOOSE(I120,OFFSET(DetailList!AU$1,$C120-1,0),"Pending: "&amp;OFFSET(DetailListPending!AU$1,$D120-1,0),"REMOVED ["&amp;OFFSET(Removed!AU$1,$E120-1,0)&amp;"]")</f>
        <v>1</v>
      </c>
      <c r="I120">
        <f t="shared" si="3"/>
        <v>1</v>
      </c>
      <c r="J120" t="b">
        <f t="shared" si="4"/>
        <v>1</v>
      </c>
      <c r="K120" t="b">
        <f t="shared" si="5"/>
        <v>0</v>
      </c>
    </row>
    <row r="121" spans="2:11" x14ac:dyDescent="0.3">
      <c r="B121" s="90">
        <v>120</v>
      </c>
      <c r="C121" s="152">
        <f>MATCH(B121,DetailList!AZ:AZ,0)</f>
        <v>330</v>
      </c>
      <c r="D121" s="152" t="e">
        <f>MATCH(B121,DetailListPending!AZ:AZ,0)</f>
        <v>#N/A</v>
      </c>
      <c r="E121" s="152" t="e">
        <f>MATCH(B121,Removed!AZ$1:AZ$443,0)</f>
        <v>#N/A</v>
      </c>
      <c r="F121" t="str">
        <f ca="1">CHOOSE(I121,OFFSET(DetailList!C$1,$C121-1,0),"PENDING: "&amp;OFFSET(DetailListPending!C$1,$D121-1,0),"   REMOVED ["&amp;OFFSET(Removed!C$1,$E121-1,0)&amp;"]")</f>
        <v>Chief Finance Officer Sign-Off Statements</v>
      </c>
      <c r="G121" t="str">
        <f ca="1">CHOOSE(I121,OFFSET(DetailList!E$1,$C121-1,0),OFFSET(DetailListPending!E$1,$D121-1,0),OFFSET(Removed!E$1,$E121-1,0))</f>
        <v>DfE</v>
      </c>
      <c r="H121" s="233">
        <f ca="1">CHOOSE(I121,OFFSET(DetailList!AU$1,$C121-1,0),"Pending: "&amp;OFFSET(DetailListPending!AU$1,$D121-1,0),"REMOVED ["&amp;OFFSET(Removed!AU$1,$E121-1,0)&amp;"]")</f>
        <v>1</v>
      </c>
      <c r="I121">
        <f t="shared" si="3"/>
        <v>1</v>
      </c>
      <c r="J121" t="b">
        <f t="shared" si="4"/>
        <v>1</v>
      </c>
      <c r="K121" t="b">
        <f t="shared" si="5"/>
        <v>0</v>
      </c>
    </row>
    <row r="122" spans="2:11" x14ac:dyDescent="0.3">
      <c r="B122" s="90">
        <v>121</v>
      </c>
      <c r="C122" s="152">
        <f>MATCH(B122,DetailList!AZ:AZ,0)</f>
        <v>346</v>
      </c>
      <c r="D122" s="152" t="e">
        <f>MATCH(B122,DetailListPending!AZ:AZ,0)</f>
        <v>#N/A</v>
      </c>
      <c r="E122" s="152" t="e">
        <f>MATCH(B122,Removed!AZ$1:AZ$443,0)</f>
        <v>#N/A</v>
      </c>
      <c r="F122" t="str">
        <f ca="1">CHOOSE(I122,OFFSET(DetailList!C$1,$C122-1,0),"PENDING: "&amp;OFFSET(DetailListPending!C$1,$D122-1,0),"   REMOVED ["&amp;OFFSET(Removed!C$1,$E122-1,0)&amp;"]")</f>
        <v>Concessionary Travel Survey</v>
      </c>
      <c r="G122" t="str">
        <f ca="1">CHOOSE(I122,OFFSET(DetailList!E$1,$C122-1,0),OFFSET(DetailListPending!E$1,$D122-1,0),OFFSET(Removed!E$1,$E122-1,0))</f>
        <v>DfT</v>
      </c>
      <c r="H122" s="233">
        <f ca="1">CHOOSE(I122,OFFSET(DetailList!AU$1,$C122-1,0),"Pending: "&amp;OFFSET(DetailListPending!AU$1,$D122-1,0),"REMOVED ["&amp;OFFSET(Removed!AU$1,$E122-1,0)&amp;"]")</f>
        <v>6</v>
      </c>
      <c r="I122">
        <f t="shared" si="3"/>
        <v>1</v>
      </c>
      <c r="J122" t="b">
        <f t="shared" si="4"/>
        <v>1</v>
      </c>
      <c r="K122" t="b">
        <f t="shared" si="5"/>
        <v>0</v>
      </c>
    </row>
    <row r="123" spans="2:11" x14ac:dyDescent="0.3">
      <c r="B123" s="90">
        <v>122</v>
      </c>
      <c r="C123" s="152">
        <f>MATCH(B123,DetailList!AZ:AZ,0)</f>
        <v>353</v>
      </c>
      <c r="D123" s="152" t="e">
        <f>MATCH(B123,DetailListPending!AZ:AZ,0)</f>
        <v>#N/A</v>
      </c>
      <c r="E123" s="152" t="e">
        <f>MATCH(B123,Removed!AZ$1:AZ$443,0)</f>
        <v>#N/A</v>
      </c>
      <c r="F123" t="str">
        <f ca="1">CHOOSE(I123,OFFSET(DetailList!C$1,$C123-1,0),"PENDING: "&amp;OFFSET(DetailListPending!C$1,$D123-1,0),"   REMOVED ["&amp;OFFSET(Removed!C$1,$E123-1,0)&amp;"]")</f>
        <v>Local bus punctuality</v>
      </c>
      <c r="G123" t="str">
        <f ca="1">CHOOSE(I123,OFFSET(DetailList!E$1,$C123-1,0),OFFSET(DetailListPending!E$1,$D123-1,0),OFFSET(Removed!E$1,$E123-1,0))</f>
        <v>DfT</v>
      </c>
      <c r="H123" s="233">
        <f ca="1">CHOOSE(I123,OFFSET(DetailList!AU$1,$C123-1,0),"Pending: "&amp;OFFSET(DetailListPending!AU$1,$D123-1,0),"REMOVED ["&amp;OFFSET(Removed!AU$1,$E123-1,0)&amp;"]")</f>
        <v>2</v>
      </c>
      <c r="I123">
        <f t="shared" si="3"/>
        <v>1</v>
      </c>
      <c r="J123" t="b">
        <f t="shared" si="4"/>
        <v>1</v>
      </c>
      <c r="K123" t="b">
        <f t="shared" si="5"/>
        <v>0</v>
      </c>
    </row>
    <row r="124" spans="2:11" x14ac:dyDescent="0.3">
      <c r="B124" s="90">
        <v>123</v>
      </c>
      <c r="C124" s="152" t="e">
        <f>MATCH(B124,DetailList!AZ:AZ,0)</f>
        <v>#N/A</v>
      </c>
      <c r="D124" s="152" t="e">
        <f>MATCH(B124,DetailListPending!AZ:AZ,0)</f>
        <v>#N/A</v>
      </c>
      <c r="E124" s="152">
        <f>MATCH(B124,Removed!AZ$1:AZ$443,0)</f>
        <v>31</v>
      </c>
      <c r="F124" t="str">
        <f ca="1">CHOOSE(I124,OFFSET(DetailList!C$1,$C124-1,0),"PENDING: "&amp;OFFSET(DetailListPending!C$1,$D124-1,0),"   REMOVED ["&amp;OFFSET(Removed!C$1,$E124-1,0)&amp;"]")</f>
        <v xml:space="preserve">   REMOVED [PSV Bus and Coach Operators Survey]</v>
      </c>
      <c r="G124" t="str">
        <f ca="1">CHOOSE(I124,OFFSET(DetailList!E$1,$C124-1,0),OFFSET(DetailListPending!E$1,$D124-1,0),OFFSET(Removed!E$1,$E124-1,0))</f>
        <v>DfT</v>
      </c>
      <c r="H124" s="233" t="str">
        <f ca="1">CHOOSE(I124,OFFSET(DetailList!AU$1,$C124-1,0),"Pending: "&amp;OFFSET(DetailListPending!AU$1,$D124-1,0),"REMOVED ["&amp;OFFSET(Removed!AU$1,$E124-1,0)&amp;"]")</f>
        <v>REMOVED [7]</v>
      </c>
      <c r="I124">
        <f t="shared" si="3"/>
        <v>3</v>
      </c>
      <c r="J124" t="b">
        <f t="shared" si="4"/>
        <v>1</v>
      </c>
      <c r="K124" t="b">
        <f t="shared" si="5"/>
        <v>0</v>
      </c>
    </row>
    <row r="125" spans="2:11" x14ac:dyDescent="0.3">
      <c r="B125" s="90">
        <v>124</v>
      </c>
      <c r="C125" s="152" t="e">
        <f>MATCH(B125,DetailList!AZ:AZ,0)</f>
        <v>#N/A</v>
      </c>
      <c r="D125" s="152" t="e">
        <f>MATCH(B125,DetailListPending!AZ:AZ,0)</f>
        <v>#N/A</v>
      </c>
      <c r="E125" s="152">
        <f>MATCH(B125,Removed!AZ$1:AZ$443,0)</f>
        <v>162</v>
      </c>
      <c r="F125" t="str">
        <f ca="1">CHOOSE(I125,OFFSET(DetailList!C$1,$C125-1,0),"PENDING: "&amp;OFFSET(DetailListPending!C$1,$D125-1,0),"   REMOVED ["&amp;OFFSET(Removed!C$1,$E125-1,0)&amp;"]")</f>
        <v xml:space="preserve">   REMOVED [Standard bus permits]</v>
      </c>
      <c r="G125" t="str">
        <f ca="1">CHOOSE(I125,OFFSET(DetailList!E$1,$C125-1,0),OFFSET(DetailListPending!E$1,$D125-1,0),OFFSET(Removed!E$1,$E125-1,0))</f>
        <v>DfT/TC</v>
      </c>
      <c r="H125" s="233" t="str">
        <f ca="1">CHOOSE(I125,OFFSET(DetailList!AU$1,$C125-1,0),"Pending: "&amp;OFFSET(DetailListPending!AU$1,$D125-1,0),"REMOVED ["&amp;OFFSET(Removed!AU$1,$E125-1,0)&amp;"]")</f>
        <v>REMOVED [1]</v>
      </c>
      <c r="I125">
        <f t="shared" si="3"/>
        <v>3</v>
      </c>
      <c r="J125" t="b">
        <f t="shared" si="4"/>
        <v>1</v>
      </c>
      <c r="K125" t="b">
        <f t="shared" si="5"/>
        <v>0</v>
      </c>
    </row>
    <row r="126" spans="2:11" x14ac:dyDescent="0.3">
      <c r="B126" s="90">
        <v>125</v>
      </c>
      <c r="C126" s="152">
        <f>MATCH(B126,DetailList!AZ:AZ,0)</f>
        <v>356</v>
      </c>
      <c r="D126" s="152" t="e">
        <f>MATCH(B126,DetailListPending!AZ:AZ,0)</f>
        <v>#N/A</v>
      </c>
      <c r="E126" s="152" t="e">
        <f>MATCH(B126,Removed!AZ$1:AZ$443,0)</f>
        <v>#N/A</v>
      </c>
      <c r="F126" t="str">
        <f ca="1">CHOOSE(I126,OFFSET(DetailList!C$1,$C126-1,0),"PENDING: "&amp;OFFSET(DetailListPending!C$1,$D126-1,0),"   REMOVED ["&amp;OFFSET(Removed!C$1,$E126-1,0)&amp;"]")</f>
        <v>Taxi Survey</v>
      </c>
      <c r="G126" t="str">
        <f ca="1">CHOOSE(I126,OFFSET(DetailList!E$1,$C126-1,0),OFFSET(DetailListPending!E$1,$D126-1,0),OFFSET(Removed!E$1,$E126-1,0))</f>
        <v>DfT</v>
      </c>
      <c r="H126" s="233">
        <f ca="1">CHOOSE(I126,OFFSET(DetailList!AU$1,$C126-1,0),"Pending: "&amp;OFFSET(DetailListPending!AU$1,$D126-1,0),"REMOVED ["&amp;OFFSET(Removed!AU$1,$E126-1,0)&amp;"]")</f>
        <v>7</v>
      </c>
      <c r="I126">
        <f t="shared" si="3"/>
        <v>1</v>
      </c>
      <c r="J126" t="b">
        <f t="shared" si="4"/>
        <v>1</v>
      </c>
      <c r="K126" t="b">
        <f t="shared" si="5"/>
        <v>0</v>
      </c>
    </row>
    <row r="127" spans="2:11" x14ac:dyDescent="0.3">
      <c r="B127" s="90">
        <v>126</v>
      </c>
      <c r="C127" s="152" t="e">
        <f>MATCH(B127,DetailList!AZ:AZ,0)</f>
        <v>#N/A</v>
      </c>
      <c r="D127" s="152" t="e">
        <f>MATCH(B127,DetailListPending!AZ:AZ,0)</f>
        <v>#N/A</v>
      </c>
      <c r="E127" s="152">
        <f>MATCH(B127,Removed!AZ$1:AZ$443,0)</f>
        <v>71</v>
      </c>
      <c r="F127" t="str">
        <f ca="1">CHOOSE(I127,OFFSET(DetailList!C$1,$C127-1,0),"PENDING: "&amp;OFFSET(DetailListPending!C$1,$D127-1,0),"   REMOVED ["&amp;OFFSET(Removed!C$1,$E127-1,0)&amp;"]")</f>
        <v xml:space="preserve">   REMOVED [Bikeability]</v>
      </c>
      <c r="G127" t="str">
        <f ca="1">CHOOSE(I127,OFFSET(DetailList!E$1,$C127-1,0),OFFSET(DetailListPending!E$1,$D127-1,0),OFFSET(Removed!E$1,$E127-1,0))</f>
        <v>DfT</v>
      </c>
      <c r="H127" s="233" t="str">
        <f ca="1">CHOOSE(I127,OFFSET(DetailList!AU$1,$C127-1,0),"Pending: "&amp;OFFSET(DetailListPending!AU$1,$D127-1,0),"REMOVED ["&amp;OFFSET(Removed!AU$1,$E127-1,0)&amp;"]")</f>
        <v>REMOVED [7]</v>
      </c>
      <c r="I127">
        <f t="shared" si="3"/>
        <v>3</v>
      </c>
      <c r="J127" t="b">
        <f t="shared" si="4"/>
        <v>1</v>
      </c>
      <c r="K127" t="b">
        <f t="shared" si="5"/>
        <v>0</v>
      </c>
    </row>
    <row r="128" spans="2:11" x14ac:dyDescent="0.3">
      <c r="B128" s="90">
        <v>127</v>
      </c>
      <c r="C128" s="152">
        <f>MATCH(B128,DetailList!AZ:AZ,0)</f>
        <v>364</v>
      </c>
      <c r="D128" s="152" t="e">
        <f>MATCH(B128,DetailListPending!AZ:AZ,0)</f>
        <v>#N/A</v>
      </c>
      <c r="E128" s="152" t="e">
        <f>MATCH(B128,Removed!AZ$1:AZ$443,0)</f>
        <v>#N/A</v>
      </c>
      <c r="F128" t="str">
        <f ca="1">CHOOSE(I128,OFFSET(DetailList!C$1,$C128-1,0),"PENDING: "&amp;OFFSET(DetailListPending!C$1,$D128-1,0),"   REMOVED ["&amp;OFFSET(Removed!C$1,$E128-1,0)&amp;"]")</f>
        <v>Blue Badge Parking Survey</v>
      </c>
      <c r="G128" t="str">
        <f ca="1">CHOOSE(I128,OFFSET(DetailList!E$1,$C128-1,0),OFFSET(DetailListPending!E$1,$D128-1,0),OFFSET(Removed!E$1,$E128-1,0))</f>
        <v>DfT</v>
      </c>
      <c r="H128" s="233">
        <f ca="1">CHOOSE(I128,OFFSET(DetailList!AU$1,$C128-1,0),"Pending: "&amp;OFFSET(DetailListPending!AU$1,$D128-1,0),"REMOVED ["&amp;OFFSET(Removed!AU$1,$E128-1,0)&amp;"]")</f>
        <v>1</v>
      </c>
      <c r="I128">
        <f t="shared" si="3"/>
        <v>1</v>
      </c>
      <c r="J128" t="b">
        <f t="shared" si="4"/>
        <v>1</v>
      </c>
      <c r="K128" t="b">
        <f t="shared" si="5"/>
        <v>0</v>
      </c>
    </row>
    <row r="129" spans="2:11" x14ac:dyDescent="0.3">
      <c r="B129" s="90">
        <v>128</v>
      </c>
      <c r="C129" s="152" t="e">
        <f>MATCH(B129,DetailList!AZ:AZ,0)</f>
        <v>#N/A</v>
      </c>
      <c r="D129" s="152" t="e">
        <f>MATCH(B129,DetailListPending!AZ:AZ,0)</f>
        <v>#N/A</v>
      </c>
      <c r="E129" s="152">
        <f>MATCH(B129,Removed!AZ$1:AZ$443,0)</f>
        <v>285</v>
      </c>
      <c r="F129" t="str">
        <f ca="1">CHOOSE(I129,OFFSET(DetailList!C$1,$C129-1,0),"PENDING: "&amp;OFFSET(DetailListPending!C$1,$D129-1,0),"   REMOVED ["&amp;OFFSET(Removed!C$1,$E129-1,0)&amp;"]")</f>
        <v xml:space="preserve">   REMOVED [Civil Parking Enforcement Survey]</v>
      </c>
      <c r="G129" t="str">
        <f ca="1">CHOOSE(I129,OFFSET(DetailList!E$1,$C129-1,0),OFFSET(DetailListPending!E$1,$D129-1,0),OFFSET(Removed!E$1,$E129-1,0))</f>
        <v>DfT</v>
      </c>
      <c r="H129" s="233" t="str">
        <f ca="1">CHOOSE(I129,OFFSET(DetailList!AU$1,$C129-1,0),"Pending: "&amp;OFFSET(DetailListPending!AU$1,$D129-1,0),"REMOVED ["&amp;OFFSET(Removed!AU$1,$E129-1,0)&amp;"]")</f>
        <v>REMOVED [3]</v>
      </c>
      <c r="I129">
        <f t="shared" si="3"/>
        <v>3</v>
      </c>
      <c r="J129" t="b">
        <f t="shared" si="4"/>
        <v>1</v>
      </c>
      <c r="K129" t="b">
        <f t="shared" si="5"/>
        <v>0</v>
      </c>
    </row>
    <row r="130" spans="2:11" x14ac:dyDescent="0.3">
      <c r="B130" s="90">
        <v>129</v>
      </c>
      <c r="C130" s="152">
        <f>MATCH(B130,DetailList!AZ:AZ,0)</f>
        <v>366</v>
      </c>
      <c r="D130" s="152" t="e">
        <f>MATCH(B130,DetailListPending!AZ:AZ,0)</f>
        <v>#N/A</v>
      </c>
      <c r="E130" s="152" t="e">
        <f>MATCH(B130,Removed!AZ$1:AZ$443,0)</f>
        <v>#N/A</v>
      </c>
      <c r="F130" t="str">
        <f ca="1">CHOOSE(I130,OFFSET(DetailList!C$1,$C130-1,0),"PENDING: "&amp;OFFSET(DetailListPending!C$1,$D130-1,0),"   REMOVED ["&amp;OFFSET(Removed!C$1,$E130-1,0)&amp;"]")</f>
        <v xml:space="preserve">Highway inventory data </v>
      </c>
      <c r="G130" t="str">
        <f ca="1">CHOOSE(I130,OFFSET(DetailList!E$1,$C130-1,0),OFFSET(DetailListPending!E$1,$D130-1,0),OFFSET(Removed!E$1,$E130-1,0))</f>
        <v>DfT</v>
      </c>
      <c r="H130" s="233">
        <f ca="1">CHOOSE(I130,OFFSET(DetailList!AU$1,$C130-1,0),"Pending: "&amp;OFFSET(DetailListPending!AU$1,$D130-1,0),"REMOVED ["&amp;OFFSET(Removed!AU$1,$E130-1,0)&amp;"]")</f>
        <v>1</v>
      </c>
      <c r="I130">
        <f t="shared" ref="I130:I193" si="6">IF(ISNUMBER(C130),1,IF(ISNUMBER(D130),2,IF(ISNUMBER(E130),3,NA())))</f>
        <v>1</v>
      </c>
      <c r="J130" t="b">
        <f t="shared" si="4"/>
        <v>1</v>
      </c>
      <c r="K130" t="b">
        <f t="shared" si="5"/>
        <v>0</v>
      </c>
    </row>
    <row r="131" spans="2:11" x14ac:dyDescent="0.3">
      <c r="B131" s="90">
        <v>130</v>
      </c>
      <c r="C131" s="152">
        <f>MATCH(B131,DetailList!AZ:AZ,0)</f>
        <v>370</v>
      </c>
      <c r="D131" s="152" t="e">
        <f>MATCH(B131,DetailListPending!AZ:AZ,0)</f>
        <v>#N/A</v>
      </c>
      <c r="E131" s="152" t="e">
        <f>MATCH(B131,Removed!AZ$1:AZ$443,0)</f>
        <v>#N/A</v>
      </c>
      <c r="F131" t="str">
        <f ca="1">CHOOSE(I131,OFFSET(DetailList!C$1,$C131-1,0),"PENDING: "&amp;OFFSET(DetailListPending!C$1,$D131-1,0),"   REMOVED ["&amp;OFFSET(Removed!C$1,$E131-1,0)&amp;"]")</f>
        <v>Road condition data</v>
      </c>
      <c r="G131" t="str">
        <f ca="1">CHOOSE(I131,OFFSET(DetailList!E$1,$C131-1,0),OFFSET(DetailListPending!E$1,$D131-1,0),OFFSET(Removed!E$1,$E131-1,0))</f>
        <v>DfT</v>
      </c>
      <c r="H131" s="233">
        <f ca="1">CHOOSE(I131,OFFSET(DetailList!AU$1,$C131-1,0),"Pending: "&amp;OFFSET(DetailListPending!AU$1,$D131-1,0),"REMOVED ["&amp;OFFSET(Removed!AU$1,$E131-1,0)&amp;"]")</f>
        <v>4</v>
      </c>
      <c r="I131">
        <f t="shared" si="6"/>
        <v>1</v>
      </c>
      <c r="J131" t="b">
        <f t="shared" ref="J131:J194" si="7">NOT(ISNA(I131))</f>
        <v>1</v>
      </c>
      <c r="K131" t="b">
        <f t="shared" ref="K131:K194" si="8">AND(J131,COUNTIF(C131:E131,NA())&lt;&gt;2)</f>
        <v>0</v>
      </c>
    </row>
    <row r="132" spans="2:11" x14ac:dyDescent="0.3">
      <c r="B132" s="90">
        <v>131</v>
      </c>
      <c r="C132" s="152" t="e">
        <f>MATCH(B132,DetailList!AZ:AZ,0)</f>
        <v>#N/A</v>
      </c>
      <c r="D132" s="152" t="e">
        <f>MATCH(B132,DetailListPending!AZ:AZ,0)</f>
        <v>#N/A</v>
      </c>
      <c r="E132" s="152">
        <f>MATCH(B132,Removed!AZ$1:AZ$443,0)</f>
        <v>110</v>
      </c>
      <c r="F132" t="str">
        <f ca="1">CHOOSE(I132,OFFSET(DetailList!C$1,$C132-1,0),"PENDING: "&amp;OFFSET(DetailListPending!C$1,$D132-1,0),"   REMOVED ["&amp;OFFSET(Removed!C$1,$E132-1,0)&amp;"]")</f>
        <v xml:space="preserve">   REMOVED [Major transport scheme spend]</v>
      </c>
      <c r="G132" t="str">
        <f ca="1">CHOOSE(I132,OFFSET(DetailList!E$1,$C132-1,0),OFFSET(DetailListPending!E$1,$D132-1,0),OFFSET(Removed!E$1,$E132-1,0))</f>
        <v>DfT</v>
      </c>
      <c r="H132" s="233" t="str">
        <f ca="1">CHOOSE(I132,OFFSET(DetailList!AU$1,$C132-1,0),"Pending: "&amp;OFFSET(DetailListPending!AU$1,$D132-1,0),"REMOVED ["&amp;OFFSET(Removed!AU$1,$E132-1,0)&amp;"]")</f>
        <v>REMOVED [1]</v>
      </c>
      <c r="I132">
        <f t="shared" si="6"/>
        <v>3</v>
      </c>
      <c r="J132" t="b">
        <f t="shared" si="7"/>
        <v>1</v>
      </c>
      <c r="K132" t="b">
        <f t="shared" si="8"/>
        <v>0</v>
      </c>
    </row>
    <row r="133" spans="2:11" x14ac:dyDescent="0.3">
      <c r="B133" s="90">
        <v>132</v>
      </c>
      <c r="C133" s="152">
        <f>MATCH(B133,DetailList!AZ:AZ,0)</f>
        <v>375</v>
      </c>
      <c r="D133" s="152" t="e">
        <f>MATCH(B133,DetailListPending!AZ:AZ,0)</f>
        <v>#N/A</v>
      </c>
      <c r="E133" s="152" t="e">
        <f>MATCH(B133,Removed!AZ$1:AZ$443,0)</f>
        <v>#N/A</v>
      </c>
      <c r="F133" t="str">
        <f ca="1">CHOOSE(I133,OFFSET(DetailList!C$1,$C133-1,0),"PENDING: "&amp;OFFSET(DetailListPending!C$1,$D133-1,0),"   REMOVED ["&amp;OFFSET(Removed!C$1,$E133-1,0)&amp;"]")</f>
        <v>Road Lengths Survey</v>
      </c>
      <c r="G133" t="str">
        <f ca="1">CHOOSE(I133,OFFSET(DetailList!E$1,$C133-1,0),OFFSET(DetailListPending!E$1,$D133-1,0),OFFSET(Removed!E$1,$E133-1,0))</f>
        <v>DfT</v>
      </c>
      <c r="H133" s="233">
        <f ca="1">CHOOSE(I133,OFFSET(DetailList!AU$1,$C133-1,0),"Pending: "&amp;OFFSET(DetailListPending!AU$1,$D133-1,0),"REMOVED ["&amp;OFFSET(Removed!AU$1,$E133-1,0)&amp;"]")</f>
        <v>1</v>
      </c>
      <c r="I133">
        <f t="shared" si="6"/>
        <v>1</v>
      </c>
      <c r="J133" t="b">
        <f t="shared" si="7"/>
        <v>1</v>
      </c>
      <c r="K133" t="b">
        <f t="shared" si="8"/>
        <v>0</v>
      </c>
    </row>
    <row r="134" spans="2:11" x14ac:dyDescent="0.3">
      <c r="B134" s="90">
        <v>133</v>
      </c>
      <c r="C134" s="152" t="e">
        <f>MATCH(B134,DetailList!AZ:AZ,0)</f>
        <v>#N/A</v>
      </c>
      <c r="D134" s="152" t="e">
        <f>MATCH(B134,DetailListPending!AZ:AZ,0)</f>
        <v>#N/A</v>
      </c>
      <c r="E134" s="152">
        <f>MATCH(B134,Removed!AZ$1:AZ$443,0)</f>
        <v>297</v>
      </c>
      <c r="F134" t="str">
        <f ca="1">CHOOSE(I134,OFFSET(DetailList!C$1,$C134-1,0),"PENDING: "&amp;OFFSET(DetailListPending!C$1,$D134-1,0),"   REMOVED ["&amp;OFFSET(Removed!C$1,$E134-1,0)&amp;"]")</f>
        <v xml:space="preserve">   REMOVED [Personal Social Services Expenditure (PSSEX1) return]</v>
      </c>
      <c r="G134" t="str">
        <f ca="1">CHOOSE(I134,OFFSET(DetailList!E$1,$C134-1,0),OFFSET(DetailListPending!E$1,$D134-1,0),OFFSET(Removed!E$1,$E134-1,0))</f>
        <v>DH/HSCIC</v>
      </c>
      <c r="H134" s="233" t="str">
        <f ca="1">CHOOSE(I134,OFFSET(DetailList!AU$1,$C134-1,0),"Pending: "&amp;OFFSET(DetailListPending!AU$1,$D134-1,0),"REMOVED ["&amp;OFFSET(Removed!AU$1,$E134-1,0)&amp;"]")</f>
        <v>REMOVED [2]</v>
      </c>
      <c r="I134">
        <f t="shared" si="6"/>
        <v>3</v>
      </c>
      <c r="J134" t="b">
        <f t="shared" si="7"/>
        <v>1</v>
      </c>
      <c r="K134" t="b">
        <f t="shared" si="8"/>
        <v>0</v>
      </c>
    </row>
    <row r="135" spans="2:11" x14ac:dyDescent="0.3">
      <c r="B135" s="90">
        <v>134</v>
      </c>
      <c r="C135" s="152" t="e">
        <f>MATCH(B135,DetailList!AZ:AZ,0)</f>
        <v>#N/A</v>
      </c>
      <c r="D135" s="152" t="e">
        <f>MATCH(B135,DetailListPending!AZ:AZ,0)</f>
        <v>#N/A</v>
      </c>
      <c r="E135" s="152">
        <f>MATCH(B135,Removed!AZ$1:AZ$443,0)</f>
        <v>300</v>
      </c>
      <c r="F135" t="str">
        <f ca="1">CHOOSE(I135,OFFSET(DetailList!C$1,$C135-1,0),"PENDING: "&amp;OFFSET(DetailListPending!C$1,$D135-1,0),"   REMOVED ["&amp;OFFSET(Removed!C$1,$E135-1,0)&amp;"]")</f>
        <v xml:space="preserve">   REMOVED [Referrals, Assessments and Packages of Care (RAP)]</v>
      </c>
      <c r="G135" t="str">
        <f ca="1">CHOOSE(I135,OFFSET(DetailList!E$1,$C135-1,0),OFFSET(DetailListPending!E$1,$D135-1,0),OFFSET(Removed!E$1,$E135-1,0))</f>
        <v>DH/HSCIC</v>
      </c>
      <c r="H135" s="233" t="str">
        <f ca="1">CHOOSE(I135,OFFSET(DetailList!AU$1,$C135-1,0),"Pending: "&amp;OFFSET(DetailListPending!AU$1,$D135-1,0),"REMOVED ["&amp;OFFSET(Removed!AU$1,$E135-1,0)&amp;"]")</f>
        <v>REMOVED [16]</v>
      </c>
      <c r="I135">
        <f t="shared" si="6"/>
        <v>3</v>
      </c>
      <c r="J135" t="b">
        <f t="shared" si="7"/>
        <v>1</v>
      </c>
      <c r="K135" t="b">
        <f t="shared" si="8"/>
        <v>0</v>
      </c>
    </row>
    <row r="136" spans="2:11" x14ac:dyDescent="0.3">
      <c r="B136" s="90">
        <v>135</v>
      </c>
      <c r="C136" s="152">
        <f>MATCH(B136,DetailList!AZ:AZ,0)</f>
        <v>384</v>
      </c>
      <c r="D136" s="152" t="e">
        <f>MATCH(B136,DetailListPending!AZ:AZ,0)</f>
        <v>#N/A</v>
      </c>
      <c r="E136" s="152" t="e">
        <f>MATCH(B136,Removed!AZ$1:AZ$443,0)</f>
        <v>#N/A</v>
      </c>
      <c r="F136" t="str">
        <f ca="1">CHOOSE(I136,OFFSET(DetailList!C$1,$C136-1,0),"PENDING: "&amp;OFFSET(DetailListPending!C$1,$D136-1,0),"   REMOVED ["&amp;OFFSET(Removed!C$1,$E136-1,0)&amp;"]")</f>
        <v>Adult Social Care Survey (ASCS)</v>
      </c>
      <c r="G136" t="str">
        <f ca="1">CHOOSE(I136,OFFSET(DetailList!E$1,$C136-1,0),OFFSET(DetailListPending!E$1,$D136-1,0),OFFSET(Removed!E$1,$E136-1,0))</f>
        <v>DHSC/NHSE</v>
      </c>
      <c r="H136" s="233">
        <f ca="1">CHOOSE(I136,OFFSET(DetailList!AU$1,$C136-1,0),"Pending: "&amp;OFFSET(DetailListPending!AU$1,$D136-1,0),"REMOVED ["&amp;OFFSET(Removed!AU$1,$E136-1,0)&amp;"]")</f>
        <v>2</v>
      </c>
      <c r="I136">
        <f t="shared" si="6"/>
        <v>1</v>
      </c>
      <c r="J136" t="b">
        <f t="shared" si="7"/>
        <v>1</v>
      </c>
      <c r="K136" t="b">
        <f t="shared" si="8"/>
        <v>0</v>
      </c>
    </row>
    <row r="137" spans="2:11" x14ac:dyDescent="0.3">
      <c r="B137" s="90">
        <v>136</v>
      </c>
      <c r="C137" s="152" t="e">
        <f>MATCH(B137,DetailList!AZ:AZ,0)</f>
        <v>#N/A</v>
      </c>
      <c r="D137" s="152" t="e">
        <f>MATCH(B137,DetailListPending!AZ:AZ,0)</f>
        <v>#N/A</v>
      </c>
      <c r="E137" s="152">
        <f>MATCH(B137,Removed!AZ$1:AZ$443,0)</f>
        <v>317</v>
      </c>
      <c r="F137" t="str">
        <f ca="1">CHOOSE(I137,OFFSET(DetailList!C$1,$C137-1,0),"PENDING: "&amp;OFFSET(DetailListPending!C$1,$D137-1,0),"   REMOVED ["&amp;OFFSET(Removed!C$1,$E137-1,0)&amp;"]")</f>
        <v xml:space="preserve">   REMOVED [Adult Social Care Combined Activity Return (ASC-CAR)]</v>
      </c>
      <c r="G137" t="str">
        <f ca="1">CHOOSE(I137,OFFSET(DetailList!E$1,$C137-1,0),OFFSET(DetailListPending!E$1,$D137-1,0),OFFSET(Removed!E$1,$E137-1,0))</f>
        <v>DH/HSCIC</v>
      </c>
      <c r="H137" s="233" t="str">
        <f ca="1">CHOOSE(I137,OFFSET(DetailList!AU$1,$C137-1,0),"Pending: "&amp;OFFSET(DetailListPending!AU$1,$D137-1,0),"REMOVED ["&amp;OFFSET(Removed!AU$1,$E137-1,0)&amp;"]")</f>
        <v>REMOVED [6]</v>
      </c>
      <c r="I137">
        <f t="shared" si="6"/>
        <v>3</v>
      </c>
      <c r="J137" t="b">
        <f t="shared" si="7"/>
        <v>1</v>
      </c>
      <c r="K137" t="b">
        <f t="shared" si="8"/>
        <v>0</v>
      </c>
    </row>
    <row r="138" spans="2:11" x14ac:dyDescent="0.3">
      <c r="B138" s="90">
        <v>137</v>
      </c>
      <c r="C138" s="152" t="e">
        <f>MATCH(B138,DetailList!AZ:AZ,0)</f>
        <v>#N/A</v>
      </c>
      <c r="D138" s="152" t="e">
        <f>MATCH(B138,DetailListPending!AZ:AZ,0)</f>
        <v>#N/A</v>
      </c>
      <c r="E138" s="152">
        <f>MATCH(B138,Removed!AZ$1:AZ$443,0)</f>
        <v>345</v>
      </c>
      <c r="F138" t="str">
        <f ca="1">CHOOSE(I138,OFFSET(DetailList!C$1,$C138-1,0),"PENDING: "&amp;OFFSET(DetailListPending!C$1,$D138-1,0),"   REMOVED ["&amp;OFFSET(Removed!C$1,$E138-1,0)&amp;"]")</f>
        <v xml:space="preserve">   REMOVED [Abuse of Vulnerable Adults (AVA) return]</v>
      </c>
      <c r="G138" t="str">
        <f ca="1">CHOOSE(I138,OFFSET(DetailList!E$1,$C138-1,0),OFFSET(DetailListPending!E$1,$D138-1,0),OFFSET(Removed!E$1,$E138-1,0))</f>
        <v>DH/HSCIC</v>
      </c>
      <c r="H138" s="233" t="str">
        <f ca="1">CHOOSE(I138,OFFSET(DetailList!AU$1,$C138-1,0),"Pending: "&amp;OFFSET(DetailListPending!AU$1,$D138-1,0),"REMOVED ["&amp;OFFSET(Removed!AU$1,$E138-1,0)&amp;"]")</f>
        <v>REMOVED [15]</v>
      </c>
      <c r="I138">
        <f t="shared" si="6"/>
        <v>3</v>
      </c>
      <c r="J138" t="b">
        <f t="shared" si="7"/>
        <v>1</v>
      </c>
      <c r="K138" t="b">
        <f t="shared" si="8"/>
        <v>0</v>
      </c>
    </row>
    <row r="139" spans="2:11" x14ac:dyDescent="0.3">
      <c r="B139" s="90">
        <v>138</v>
      </c>
      <c r="C139" s="152">
        <f>MATCH(B139,DetailList!AZ:AZ,0)</f>
        <v>387</v>
      </c>
      <c r="D139" s="152" t="e">
        <f>MATCH(B139,DetailListPending!AZ:AZ,0)</f>
        <v>#N/A</v>
      </c>
      <c r="E139" s="152" t="e">
        <f>MATCH(B139,Removed!AZ$1:AZ$443,0)</f>
        <v>#N/A</v>
      </c>
      <c r="F139" t="str">
        <f ca="1">CHOOSE(I139,OFFSET(DetailList!C$1,$C139-1,0),"PENDING: "&amp;OFFSET(DetailListPending!C$1,$D139-1,0),"   REMOVED ["&amp;OFFSET(Removed!C$1,$E139-1,0)&amp;"]")</f>
        <v>Mental Health Guardianship (SSDA702) return</v>
      </c>
      <c r="G139" t="str">
        <f ca="1">CHOOSE(I139,OFFSET(DetailList!E$1,$C139-1,0),OFFSET(DetailListPending!E$1,$D139-1,0),OFFSET(Removed!E$1,$E139-1,0))</f>
        <v>DHSC/NHSE</v>
      </c>
      <c r="H139" s="233">
        <f ca="1">CHOOSE(I139,OFFSET(DetailList!AU$1,$C139-1,0),"Pending: "&amp;OFFSET(DetailListPending!AU$1,$D139-1,0),"REMOVED ["&amp;OFFSET(Removed!AU$1,$E139-1,0)&amp;"]")</f>
        <v>1</v>
      </c>
      <c r="I139">
        <f t="shared" si="6"/>
        <v>1</v>
      </c>
      <c r="J139" t="b">
        <f t="shared" si="7"/>
        <v>1</v>
      </c>
      <c r="K139" t="b">
        <f t="shared" si="8"/>
        <v>0</v>
      </c>
    </row>
    <row r="140" spans="2:11" x14ac:dyDescent="0.3">
      <c r="B140" s="90">
        <v>139</v>
      </c>
      <c r="C140" s="152">
        <f>MATCH(B140,DetailList!AZ:AZ,0)</f>
        <v>389</v>
      </c>
      <c r="D140" s="152" t="e">
        <f>MATCH(B140,DetailListPending!AZ:AZ,0)</f>
        <v>#N/A</v>
      </c>
      <c r="E140" s="152" t="e">
        <f>MATCH(B140,Removed!AZ$1:AZ$443,0)</f>
        <v>#N/A</v>
      </c>
      <c r="F140" t="str">
        <f ca="1">CHOOSE(I140,OFFSET(DetailList!C$1,$C140-1,0),"PENDING: "&amp;OFFSET(DetailListPending!C$1,$D140-1,0),"   REMOVED ["&amp;OFFSET(Removed!C$1,$E140-1,0)&amp;"]")</f>
        <v>Deprivation of Liberty Safeguards (DoLS) Return</v>
      </c>
      <c r="G140" t="str">
        <f ca="1">CHOOSE(I140,OFFSET(DetailList!E$1,$C140-1,0),OFFSET(DetailListPending!E$1,$D140-1,0),OFFSET(Removed!E$1,$E140-1,0))</f>
        <v>DHSC/NHSE</v>
      </c>
      <c r="H140" s="233">
        <f ca="1">CHOOSE(I140,OFFSET(DetailList!AU$1,$C140-1,0),"Pending: "&amp;OFFSET(DetailListPending!AU$1,$D140-1,0),"REMOVED ["&amp;OFFSET(Removed!AU$1,$E140-1,0)&amp;"]")</f>
        <v>1</v>
      </c>
      <c r="I140">
        <f t="shared" si="6"/>
        <v>1</v>
      </c>
      <c r="J140" t="b">
        <f t="shared" si="7"/>
        <v>1</v>
      </c>
      <c r="K140" t="b">
        <f t="shared" si="8"/>
        <v>0</v>
      </c>
    </row>
    <row r="141" spans="2:11" x14ac:dyDescent="0.3">
      <c r="B141" s="90">
        <v>140</v>
      </c>
      <c r="C141" s="152">
        <f>MATCH(B141,DetailList!AZ:AZ,0)</f>
        <v>391</v>
      </c>
      <c r="D141" s="152" t="e">
        <f>MATCH(B141,DetailListPending!AZ:AZ,0)</f>
        <v>#N/A</v>
      </c>
      <c r="E141" s="152" t="e">
        <f>MATCH(B141,Removed!AZ$1:AZ$443,0)</f>
        <v>#N/A</v>
      </c>
      <c r="F141" t="str">
        <f ca="1">CHOOSE(I141,OFFSET(DetailList!C$1,$C141-1,0),"PENDING: "&amp;OFFSET(DetailListPending!C$1,$D141-1,0),"   REMOVED ["&amp;OFFSET(Removed!C$1,$E141-1,0)&amp;"]")</f>
        <v>Survey of Adult Carers in England (SACE)</v>
      </c>
      <c r="G141" t="str">
        <f ca="1">CHOOSE(I141,OFFSET(DetailList!E$1,$C141-1,0),OFFSET(DetailListPending!E$1,$D141-1,0),OFFSET(Removed!E$1,$E141-1,0))</f>
        <v>DHSC/NHSE</v>
      </c>
      <c r="H141" s="233">
        <f ca="1">CHOOSE(I141,OFFSET(DetailList!AU$1,$C141-1,0),"Pending: "&amp;OFFSET(DetailListPending!AU$1,$D141-1,0),"REMOVED ["&amp;OFFSET(Removed!AU$1,$E141-1,0)&amp;"]")</f>
        <v>2</v>
      </c>
      <c r="I141">
        <f t="shared" si="6"/>
        <v>1</v>
      </c>
      <c r="J141" t="b">
        <f t="shared" si="7"/>
        <v>1</v>
      </c>
      <c r="K141" t="b">
        <f t="shared" si="8"/>
        <v>0</v>
      </c>
    </row>
    <row r="142" spans="2:11" x14ac:dyDescent="0.3">
      <c r="B142" s="90">
        <v>141</v>
      </c>
      <c r="C142" s="152" t="e">
        <f>MATCH(B142,DetailList!AZ:AZ,0)</f>
        <v>#N/A</v>
      </c>
      <c r="D142" s="152" t="e">
        <f>MATCH(B142,DetailListPending!AZ:AZ,0)</f>
        <v>#N/A</v>
      </c>
      <c r="E142" s="152">
        <f>MATCH(B142,Removed!AZ$1:AZ$443,0)</f>
        <v>65</v>
      </c>
      <c r="F142" t="str">
        <f ca="1">CHOOSE(I142,OFFSET(DetailList!C$1,$C142-1,0),"PENDING: "&amp;OFFSET(DetailListPending!C$1,$D142-1,0),"   REMOVED ["&amp;OFFSET(Removed!C$1,$E142-1,0)&amp;"]")</f>
        <v xml:space="preserve">   REMOVED [Capturing Regulatory Information on a Local Level (CRILL)]</v>
      </c>
      <c r="G142" t="str">
        <f ca="1">CHOOSE(I142,OFFSET(DetailList!E$1,$C142-1,0),OFFSET(DetailListPending!E$1,$D142-1,0),OFFSET(Removed!E$1,$E142-1,0))</f>
        <v>DH</v>
      </c>
      <c r="H142" s="233" t="str">
        <f ca="1">CHOOSE(I142,OFFSET(DetailList!AU$1,$C142-1,0),"Pending: "&amp;OFFSET(DetailListPending!AU$1,$D142-1,0),"REMOVED ["&amp;OFFSET(Removed!AU$1,$E142-1,0)&amp;"]")</f>
        <v>REMOVED [1]</v>
      </c>
      <c r="I142">
        <f t="shared" si="6"/>
        <v>3</v>
      </c>
      <c r="J142" t="b">
        <f t="shared" si="7"/>
        <v>1</v>
      </c>
      <c r="K142" t="b">
        <f t="shared" si="8"/>
        <v>0</v>
      </c>
    </row>
    <row r="143" spans="2:11" x14ac:dyDescent="0.3">
      <c r="B143" s="90">
        <v>142</v>
      </c>
      <c r="C143" s="152">
        <f>MATCH(B143,DetailList!AZ:AZ,0)</f>
        <v>394</v>
      </c>
      <c r="D143" s="152" t="e">
        <f>MATCH(B143,DetailListPending!AZ:AZ,0)</f>
        <v>#N/A</v>
      </c>
      <c r="E143" s="152" t="e">
        <f>MATCH(B143,Removed!AZ$1:AZ$443,0)</f>
        <v>#N/A</v>
      </c>
      <c r="F143" t="str">
        <f ca="1">CHOOSE(I143,OFFSET(DetailList!C$1,$C143-1,0),"PENDING: "&amp;OFFSET(DetailListPending!C$1,$D143-1,0),"   REMOVED ["&amp;OFFSET(Removed!C$1,$E143-1,0)&amp;"]")</f>
        <v xml:space="preserve">Adult Social Care Workforce Data Set (ASC-WDS) </v>
      </c>
      <c r="G143" t="str">
        <f ca="1">CHOOSE(I143,OFFSET(DetailList!E$1,$C143-1,0),OFFSET(DetailListPending!E$1,$D143-1,0),OFFSET(Removed!E$1,$E143-1,0))</f>
        <v>DHSC/SfC</v>
      </c>
      <c r="H143" s="233">
        <f ca="1">CHOOSE(I143,OFFSET(DetailList!AU$1,$C143-1,0),"Pending: "&amp;OFFSET(DetailListPending!AU$1,$D143-1,0),"REMOVED ["&amp;OFFSET(Removed!AU$1,$E143-1,0)&amp;"]")</f>
        <v>1</v>
      </c>
      <c r="I143">
        <f t="shared" si="6"/>
        <v>1</v>
      </c>
      <c r="J143" t="b">
        <f t="shared" si="7"/>
        <v>1</v>
      </c>
      <c r="K143" t="b">
        <f t="shared" si="8"/>
        <v>0</v>
      </c>
    </row>
    <row r="144" spans="2:11" x14ac:dyDescent="0.3">
      <c r="B144" s="90">
        <v>143</v>
      </c>
      <c r="C144" s="152" t="e">
        <f>MATCH(B144,DetailList!AZ:AZ,0)</f>
        <v>#N/A</v>
      </c>
      <c r="D144" s="152" t="e">
        <f>MATCH(B144,DetailListPending!AZ:AZ,0)</f>
        <v>#N/A</v>
      </c>
      <c r="E144" s="152">
        <f>MATCH(B144,Removed!AZ$1:AZ$443,0)</f>
        <v>167</v>
      </c>
      <c r="F144" t="str">
        <f ca="1">CHOOSE(I144,OFFSET(DetailList!C$1,$C144-1,0),"PENDING: "&amp;OFFSET(DetailListPending!C$1,$D144-1,0),"   REMOVED ["&amp;OFFSET(Removed!C$1,$E144-1,0)&amp;"]")</f>
        <v xml:space="preserve">   REMOVED [Health protection Part 2A Order notifications]</v>
      </c>
      <c r="G144" t="str">
        <f ca="1">CHOOSE(I144,OFFSET(DetailList!E$1,$C144-1,0),OFFSET(DetailListPending!E$1,$D144-1,0),OFFSET(Removed!E$1,$E144-1,0))</f>
        <v>DH/HPA</v>
      </c>
      <c r="H144" s="233" t="str">
        <f ca="1">CHOOSE(I144,OFFSET(DetailList!AU$1,$C144-1,0),"Pending: "&amp;OFFSET(DetailListPending!AU$1,$D144-1,0),"REMOVED ["&amp;OFFSET(Removed!AU$1,$E144-1,0)&amp;"]")</f>
        <v>REMOVED [1]</v>
      </c>
      <c r="I144">
        <f t="shared" si="6"/>
        <v>3</v>
      </c>
      <c r="J144" t="b">
        <f t="shared" si="7"/>
        <v>1</v>
      </c>
      <c r="K144" t="b">
        <f t="shared" si="8"/>
        <v>0</v>
      </c>
    </row>
    <row r="145" spans="2:11" x14ac:dyDescent="0.3">
      <c r="B145" s="90">
        <v>144</v>
      </c>
      <c r="C145" s="152">
        <f>MATCH(B145,DetailList!AZ:AZ,0)</f>
        <v>396</v>
      </c>
      <c r="D145" s="152" t="e">
        <f>MATCH(B145,DetailListPending!AZ:AZ,0)</f>
        <v>#N/A</v>
      </c>
      <c r="E145" s="152" t="e">
        <f>MATCH(B145,Removed!AZ$1:AZ$443,0)</f>
        <v>#N/A</v>
      </c>
      <c r="F145" t="str">
        <f ca="1">CHOOSE(I145,OFFSET(DetailList!C$1,$C145-1,0),"PENDING: "&amp;OFFSET(DetailListPending!C$1,$D145-1,0),"   REMOVED ["&amp;OFFSET(Removed!C$1,$E145-1,0)&amp;"]")</f>
        <v>Register of blind and partially sighted people (SSDA902)</v>
      </c>
      <c r="G145" t="str">
        <f ca="1">CHOOSE(I145,OFFSET(DetailList!E$1,$C145-1,0),OFFSET(DetailListPending!E$1,$D145-1,0),OFFSET(Removed!E$1,$E145-1,0))</f>
        <v>DHSC/NHSE</v>
      </c>
      <c r="H145" s="233">
        <f ca="1">CHOOSE(I145,OFFSET(DetailList!AU$1,$C145-1,0),"Pending: "&amp;OFFSET(DetailListPending!AU$1,$D145-1,0),"REMOVED ["&amp;OFFSET(Removed!AU$1,$E145-1,0)&amp;"]")</f>
        <v>3</v>
      </c>
      <c r="I145">
        <f t="shared" si="6"/>
        <v>1</v>
      </c>
      <c r="J145" t="b">
        <f t="shared" si="7"/>
        <v>1</v>
      </c>
      <c r="K145" t="b">
        <f t="shared" si="8"/>
        <v>0</v>
      </c>
    </row>
    <row r="146" spans="2:11" x14ac:dyDescent="0.3">
      <c r="B146" s="90">
        <v>145</v>
      </c>
      <c r="C146" s="152" t="e">
        <f>MATCH(B146,DetailList!AZ:AZ,0)</f>
        <v>#N/A</v>
      </c>
      <c r="D146" s="152" t="e">
        <f>MATCH(B146,DetailListPending!AZ:AZ,0)</f>
        <v>#N/A</v>
      </c>
      <c r="E146" s="152">
        <f>MATCH(B146,Removed!AZ$1:AZ$443,0)</f>
        <v>10</v>
      </c>
      <c r="F146" t="str">
        <f ca="1">CHOOSE(I146,OFFSET(DetailList!C$1,$C146-1,0),"PENDING: "&amp;OFFSET(DetailListPending!C$1,$D146-1,0),"   REMOVED ["&amp;OFFSET(Removed!C$1,$E146-1,0)&amp;"]")</f>
        <v xml:space="preserve">   REMOVED [National Child Measurement Programme]</v>
      </c>
      <c r="G146" t="str">
        <f ca="1">CHOOSE(I146,OFFSET(DetailList!E$1,$C146-1,0),OFFSET(DetailListPending!E$1,$D146-1,0),OFFSET(Removed!E$1,$E146-1,0))</f>
        <v>DH</v>
      </c>
      <c r="H146" s="233" t="str">
        <f ca="1">CHOOSE(I146,OFFSET(DetailList!AU$1,$C146-1,0),"Pending: "&amp;OFFSET(DetailListPending!AU$1,$D146-1,0),"REMOVED ["&amp;OFFSET(Removed!AU$1,$E146-1,0)&amp;"]")</f>
        <v>REMOVED [1]</v>
      </c>
      <c r="I146">
        <f t="shared" si="6"/>
        <v>3</v>
      </c>
      <c r="J146" t="b">
        <f t="shared" si="7"/>
        <v>1</v>
      </c>
      <c r="K146" t="b">
        <f t="shared" si="8"/>
        <v>0</v>
      </c>
    </row>
    <row r="147" spans="2:11" x14ac:dyDescent="0.3">
      <c r="B147" s="90">
        <v>146</v>
      </c>
      <c r="C147" s="152">
        <f>MATCH(B147,DetailList!AZ:AZ,0)</f>
        <v>440</v>
      </c>
      <c r="D147" s="152" t="e">
        <f>MATCH(B147,DetailListPending!AZ:AZ,0)</f>
        <v>#N/A</v>
      </c>
      <c r="E147" s="152" t="e">
        <f>MATCH(B147,Removed!AZ$1:AZ$443,0)</f>
        <v>#N/A</v>
      </c>
      <c r="F147" t="str">
        <f ca="1">CHOOSE(I147,OFFSET(DetailList!C$1,$C147-1,0),"PENDING: "&amp;OFFSET(DetailListPending!C$1,$D147-1,0),"   REMOVED ["&amp;OFFSET(Removed!C$1,$E147-1,0)&amp;"]")</f>
        <v>Single Housing Benefit Extract (SHBE)</v>
      </c>
      <c r="G147" t="str">
        <f ca="1">CHOOSE(I147,OFFSET(DetailList!E$1,$C147-1,0),OFFSET(DetailListPending!E$1,$D147-1,0),OFFSET(Removed!E$1,$E147-1,0))</f>
        <v>DWP</v>
      </c>
      <c r="H147" s="233">
        <f ca="1">CHOOSE(I147,OFFSET(DetailList!AU$1,$C147-1,0),"Pending: "&amp;OFFSET(DetailListPending!AU$1,$D147-1,0),"REMOVED ["&amp;OFFSET(Removed!AU$1,$E147-1,0)&amp;"]")</f>
        <v>16</v>
      </c>
      <c r="I147">
        <f t="shared" si="6"/>
        <v>1</v>
      </c>
      <c r="J147" t="b">
        <f t="shared" si="7"/>
        <v>1</v>
      </c>
      <c r="K147" t="b">
        <f t="shared" si="8"/>
        <v>0</v>
      </c>
    </row>
    <row r="148" spans="2:11" x14ac:dyDescent="0.3">
      <c r="B148" s="90">
        <v>147</v>
      </c>
      <c r="C148" s="152">
        <f>MATCH(B148,DetailList!AZ:AZ,0)</f>
        <v>457</v>
      </c>
      <c r="D148" s="152" t="e">
        <f>MATCH(B148,DetailListPending!AZ:AZ,0)</f>
        <v>#N/A</v>
      </c>
      <c r="E148" s="152" t="e">
        <f>MATCH(B148,Removed!AZ$1:AZ$443,0)</f>
        <v>#N/A</v>
      </c>
      <c r="F148" t="str">
        <f ca="1">CHOOSE(I148,OFFSET(DetailList!C$1,$C148-1,0),"PENDING: "&amp;OFFSET(DetailListPending!C$1,$D148-1,0),"   REMOVED ["&amp;OFFSET(Removed!C$1,$E148-1,0)&amp;"]")</f>
        <v>Housing Benefits Recoveries Return</v>
      </c>
      <c r="G148" t="str">
        <f ca="1">CHOOSE(I148,OFFSET(DetailList!E$1,$C148-1,0),OFFSET(DetailListPending!E$1,$D148-1,0),OFFSET(Removed!E$1,$E148-1,0))</f>
        <v>DWP</v>
      </c>
      <c r="H148" s="233">
        <f ca="1">CHOOSE(I148,OFFSET(DetailList!AU$1,$C148-1,0),"Pending: "&amp;OFFSET(DetailListPending!AU$1,$D148-1,0),"REMOVED ["&amp;OFFSET(Removed!AU$1,$E148-1,0)&amp;"]")</f>
        <v>1</v>
      </c>
      <c r="I148">
        <f t="shared" si="6"/>
        <v>1</v>
      </c>
      <c r="J148" t="b">
        <f t="shared" si="7"/>
        <v>1</v>
      </c>
      <c r="K148" t="b">
        <f t="shared" si="8"/>
        <v>0</v>
      </c>
    </row>
    <row r="149" spans="2:11" x14ac:dyDescent="0.3">
      <c r="B149" s="90">
        <v>148</v>
      </c>
      <c r="C149" s="152">
        <f>MATCH(B149,DetailList!AZ:AZ,0)</f>
        <v>459</v>
      </c>
      <c r="D149" s="152" t="e">
        <f>MATCH(B149,DetailListPending!AZ:AZ,0)</f>
        <v>#N/A</v>
      </c>
      <c r="E149" s="152" t="e">
        <f>MATCH(B149,Removed!AZ$1:AZ$443,0)</f>
        <v>#N/A</v>
      </c>
      <c r="F149" t="str">
        <f ca="1">CHOOSE(I149,OFFSET(DetailList!C$1,$C149-1,0),"PENDING: "&amp;OFFSET(DetailListPending!C$1,$D149-1,0),"   REMOVED ["&amp;OFFSET(Removed!C$1,$E149-1,0)&amp;"]")</f>
        <v>Returns on outcome of DWP data-matching referrals on HB claims</v>
      </c>
      <c r="G149" t="str">
        <f ca="1">CHOOSE(I149,OFFSET(DetailList!E$1,$C149-1,0),OFFSET(DetailListPending!E$1,$D149-1,0),OFFSET(Removed!E$1,$E149-1,0))</f>
        <v>DWP</v>
      </c>
      <c r="H149" s="233">
        <f ca="1">CHOOSE(I149,OFFSET(DetailList!AU$1,$C149-1,0),"Pending: "&amp;OFFSET(DetailListPending!AU$1,$D149-1,0),"REMOVED ["&amp;OFFSET(Removed!AU$1,$E149-1,0)&amp;"]")</f>
        <v>1</v>
      </c>
      <c r="I149">
        <f t="shared" si="6"/>
        <v>1</v>
      </c>
      <c r="J149" t="b">
        <f t="shared" si="7"/>
        <v>1</v>
      </c>
      <c r="K149" t="b">
        <f t="shared" si="8"/>
        <v>0</v>
      </c>
    </row>
    <row r="150" spans="2:11" x14ac:dyDescent="0.3">
      <c r="B150" s="90">
        <v>149</v>
      </c>
      <c r="C150" s="152" t="e">
        <f>MATCH(B150,DetailList!AZ:AZ,0)</f>
        <v>#N/A</v>
      </c>
      <c r="D150" s="152" t="e">
        <f>MATCH(B150,DetailListPending!AZ:AZ,0)</f>
        <v>#N/A</v>
      </c>
      <c r="E150" s="152">
        <f>MATCH(B150,Removed!AZ$1:AZ$443,0)</f>
        <v>395</v>
      </c>
      <c r="F150" t="str">
        <f ca="1">CHOOSE(I150,OFFSET(DetailList!C$1,$C150-1,0),"PENDING: "&amp;OFFSET(DetailListPending!C$1,$D150-1,0),"   REMOVED ["&amp;OFFSET(Removed!C$1,$E150-1,0)&amp;"]")</f>
        <v xml:space="preserve">   REMOVED [Returns on individual HB related prosecutions and sanctions]</v>
      </c>
      <c r="G150" t="str">
        <f ca="1">CHOOSE(I150,OFFSET(DetailList!E$1,$C150-1,0),OFFSET(DetailListPending!E$1,$D150-1,0),OFFSET(Removed!E$1,$E150-1,0))</f>
        <v>DWP</v>
      </c>
      <c r="H150" s="233" t="str">
        <f ca="1">CHOOSE(I150,OFFSET(DetailList!AU$1,$C150-1,0),"Pending: "&amp;OFFSET(DetailListPending!AU$1,$D150-1,0),"REMOVED ["&amp;OFFSET(Removed!AU$1,$E150-1,0)&amp;"]")</f>
        <v>REMOVED [1]</v>
      </c>
      <c r="I150">
        <f t="shared" si="6"/>
        <v>3</v>
      </c>
      <c r="J150" t="b">
        <f t="shared" si="7"/>
        <v>1</v>
      </c>
      <c r="K150" t="b">
        <f t="shared" si="8"/>
        <v>0</v>
      </c>
    </row>
    <row r="151" spans="2:11" x14ac:dyDescent="0.3">
      <c r="B151" s="90">
        <v>150</v>
      </c>
      <c r="C151" s="152">
        <f>MATCH(B151,DetailList!AZ:AZ,0)</f>
        <v>461</v>
      </c>
      <c r="D151" s="152" t="e">
        <f>MATCH(B151,DetailListPending!AZ:AZ,0)</f>
        <v>#N/A</v>
      </c>
      <c r="E151" s="152" t="e">
        <f>MATCH(B151,Removed!AZ$1:AZ$443,0)</f>
        <v>#N/A</v>
      </c>
      <c r="F151" t="str">
        <f ca="1">CHOOSE(I151,OFFSET(DetailList!C$1,$C151-1,0),"PENDING: "&amp;OFFSET(DetailListPending!C$1,$D151-1,0),"   REMOVED ["&amp;OFFSET(Removed!C$1,$E151-1,0)&amp;"]")</f>
        <v>Housing Benefit (HB)  subsidy estimates and claims</v>
      </c>
      <c r="G151" t="str">
        <f ca="1">CHOOSE(I151,OFFSET(DetailList!E$1,$C151-1,0),OFFSET(DetailListPending!E$1,$D151-1,0),OFFSET(Removed!E$1,$E151-1,0))</f>
        <v>DWP</v>
      </c>
      <c r="H151" s="233">
        <f ca="1">CHOOSE(I151,OFFSET(DetailList!AU$1,$C151-1,0),"Pending: "&amp;OFFSET(DetailListPending!AU$1,$D151-1,0),"REMOVED ["&amp;OFFSET(Removed!AU$1,$E151-1,0)&amp;"]")</f>
        <v>1</v>
      </c>
      <c r="I151">
        <f t="shared" si="6"/>
        <v>1</v>
      </c>
      <c r="J151" t="b">
        <f t="shared" si="7"/>
        <v>1</v>
      </c>
      <c r="K151" t="b">
        <f t="shared" si="8"/>
        <v>0</v>
      </c>
    </row>
    <row r="152" spans="2:11" x14ac:dyDescent="0.3">
      <c r="B152" s="90">
        <v>151</v>
      </c>
      <c r="C152" s="152">
        <f>MATCH(B152,DetailList!AZ:AZ,0)</f>
        <v>463</v>
      </c>
      <c r="D152" s="152" t="e">
        <f>MATCH(B152,DetailListPending!AZ:AZ,0)</f>
        <v>#N/A</v>
      </c>
      <c r="E152" s="152" t="e">
        <f>MATCH(B152,Removed!AZ$1:AZ$443,0)</f>
        <v>#N/A</v>
      </c>
      <c r="F152" t="str">
        <f ca="1">CHOOSE(I152,OFFSET(DetailList!C$1,$C152-1,0),"PENDING: "&amp;OFFSET(DetailListPending!C$1,$D152-1,0),"   REMOVED ["&amp;OFFSET(Removed!C$1,$E152-1,0)&amp;"]")</f>
        <v>Discretionary Housing Payment (DHP) estimates and claims</v>
      </c>
      <c r="G152" t="str">
        <f ca="1">CHOOSE(I152,OFFSET(DetailList!E$1,$C152-1,0),OFFSET(DetailListPending!E$1,$D152-1,0),OFFSET(Removed!E$1,$E152-1,0))</f>
        <v>DWP</v>
      </c>
      <c r="H152" s="233">
        <f ca="1">CHOOSE(I152,OFFSET(DetailList!AU$1,$C152-1,0),"Pending: "&amp;OFFSET(DetailListPending!AU$1,$D152-1,0),"REMOVED ["&amp;OFFSET(Removed!AU$1,$E152-1,0)&amp;"]")</f>
        <v>1</v>
      </c>
      <c r="I152">
        <f t="shared" si="6"/>
        <v>1</v>
      </c>
      <c r="J152" t="b">
        <f t="shared" si="7"/>
        <v>1</v>
      </c>
      <c r="K152" t="b">
        <f t="shared" si="8"/>
        <v>0</v>
      </c>
    </row>
    <row r="153" spans="2:11" x14ac:dyDescent="0.3">
      <c r="B153" s="90">
        <v>152</v>
      </c>
      <c r="C153" s="152" t="e">
        <f>MATCH(B153,DetailList!AZ:AZ,0)</f>
        <v>#N/A</v>
      </c>
      <c r="D153" s="152" t="e">
        <f>MATCH(B153,DetailListPending!AZ:AZ,0)</f>
        <v>#N/A</v>
      </c>
      <c r="E153" s="152">
        <f>MATCH(B153,Removed!AZ$1:AZ$443,0)</f>
        <v>171</v>
      </c>
      <c r="F153" t="str">
        <f ca="1">CHOOSE(I153,OFFSET(DetailList!C$1,$C153-1,0),"PENDING: "&amp;OFFSET(DetailListPending!C$1,$D153-1,0),"   REMOVED ["&amp;OFFSET(Removed!C$1,$E153-1,0)&amp;"]")</f>
        <v xml:space="preserve">   REMOVED [Circus database]</v>
      </c>
      <c r="G153" t="str">
        <f ca="1">CHOOSE(I153,OFFSET(DetailList!E$1,$C153-1,0),OFFSET(DetailListPending!E$1,$D153-1,0),OFFSET(Removed!E$1,$E153-1,0))</f>
        <v>DWP/HSE</v>
      </c>
      <c r="H153" s="233" t="str">
        <f ca="1">CHOOSE(I153,OFFSET(DetailList!AU$1,$C153-1,0),"Pending: "&amp;OFFSET(DetailListPending!AU$1,$D153-1,0),"REMOVED ["&amp;OFFSET(Removed!AU$1,$E153-1,0)&amp;"]")</f>
        <v>REMOVED [1]</v>
      </c>
      <c r="I153">
        <f t="shared" si="6"/>
        <v>3</v>
      </c>
      <c r="J153" t="b">
        <f t="shared" si="7"/>
        <v>1</v>
      </c>
      <c r="K153" t="b">
        <f t="shared" si="8"/>
        <v>0</v>
      </c>
    </row>
    <row r="154" spans="2:11" x14ac:dyDescent="0.3">
      <c r="B154" s="90">
        <v>153</v>
      </c>
      <c r="C154" s="152" t="e">
        <f>MATCH(B154,DetailList!AZ:AZ,0)</f>
        <v>#N/A</v>
      </c>
      <c r="D154" s="152" t="e">
        <f>MATCH(B154,DetailListPending!AZ:AZ,0)</f>
        <v>#N/A</v>
      </c>
      <c r="E154" s="152">
        <f>MATCH(B154,Removed!AZ$1:AZ$443,0)</f>
        <v>361</v>
      </c>
      <c r="F154" t="str">
        <f ca="1">CHOOSE(I154,OFFSET(DetailList!C$1,$C154-1,0),"PENDING: "&amp;OFFSET(DetailListPending!C$1,$D154-1,0),"   REMOVED ["&amp;OFFSET(Removed!C$1,$E154-1,0)&amp;"]")</f>
        <v xml:space="preserve">   REMOVED [LPG pipework inspection ]</v>
      </c>
      <c r="G154" t="str">
        <f ca="1">CHOOSE(I154,OFFSET(DetailList!E$1,$C154-1,0),OFFSET(DetailListPending!E$1,$D154-1,0),OFFSET(Removed!E$1,$E154-1,0))</f>
        <v>DWP/HSE</v>
      </c>
      <c r="H154" s="233" t="str">
        <f ca="1">CHOOSE(I154,OFFSET(DetailList!AU$1,$C154-1,0),"Pending: "&amp;OFFSET(DetailListPending!AU$1,$D154-1,0),"REMOVED ["&amp;OFFSET(Removed!AU$1,$E154-1,0)&amp;"]")</f>
        <v>REMOVED [1]</v>
      </c>
      <c r="I154">
        <f t="shared" si="6"/>
        <v>3</v>
      </c>
      <c r="J154" t="b">
        <f t="shared" si="7"/>
        <v>1</v>
      </c>
      <c r="K154" t="b">
        <f t="shared" si="8"/>
        <v>0</v>
      </c>
    </row>
    <row r="155" spans="2:11" x14ac:dyDescent="0.3">
      <c r="B155" s="90">
        <v>154</v>
      </c>
      <c r="C155" s="152">
        <f>MATCH(B155,DetailList!AZ:AZ,0)</f>
        <v>465</v>
      </c>
      <c r="D155" s="152" t="e">
        <f>MATCH(B155,DetailListPending!AZ:AZ,0)</f>
        <v>#N/A</v>
      </c>
      <c r="E155" s="152" t="e">
        <f>MATCH(B155,Removed!AZ$1:AZ$443,0)</f>
        <v>#N/A</v>
      </c>
      <c r="F155" t="str">
        <f ca="1">CHOOSE(I155,OFFSET(DetailList!C$1,$C155-1,0),"PENDING: "&amp;OFFSET(DetailListPending!C$1,$D155-1,0),"   REMOVED ["&amp;OFFSET(Removed!C$1,$E155-1,0)&amp;"]")</f>
        <v>Health &amp; Safety Enforcement Data (LAE1)</v>
      </c>
      <c r="G155" t="str">
        <f ca="1">CHOOSE(I155,OFFSET(DetailList!E$1,$C155-1,0),OFFSET(DetailListPending!E$1,$D155-1,0),OFFSET(Removed!E$1,$E155-1,0))</f>
        <v>DWP/HSE</v>
      </c>
      <c r="H155" s="233">
        <f ca="1">CHOOSE(I155,OFFSET(DetailList!AU$1,$C155-1,0),"Pending: "&amp;OFFSET(DetailListPending!AU$1,$D155-1,0),"REMOVED ["&amp;OFFSET(Removed!AU$1,$E155-1,0)&amp;"]")</f>
        <v>4</v>
      </c>
      <c r="I155">
        <f t="shared" si="6"/>
        <v>1</v>
      </c>
      <c r="J155" t="b">
        <f t="shared" si="7"/>
        <v>1</v>
      </c>
      <c r="K155" t="b">
        <f t="shared" si="8"/>
        <v>0</v>
      </c>
    </row>
    <row r="156" spans="2:11" x14ac:dyDescent="0.3">
      <c r="B156" s="90">
        <v>155</v>
      </c>
      <c r="C156" s="152" t="e">
        <f>MATCH(B156,DetailList!AZ:AZ,0)</f>
        <v>#N/A</v>
      </c>
      <c r="D156" s="152" t="e">
        <f>MATCH(B156,DetailListPending!AZ:AZ,0)</f>
        <v>#N/A</v>
      </c>
      <c r="E156" s="152">
        <f>MATCH(B156,Removed!AZ$1:AZ$443,0)</f>
        <v>415</v>
      </c>
      <c r="F156" t="str">
        <f ca="1">CHOOSE(I156,OFFSET(DetailList!C$1,$C156-1,0),"PENDING: "&amp;OFFSET(DetailListPending!C$1,$D156-1,0),"   REMOVED ["&amp;OFFSET(Removed!C$1,$E156-1,0)&amp;"]")</f>
        <v xml:space="preserve">   REMOVED [Health &amp; Safety Prosecutions database]</v>
      </c>
      <c r="G156" t="str">
        <f ca="1">CHOOSE(I156,OFFSET(DetailList!E$1,$C156-1,0),OFFSET(DetailListPending!E$1,$D156-1,0),OFFSET(Removed!E$1,$E156-1,0))</f>
        <v>DWP/HSE</v>
      </c>
      <c r="H156" s="233" t="str">
        <f ca="1">CHOOSE(I156,OFFSET(DetailList!AU$1,$C156-1,0),"Pending: "&amp;OFFSET(DetailListPending!AU$1,$D156-1,0),"REMOVED ["&amp;OFFSET(Removed!AU$1,$E156-1,0)&amp;"]")</f>
        <v>REMOVED [3]</v>
      </c>
      <c r="I156">
        <f t="shared" si="6"/>
        <v>3</v>
      </c>
      <c r="J156" t="b">
        <f t="shared" si="7"/>
        <v>1</v>
      </c>
      <c r="K156" t="b">
        <f t="shared" si="8"/>
        <v>0</v>
      </c>
    </row>
    <row r="157" spans="2:11" x14ac:dyDescent="0.3">
      <c r="B157" s="90">
        <v>156</v>
      </c>
      <c r="C157" s="152" t="e">
        <f>MATCH(B157,DetailList!AZ:AZ,0)</f>
        <v>#N/A</v>
      </c>
      <c r="D157" s="152" t="e">
        <f>MATCH(B157,DetailListPending!AZ:AZ,0)</f>
        <v>#N/A</v>
      </c>
      <c r="E157" s="152">
        <f>MATCH(B157,Removed!AZ$1:AZ$443,0)</f>
        <v>51</v>
      </c>
      <c r="F157" t="str">
        <f ca="1">CHOOSE(I157,OFFSET(DetailList!C$1,$C157-1,0),"PENDING: "&amp;OFFSET(DetailListPending!C$1,$D157-1,0),"   REMOVED ["&amp;OFFSET(Removed!C$1,$E157-1,0)&amp;"]")</f>
        <v xml:space="preserve">   REMOVED [Young people within the Youth Justice System receiving a conviction in court who are sentenced to custody - UNDER REVIEW]</v>
      </c>
      <c r="G157" t="str">
        <f ca="1">CHOOSE(I157,OFFSET(DetailList!E$1,$C157-1,0),OFFSET(DetailListPending!E$1,$D157-1,0),OFFSET(Removed!E$1,$E157-1,0))</f>
        <v>MOJ</v>
      </c>
      <c r="H157" s="233" t="str">
        <f ca="1">CHOOSE(I157,OFFSET(DetailList!AU$1,$C157-1,0),"Pending: "&amp;OFFSET(DetailListPending!AU$1,$D157-1,0),"REMOVED ["&amp;OFFSET(Removed!AU$1,$E157-1,0)&amp;"]")</f>
        <v>REMOVED [1]</v>
      </c>
      <c r="I157">
        <f t="shared" si="6"/>
        <v>3</v>
      </c>
      <c r="J157" t="b">
        <f t="shared" si="7"/>
        <v>1</v>
      </c>
      <c r="K157" t="b">
        <f t="shared" si="8"/>
        <v>0</v>
      </c>
    </row>
    <row r="158" spans="2:11" x14ac:dyDescent="0.3">
      <c r="B158" s="90">
        <v>157</v>
      </c>
      <c r="C158" s="152" t="e">
        <f>MATCH(B158,DetailList!AZ:AZ,0)</f>
        <v>#N/A</v>
      </c>
      <c r="D158" s="152" t="e">
        <f>MATCH(B158,DetailListPending!AZ:AZ,0)</f>
        <v>#N/A</v>
      </c>
      <c r="E158" s="152">
        <f>MATCH(B158,Removed!AZ$1:AZ$443,0)</f>
        <v>90</v>
      </c>
      <c r="F158" t="str">
        <f ca="1">CHOOSE(I158,OFFSET(DetailList!C$1,$C158-1,0),"PENDING: "&amp;OFFSET(DetailListPending!C$1,$D158-1,0),"   REMOVED ["&amp;OFFSET(Removed!C$1,$E158-1,0)&amp;"]")</f>
        <v xml:space="preserve">   REMOVED [Speed camera inventory]</v>
      </c>
      <c r="G158" t="str">
        <f ca="1">CHOOSE(I158,OFFSET(DetailList!E$1,$C158-1,0),OFFSET(DetailListPending!E$1,$D158-1,0),OFFSET(Removed!E$1,$E158-1,0))</f>
        <v>DfT</v>
      </c>
      <c r="H158" s="233" t="str">
        <f ca="1">CHOOSE(I158,OFFSET(DetailList!AU$1,$C158-1,0),"Pending: "&amp;OFFSET(DetailListPending!AU$1,$D158-1,0),"REMOVED ["&amp;OFFSET(Removed!AU$1,$E158-1,0)&amp;"]")</f>
        <v>REMOVED [1]</v>
      </c>
      <c r="I158">
        <f t="shared" si="6"/>
        <v>3</v>
      </c>
      <c r="J158" t="b">
        <f t="shared" si="7"/>
        <v>1</v>
      </c>
      <c r="K158" t="b">
        <f t="shared" si="8"/>
        <v>0</v>
      </c>
    </row>
    <row r="159" spans="2:11" x14ac:dyDescent="0.3">
      <c r="B159" s="90">
        <v>158</v>
      </c>
      <c r="C159" s="152" t="e">
        <f>MATCH(B159,DetailList!AZ:AZ,0)</f>
        <v>#N/A</v>
      </c>
      <c r="D159" s="152" t="e">
        <f>MATCH(B159,DetailListPending!AZ:AZ,0)</f>
        <v>#N/A</v>
      </c>
      <c r="E159" s="152">
        <f>MATCH(B159,Removed!AZ$1:AZ$443,0)</f>
        <v>214</v>
      </c>
      <c r="F159" t="str">
        <f ca="1">CHOOSE(I159,OFFSET(DetailList!C$1,$C159-1,0),"PENDING: "&amp;OFFSET(DetailListPending!C$1,$D159-1,0),"   REMOVED ["&amp;OFFSET(Removed!C$1,$E159-1,0)&amp;"]")</f>
        <v xml:space="preserve">   REMOVED [Public rights of way]</v>
      </c>
      <c r="G159" t="str">
        <f ca="1">CHOOSE(I159,OFFSET(DetailList!E$1,$C159-1,0),OFFSET(DetailListPending!E$1,$D159-1,0),OFFSET(Removed!E$1,$E159-1,0))</f>
        <v>BIS/OS</v>
      </c>
      <c r="H159" s="233" t="str">
        <f ca="1">CHOOSE(I159,OFFSET(DetailList!AU$1,$C159-1,0),"Pending: "&amp;OFFSET(DetailListPending!AU$1,$D159-1,0),"REMOVED ["&amp;OFFSET(Removed!AU$1,$E159-1,0)&amp;"]")</f>
        <v>REMOVED [1]</v>
      </c>
      <c r="I159">
        <f t="shared" si="6"/>
        <v>3</v>
      </c>
      <c r="J159" t="b">
        <f t="shared" si="7"/>
        <v>1</v>
      </c>
      <c r="K159" t="b">
        <f t="shared" si="8"/>
        <v>0</v>
      </c>
    </row>
    <row r="160" spans="2:11" x14ac:dyDescent="0.3">
      <c r="B160" s="90">
        <v>159</v>
      </c>
      <c r="C160" s="152">
        <f>MATCH(B160,DetailList!AZ:AZ,0)</f>
        <v>278</v>
      </c>
      <c r="D160" s="152" t="e">
        <f>MATCH(B160,DetailListPending!AZ:AZ,0)</f>
        <v>#N/A</v>
      </c>
      <c r="E160" s="152" t="e">
        <f>MATCH(B160,Removed!AZ$1:AZ$443,0)</f>
        <v>#N/A</v>
      </c>
      <c r="F160" t="str">
        <f ca="1">CHOOSE(I160,OFFSET(DetailList!C$1,$C160-1,0),"PENDING: "&amp;OFFSET(DetailListPending!C$1,$D160-1,0),"   REMOVED ["&amp;OFFSET(Removed!C$1,$E160-1,0)&amp;"]")</f>
        <v>School Census</v>
      </c>
      <c r="G160" t="str">
        <f ca="1">CHOOSE(I160,OFFSET(DetailList!E$1,$C160-1,0),OFFSET(DetailListPending!E$1,$D160-1,0),OFFSET(Removed!E$1,$E160-1,0))</f>
        <v>DfE</v>
      </c>
      <c r="H160" s="233">
        <f ca="1">CHOOSE(I160,OFFSET(DetailList!AU$1,$C160-1,0),"Pending: "&amp;OFFSET(DetailListPending!AU$1,$D160-1,0),"REMOVED ["&amp;OFFSET(Removed!AU$1,$E160-1,0)&amp;"]")</f>
        <v>14</v>
      </c>
      <c r="I160">
        <f t="shared" si="6"/>
        <v>1</v>
      </c>
      <c r="J160" t="b">
        <f t="shared" si="7"/>
        <v>1</v>
      </c>
      <c r="K160" t="b">
        <f t="shared" si="8"/>
        <v>0</v>
      </c>
    </row>
    <row r="161" spans="2:11" x14ac:dyDescent="0.3">
      <c r="B161" s="90">
        <v>160</v>
      </c>
      <c r="C161" s="152">
        <f>MATCH(B161,DetailList!AZ:AZ,0)</f>
        <v>204</v>
      </c>
      <c r="D161" s="152" t="e">
        <f>MATCH(B161,DetailListPending!AZ:AZ,0)</f>
        <v>#N/A</v>
      </c>
      <c r="E161" s="152" t="e">
        <f>MATCH(B161,Removed!AZ$1:AZ$443,0)</f>
        <v>#N/A</v>
      </c>
      <c r="F161" t="str">
        <f ca="1">CHOOSE(I161,OFFSET(DetailList!C$1,$C161-1,0),"PENDING: "&amp;OFFSET(DetailListPending!C$1,$D161-1,0),"   REMOVED ["&amp;OFFSET(Removed!C$1,$E161-1,0)&amp;"]")</f>
        <v>Local nature conservation/biodiversity</v>
      </c>
      <c r="G161" t="str">
        <f ca="1">CHOOSE(I161,OFFSET(DetailList!E$1,$C161-1,0),OFFSET(DetailListPending!E$1,$D161-1,0),OFFSET(Removed!E$1,$E161-1,0))</f>
        <v>DEFRA</v>
      </c>
      <c r="H161" s="233">
        <f ca="1">CHOOSE(I161,OFFSET(DetailList!AU$1,$C161-1,0),"Pending: "&amp;OFFSET(DetailListPending!AU$1,$D161-1,0),"REMOVED ["&amp;OFFSET(Removed!AU$1,$E161-1,0)&amp;"]")</f>
        <v>1</v>
      </c>
      <c r="I161">
        <f t="shared" si="6"/>
        <v>1</v>
      </c>
      <c r="J161" t="b">
        <f t="shared" si="7"/>
        <v>1</v>
      </c>
      <c r="K161" t="b">
        <f t="shared" si="8"/>
        <v>0</v>
      </c>
    </row>
    <row r="162" spans="2:11" x14ac:dyDescent="0.3">
      <c r="B162" s="90">
        <v>161</v>
      </c>
      <c r="C162" s="152">
        <f>MATCH(B162,DetailList!AZ:AZ,0)</f>
        <v>275</v>
      </c>
      <c r="D162" s="152" t="e">
        <f>MATCH(B162,DetailListPending!AZ:AZ,0)</f>
        <v>#N/A</v>
      </c>
      <c r="E162" s="152" t="e">
        <f>MATCH(B162,Removed!AZ$1:AZ$443,0)</f>
        <v>#N/A</v>
      </c>
      <c r="F162" t="str">
        <f ca="1">CHOOSE(I162,OFFSET(DetailList!C$1,$C162-1,0),"PENDING: "&amp;OFFSET(DetailListPending!C$1,$D162-1,0),"   REMOVED ["&amp;OFFSET(Removed!C$1,$E162-1,0)&amp;"]")</f>
        <v>Key Stage assessment data</v>
      </c>
      <c r="G162" t="str">
        <f ca="1">CHOOSE(I162,OFFSET(DetailList!E$1,$C162-1,0),OFFSET(DetailListPending!E$1,$D162-1,0),OFFSET(Removed!E$1,$E162-1,0))</f>
        <v>DfE</v>
      </c>
      <c r="H162" s="233">
        <f ca="1">CHOOSE(I162,OFFSET(DetailList!AU$1,$C162-1,0),"Pending: "&amp;OFFSET(DetailListPending!AU$1,$D162-1,0),"REMOVED ["&amp;OFFSET(Removed!AU$1,$E162-1,0)&amp;"]")</f>
        <v>2</v>
      </c>
      <c r="I162">
        <f t="shared" si="6"/>
        <v>1</v>
      </c>
      <c r="J162" t="b">
        <f t="shared" si="7"/>
        <v>1</v>
      </c>
      <c r="K162" t="b">
        <f t="shared" si="8"/>
        <v>0</v>
      </c>
    </row>
    <row r="163" spans="2:11" x14ac:dyDescent="0.3">
      <c r="B163" s="90">
        <v>162</v>
      </c>
      <c r="C163" s="152" t="e">
        <f>MATCH(B163,DetailList!AZ:AZ,0)</f>
        <v>#N/A</v>
      </c>
      <c r="D163" s="152" t="e">
        <f>MATCH(B163,DetailListPending!AZ:AZ,0)</f>
        <v>#N/A</v>
      </c>
      <c r="E163" s="152">
        <f>MATCH(B163,Removed!AZ$1:AZ$443,0)</f>
        <v>330</v>
      </c>
      <c r="F163" t="str">
        <f ca="1">CHOOSE(I163,OFFSET(DetailList!C$1,$C163-1,0),"PENDING: "&amp;OFFSET(DetailListPending!C$1,$D163-1,0),"   REMOVED ["&amp;OFFSET(Removed!C$1,$E163-1,0)&amp;"]")</f>
        <v xml:space="preserve">   REMOVED [Family Intervention Project (FIP) monitoring]</v>
      </c>
      <c r="G163" t="str">
        <f ca="1">CHOOSE(I163,OFFSET(DetailList!E$1,$C163-1,0),OFFSET(DetailListPending!E$1,$D163-1,0),OFFSET(Removed!E$1,$E163-1,0))</f>
        <v>DfE</v>
      </c>
      <c r="H163" s="233" t="str">
        <f ca="1">CHOOSE(I163,OFFSET(DetailList!AU$1,$C163-1,0),"Pending: "&amp;OFFSET(DetailListPending!AU$1,$D163-1,0),"REMOVED ["&amp;OFFSET(Removed!AU$1,$E163-1,0)&amp;"]")</f>
        <v>REMOVED [1]</v>
      </c>
      <c r="I163">
        <f t="shared" si="6"/>
        <v>3</v>
      </c>
      <c r="J163" t="b">
        <f t="shared" si="7"/>
        <v>1</v>
      </c>
      <c r="K163" t="b">
        <f t="shared" si="8"/>
        <v>0</v>
      </c>
    </row>
    <row r="164" spans="2:11" x14ac:dyDescent="0.3">
      <c r="B164" s="90">
        <v>163</v>
      </c>
      <c r="C164" s="152">
        <f>MATCH(B164,DetailList!AZ:AZ,0)</f>
        <v>534</v>
      </c>
      <c r="D164" s="152" t="e">
        <f>MATCH(B164,DetailListPending!AZ:AZ,0)</f>
        <v>#N/A</v>
      </c>
      <c r="E164" s="152" t="e">
        <f>MATCH(B164,Removed!AZ$1:AZ$443,0)</f>
        <v>#N/A</v>
      </c>
      <c r="F164" t="str">
        <f ca="1">CHOOSE(I164,OFFSET(DetailList!C$1,$C164-1,0),"PENDING: "&amp;OFFSET(DetailListPending!C$1,$D164-1,0),"   REMOVED ["&amp;OFFSET(Removed!C$1,$E164-1,0)&amp;"]")</f>
        <v>Alcohol and Late Night Refreshment Licensing</v>
      </c>
      <c r="G164" t="str">
        <f ca="1">CHOOSE(I164,OFFSET(DetailList!E$1,$C164-1,0),OFFSET(DetailListPending!E$1,$D164-1,0),OFFSET(Removed!E$1,$E164-1,0))</f>
        <v>HO</v>
      </c>
      <c r="H164" s="233">
        <f ca="1">CHOOSE(I164,OFFSET(DetailList!AU$1,$C164-1,0),"Pending: "&amp;OFFSET(DetailListPending!AU$1,$D164-1,0),"REMOVED ["&amp;OFFSET(Removed!AU$1,$E164-1,0)&amp;"]")</f>
        <v>1</v>
      </c>
      <c r="I164">
        <f t="shared" si="6"/>
        <v>1</v>
      </c>
      <c r="J164" t="b">
        <f t="shared" si="7"/>
        <v>1</v>
      </c>
      <c r="K164" t="b">
        <f t="shared" si="8"/>
        <v>0</v>
      </c>
    </row>
    <row r="165" spans="2:11" x14ac:dyDescent="0.3">
      <c r="B165" s="90">
        <v>164</v>
      </c>
      <c r="C165" s="152" t="e">
        <f>MATCH(B165,DetailList!AZ:AZ,0)</f>
        <v>#N/A</v>
      </c>
      <c r="D165" s="152" t="e">
        <f>MATCH(B165,DetailListPending!AZ:AZ,0)</f>
        <v>#N/A</v>
      </c>
      <c r="E165" s="152">
        <f>MATCH(B165,Removed!AZ$1:AZ$443,0)</f>
        <v>100</v>
      </c>
      <c r="F165" t="str">
        <f ca="1">CHOOSE(I165,OFFSET(DetailList!C$1,$C165-1,0),"PENDING: "&amp;OFFSET(DetailListPending!C$1,$D165-1,0),"   REMOVED ["&amp;OFFSET(Removed!C$1,$E165-1,0)&amp;"]")</f>
        <v xml:space="preserve">   REMOVED [Private Finance Initiative]</v>
      </c>
      <c r="G165" t="str">
        <f ca="1">CHOOSE(I165,OFFSET(DetailList!E$1,$C165-1,0),OFFSET(DetailListPending!E$1,$D165-1,0),OFFSET(Removed!E$1,$E165-1,0))</f>
        <v>DCLG/HCA</v>
      </c>
      <c r="H165" s="233" t="str">
        <f ca="1">CHOOSE(I165,OFFSET(DetailList!AU$1,$C165-1,0),"Pending: "&amp;OFFSET(DetailListPending!AU$1,$D165-1,0),"REMOVED ["&amp;OFFSET(Removed!AU$1,$E165-1,0)&amp;"]")</f>
        <v>REMOVED [1]</v>
      </c>
      <c r="I165">
        <f t="shared" si="6"/>
        <v>3</v>
      </c>
      <c r="J165" t="b">
        <f t="shared" si="7"/>
        <v>1</v>
      </c>
      <c r="K165" t="b">
        <f t="shared" si="8"/>
        <v>0</v>
      </c>
    </row>
    <row r="166" spans="2:11" x14ac:dyDescent="0.3">
      <c r="B166" s="90">
        <v>165</v>
      </c>
      <c r="C166" s="152" t="e">
        <f>MATCH(B166,DetailList!AZ:AZ,0)</f>
        <v>#N/A</v>
      </c>
      <c r="D166" s="152" t="e">
        <f>MATCH(B166,DetailListPending!AZ:AZ,0)</f>
        <v>#N/A</v>
      </c>
      <c r="E166" s="152">
        <f>MATCH(B166,Removed!AZ$1:AZ$443,0)</f>
        <v>102</v>
      </c>
      <c r="F166" t="str">
        <f ca="1">CHOOSE(I166,OFFSET(DetailList!C$1,$C166-1,0),"PENDING: "&amp;OFFSET(DetailListPending!C$1,$D166-1,0),"   REMOVED ["&amp;OFFSET(Removed!C$1,$E166-1,0)&amp;"]")</f>
        <v xml:space="preserve">   REMOVED [Thames Gateway Programme]</v>
      </c>
      <c r="G166" t="str">
        <f ca="1">CHOOSE(I166,OFFSET(DetailList!E$1,$C166-1,0),OFFSET(DetailListPending!E$1,$D166-1,0),OFFSET(Removed!E$1,$E166-1,0))</f>
        <v>DCLG/HCA</v>
      </c>
      <c r="H166" s="233" t="str">
        <f ca="1">CHOOSE(I166,OFFSET(DetailList!AU$1,$C166-1,0),"Pending: "&amp;OFFSET(DetailListPending!AU$1,$D166-1,0),"REMOVED ["&amp;OFFSET(Removed!AU$1,$E166-1,0)&amp;"]")</f>
        <v>REMOVED [1]</v>
      </c>
      <c r="I166">
        <f t="shared" si="6"/>
        <v>3</v>
      </c>
      <c r="J166" t="b">
        <f t="shared" si="7"/>
        <v>1</v>
      </c>
      <c r="K166" t="b">
        <f t="shared" si="8"/>
        <v>0</v>
      </c>
    </row>
    <row r="167" spans="2:11" x14ac:dyDescent="0.3">
      <c r="B167" s="90">
        <v>166</v>
      </c>
      <c r="C167" s="152">
        <f>MATCH(B167,DetailList!AZ:AZ,0)</f>
        <v>97</v>
      </c>
      <c r="D167" s="152" t="e">
        <f>MATCH(B167,DetailListPending!AZ:AZ,0)</f>
        <v>#N/A</v>
      </c>
      <c r="E167" s="152" t="e">
        <f>MATCH(B167,Removed!AZ$1:AZ$443,0)</f>
        <v>#N/A</v>
      </c>
      <c r="F167" t="str">
        <f ca="1">CHOOSE(I167,OFFSET(DetailList!C$1,$C167-1,0),"PENDING: "&amp;OFFSET(DetailListPending!C$1,$D167-1,0),"   REMOVED ["&amp;OFFSET(Removed!C$1,$E167-1,0)&amp;"]")</f>
        <v>Quarterly Return of Council Taxes and Non-domestic rates (QRC4)</v>
      </c>
      <c r="G167" t="str">
        <f ca="1">CHOOSE(I167,OFFSET(DetailList!E$1,$C167-1,0),OFFSET(DetailListPending!E$1,$D167-1,0),OFFSET(Removed!E$1,$E167-1,0))</f>
        <v>DLUHC</v>
      </c>
      <c r="H167" s="233">
        <f ca="1">CHOOSE(I167,OFFSET(DetailList!AU$1,$C167-1,0),"Pending: "&amp;OFFSET(DetailListPending!AU$1,$D167-1,0),"REMOVED ["&amp;OFFSET(Removed!AU$1,$E167-1,0)&amp;"]")</f>
        <v>1</v>
      </c>
      <c r="I167">
        <f t="shared" si="6"/>
        <v>1</v>
      </c>
      <c r="J167" t="b">
        <f t="shared" si="7"/>
        <v>1</v>
      </c>
      <c r="K167" t="b">
        <f t="shared" si="8"/>
        <v>0</v>
      </c>
    </row>
    <row r="168" spans="2:11" x14ac:dyDescent="0.3">
      <c r="B168" s="90">
        <v>167</v>
      </c>
      <c r="C168" s="152">
        <f>MATCH(B168,DetailList!AZ:AZ,0)</f>
        <v>23</v>
      </c>
      <c r="D168" s="152" t="e">
        <f>MATCH(B168,DetailListPending!AZ:AZ,0)</f>
        <v>#N/A</v>
      </c>
      <c r="E168" s="152" t="e">
        <f>MATCH(B168,Removed!AZ$1:AZ$443,0)</f>
        <v>#N/A</v>
      </c>
      <c r="F168" t="str">
        <f ca="1">CHOOSE(I168,OFFSET(DetailList!C$1,$C168-1,0),"PENDING: "&amp;OFFSET(DetailListPending!C$1,$D168-1,0),"   REMOVED ["&amp;OFFSET(Removed!C$1,$E168-1,0)&amp;"]")</f>
        <v xml:space="preserve">Housing Capital Receipts pooling </v>
      </c>
      <c r="G168" t="str">
        <f ca="1">CHOOSE(I168,OFFSET(DetailList!E$1,$C168-1,0),OFFSET(DetailListPending!E$1,$D168-1,0),OFFSET(Removed!E$1,$E168-1,0))</f>
        <v>DLUHC</v>
      </c>
      <c r="H168" s="233">
        <f ca="1">CHOOSE(I168,OFFSET(DetailList!AU$1,$C168-1,0),"Pending: "&amp;OFFSET(DetailListPending!AU$1,$D168-1,0),"REMOVED ["&amp;OFFSET(Removed!AU$1,$E168-1,0)&amp;"]")</f>
        <v>1</v>
      </c>
      <c r="I168">
        <f t="shared" si="6"/>
        <v>1</v>
      </c>
      <c r="J168" t="b">
        <f t="shared" si="7"/>
        <v>1</v>
      </c>
      <c r="K168" t="b">
        <f t="shared" si="8"/>
        <v>0</v>
      </c>
    </row>
    <row r="169" spans="2:11" x14ac:dyDescent="0.3">
      <c r="B169" s="90">
        <v>168</v>
      </c>
      <c r="C169" s="152" t="e">
        <f>MATCH(B169,DetailList!AZ:AZ,0)</f>
        <v>#N/A</v>
      </c>
      <c r="D169" s="152" t="e">
        <f>MATCH(B169,DetailListPending!AZ:AZ,0)</f>
        <v>#N/A</v>
      </c>
      <c r="E169" s="152">
        <f>MATCH(B169,Removed!AZ$1:AZ$443,0)</f>
        <v>281</v>
      </c>
      <c r="F169" t="str">
        <f ca="1">CHOOSE(I169,OFFSET(DetailList!C$1,$C169-1,0),"PENDING: "&amp;OFFSET(DetailListPending!C$1,$D169-1,0),"   REMOVED ["&amp;OFFSET(Removed!C$1,$E169-1,0)&amp;"]")</f>
        <v xml:space="preserve">   REMOVED [Housing Capital Receipts pooling - signed paper return]</v>
      </c>
      <c r="G169" t="str">
        <f ca="1">CHOOSE(I169,OFFSET(DetailList!E$1,$C169-1,0),OFFSET(DetailListPending!E$1,$D169-1,0),OFFSET(Removed!E$1,$E169-1,0))</f>
        <v>DCLG</v>
      </c>
      <c r="H169" s="233" t="str">
        <f ca="1">CHOOSE(I169,OFFSET(DetailList!AU$1,$C169-1,0),"Pending: "&amp;OFFSET(DetailListPending!AU$1,$D169-1,0),"REMOVED ["&amp;OFFSET(Removed!AU$1,$E169-1,0)&amp;"]")</f>
        <v>REMOVED [1]</v>
      </c>
      <c r="I169">
        <f t="shared" si="6"/>
        <v>3</v>
      </c>
      <c r="J169" t="b">
        <f t="shared" si="7"/>
        <v>1</v>
      </c>
      <c r="K169" t="b">
        <f t="shared" si="8"/>
        <v>0</v>
      </c>
    </row>
    <row r="170" spans="2:11" x14ac:dyDescent="0.3">
      <c r="B170" s="90">
        <v>169</v>
      </c>
      <c r="C170" s="152" t="e">
        <f>MATCH(B170,DetailList!AZ:AZ,0)</f>
        <v>#N/A</v>
      </c>
      <c r="D170" s="152" t="e">
        <f>MATCH(B170,DetailListPending!AZ:AZ,0)</f>
        <v>#N/A</v>
      </c>
      <c r="E170" s="152">
        <f>MATCH(B170,Removed!AZ$1:AZ$443,0)</f>
        <v>39</v>
      </c>
      <c r="F170" t="str">
        <f ca="1">CHOOSE(I170,OFFSET(DetailList!C$1,$C170-1,0),"PENDING: "&amp;OFFSET(DetailListPending!C$1,$D170-1,0),"   REMOVED ["&amp;OFFSET(Removed!C$1,$E170-1,0)&amp;"]")</f>
        <v xml:space="preserve">   REMOVED [Disabled Facilities Grant]</v>
      </c>
      <c r="G170" t="str">
        <f ca="1">CHOOSE(I170,OFFSET(DetailList!E$1,$C170-1,0),OFFSET(DetailListPending!E$1,$D170-1,0),OFFSET(Removed!E$1,$E170-1,0))</f>
        <v>DCLG</v>
      </c>
      <c r="H170" s="233" t="str">
        <f ca="1">CHOOSE(I170,OFFSET(DetailList!AU$1,$C170-1,0),"Pending: "&amp;OFFSET(DetailListPending!AU$1,$D170-1,0),"REMOVED ["&amp;OFFSET(Removed!AU$1,$E170-1,0)&amp;"]")</f>
        <v>REMOVED [1]</v>
      </c>
      <c r="I170">
        <f t="shared" si="6"/>
        <v>3</v>
      </c>
      <c r="J170" t="b">
        <f t="shared" si="7"/>
        <v>1</v>
      </c>
      <c r="K170" t="b">
        <f t="shared" si="8"/>
        <v>0</v>
      </c>
    </row>
    <row r="171" spans="2:11" x14ac:dyDescent="0.3">
      <c r="B171" s="90">
        <v>170</v>
      </c>
      <c r="C171" s="152">
        <f>MATCH(B171,DetailList!AZ:AZ,0)</f>
        <v>173</v>
      </c>
      <c r="D171" s="152" t="e">
        <f>MATCH(B171,DetailListPending!AZ:AZ,0)</f>
        <v>#N/A</v>
      </c>
      <c r="E171" s="152" t="e">
        <f>MATCH(B171,Removed!AZ$1:AZ$443,0)</f>
        <v>#N/A</v>
      </c>
      <c r="F171" t="str">
        <f ca="1">CHOOSE(I171,OFFSET(DetailList!C$1,$C171-1,0),"PENDING: "&amp;OFFSET(DetailListPending!C$1,$D171-1,0),"   REMOVED ["&amp;OFFSET(Removed!C$1,$E171-1,0)&amp;"]")</f>
        <v>National Fraud Initiative (NFI)</v>
      </c>
      <c r="G171" t="str">
        <f ca="1">CHOOSE(I171,OFFSET(DetailList!E$1,$C171-1,0),OFFSET(DetailListPending!E$1,$D171-1,0),OFFSET(Removed!E$1,$E171-1,0))</f>
        <v>CO</v>
      </c>
      <c r="H171" s="233">
        <f ca="1">CHOOSE(I171,OFFSET(DetailList!AU$1,$C171-1,0),"Pending: "&amp;OFFSET(DetailListPending!AU$1,$D171-1,0),"REMOVED ["&amp;OFFSET(Removed!AU$1,$E171-1,0)&amp;"]")</f>
        <v>1</v>
      </c>
      <c r="I171">
        <f t="shared" si="6"/>
        <v>1</v>
      </c>
      <c r="J171" t="b">
        <f t="shared" si="7"/>
        <v>1</v>
      </c>
      <c r="K171" t="b">
        <f t="shared" si="8"/>
        <v>0</v>
      </c>
    </row>
    <row r="172" spans="2:11" x14ac:dyDescent="0.3">
      <c r="B172" s="90">
        <v>171</v>
      </c>
      <c r="C172" s="152">
        <f>MATCH(B172,DetailList!AZ:AZ,0)</f>
        <v>332</v>
      </c>
      <c r="D172" s="152" t="e">
        <f>MATCH(B172,DetailListPending!AZ:AZ,0)</f>
        <v>#N/A</v>
      </c>
      <c r="E172" s="152" t="e">
        <f>MATCH(B172,Removed!AZ$1:AZ$443,0)</f>
        <v>#N/A</v>
      </c>
      <c r="F172" t="str">
        <f ca="1">CHOOSE(I172,OFFSET(DetailList!C$1,$C172-1,0),"PENDING: "&amp;OFFSET(DetailListPending!C$1,$D172-1,0),"   REMOVED ["&amp;OFFSET(Removed!C$1,$E172-1,0)&amp;"]")</f>
        <v>Consistent Financial Reporting (CFR)</v>
      </c>
      <c r="G172" t="str">
        <f ca="1">CHOOSE(I172,OFFSET(DetailList!E$1,$C172-1,0),OFFSET(DetailListPending!E$1,$D172-1,0),OFFSET(Removed!E$1,$E172-1,0))</f>
        <v>DfE</v>
      </c>
      <c r="H172" s="233">
        <f ca="1">CHOOSE(I172,OFFSET(DetailList!AU$1,$C172-1,0),"Pending: "&amp;OFFSET(DetailListPending!AU$1,$D172-1,0),"REMOVED ["&amp;OFFSET(Removed!AU$1,$E172-1,0)&amp;"]")</f>
        <v>1</v>
      </c>
      <c r="I172">
        <f t="shared" si="6"/>
        <v>1</v>
      </c>
      <c r="J172" t="b">
        <f t="shared" si="7"/>
        <v>1</v>
      </c>
      <c r="K172" t="b">
        <f t="shared" si="8"/>
        <v>0</v>
      </c>
    </row>
    <row r="173" spans="2:11" x14ac:dyDescent="0.3">
      <c r="B173" s="90">
        <v>172</v>
      </c>
      <c r="C173" s="152">
        <f>MATCH(B173,DetailList!AZ:AZ,0)</f>
        <v>169</v>
      </c>
      <c r="D173" s="152" t="e">
        <f>MATCH(B173,DetailListPending!AZ:AZ,0)</f>
        <v>#N/A</v>
      </c>
      <c r="E173" s="152" t="e">
        <f>MATCH(B173,Removed!AZ$1:AZ$443,0)</f>
        <v>#N/A</v>
      </c>
      <c r="F173" t="str">
        <f ca="1">CHOOSE(I173,OFFSET(DetailList!C$1,$C173-1,0),"PENDING: "&amp;OFFSET(DetailListPending!C$1,$D173-1,0),"   REMOVED ["&amp;OFFSET(Removed!C$1,$E173-1,0)&amp;"]")</f>
        <v>Fire Fighters Pension Fund - Non-financial data</v>
      </c>
      <c r="G173" t="str">
        <f ca="1">CHOOSE(I173,OFFSET(DetailList!E$1,$C173-1,0),OFFSET(DetailListPending!E$1,$D173-1,0),OFFSET(Removed!E$1,$E173-1,0))</f>
        <v>HO</v>
      </c>
      <c r="H173" s="233">
        <f ca="1">CHOOSE(I173,OFFSET(DetailList!AU$1,$C173-1,0),"Pending: "&amp;OFFSET(DetailListPending!AU$1,$D173-1,0),"REMOVED ["&amp;OFFSET(Removed!AU$1,$E173-1,0)&amp;"]")</f>
        <v>1</v>
      </c>
      <c r="I173">
        <f t="shared" si="6"/>
        <v>1</v>
      </c>
      <c r="J173" t="b">
        <f t="shared" si="7"/>
        <v>1</v>
      </c>
      <c r="K173" t="b">
        <f t="shared" si="8"/>
        <v>0</v>
      </c>
    </row>
    <row r="174" spans="2:11" x14ac:dyDescent="0.3">
      <c r="B174" s="90">
        <v>173</v>
      </c>
      <c r="C174" s="152">
        <f>MATCH(B174,DetailList!AZ:AZ,0)</f>
        <v>171</v>
      </c>
      <c r="D174" s="152" t="e">
        <f>MATCH(B174,DetailListPending!AZ:AZ,0)</f>
        <v>#N/A</v>
      </c>
      <c r="E174" s="152" t="e">
        <f>MATCH(B174,Removed!AZ$1:AZ$443,0)</f>
        <v>#N/A</v>
      </c>
      <c r="F174" t="str">
        <f ca="1">CHOOSE(I174,OFFSET(DetailList!C$1,$C174-1,0),"PENDING: "&amp;OFFSET(DetailListPending!C$1,$D174-1,0),"   REMOVED ["&amp;OFFSET(Removed!C$1,$E174-1,0)&amp;"]")</f>
        <v>Fire Fighters Pension Fund - Financial data</v>
      </c>
      <c r="G174" t="str">
        <f ca="1">CHOOSE(I174,OFFSET(DetailList!E$1,$C174-1,0),OFFSET(DetailListPending!E$1,$D174-1,0),OFFSET(Removed!E$1,$E174-1,0))</f>
        <v>HO</v>
      </c>
      <c r="H174" s="233">
        <f ca="1">CHOOSE(I174,OFFSET(DetailList!AU$1,$C174-1,0),"Pending: "&amp;OFFSET(DetailListPending!AU$1,$D174-1,0),"REMOVED ["&amp;OFFSET(Removed!AU$1,$E174-1,0)&amp;"]")</f>
        <v>1</v>
      </c>
      <c r="I174">
        <f t="shared" si="6"/>
        <v>1</v>
      </c>
      <c r="J174" t="b">
        <f t="shared" si="7"/>
        <v>1</v>
      </c>
      <c r="K174" t="b">
        <f t="shared" si="8"/>
        <v>0</v>
      </c>
    </row>
    <row r="175" spans="2:11" x14ac:dyDescent="0.3">
      <c r="B175" s="90">
        <v>174</v>
      </c>
      <c r="C175" s="152" t="e">
        <f>MATCH(B175,DetailList!AZ:AZ,0)</f>
        <v>#N/A</v>
      </c>
      <c r="D175" s="152" t="e">
        <f>MATCH(B175,DetailListPending!AZ:AZ,0)</f>
        <v>#N/A</v>
      </c>
      <c r="E175" s="152">
        <f>MATCH(B175,Removed!AZ$1:AZ$443,0)</f>
        <v>173</v>
      </c>
      <c r="F175" t="str">
        <f ca="1">CHOOSE(I175,OFFSET(DetailList!C$1,$C175-1,0),"PENDING: "&amp;OFFSET(DetailListPending!C$1,$D175-1,0),"   REMOVED ["&amp;OFFSET(Removed!C$1,$E175-1,0)&amp;"]")</f>
        <v xml:space="preserve">   REMOVED [Register of deaf or hard of hearing people (SSDA910) (DELETED)]</v>
      </c>
      <c r="G175" t="str">
        <f ca="1">CHOOSE(I175,OFFSET(DetailList!E$1,$C175-1,0),OFFSET(DetailListPending!E$1,$D175-1,0),OFFSET(Removed!E$1,$E175-1,0))</f>
        <v>DH/HSCIC</v>
      </c>
      <c r="H175" s="233" t="str">
        <f ca="1">CHOOSE(I175,OFFSET(DetailList!AU$1,$C175-1,0),"Pending: "&amp;OFFSET(DetailListPending!AU$1,$D175-1,0),"REMOVED ["&amp;OFFSET(Removed!AU$1,$E175-1,0)&amp;"]")</f>
        <v>REMOVED [1]</v>
      </c>
      <c r="I175">
        <f t="shared" si="6"/>
        <v>3</v>
      </c>
      <c r="J175" t="b">
        <f t="shared" si="7"/>
        <v>1</v>
      </c>
      <c r="K175" t="b">
        <f t="shared" si="8"/>
        <v>0</v>
      </c>
    </row>
    <row r="176" spans="2:11" x14ac:dyDescent="0.3">
      <c r="B176" s="90">
        <v>175</v>
      </c>
      <c r="C176" s="152" t="e">
        <f>MATCH(B176,DetailList!AZ:AZ,0)</f>
        <v>#N/A</v>
      </c>
      <c r="D176" s="152" t="e">
        <f>MATCH(B176,DetailListPending!AZ:AZ,0)</f>
        <v>#N/A</v>
      </c>
      <c r="E176" s="152">
        <f>MATCH(B176,Removed!AZ$1:AZ$443,0)</f>
        <v>175</v>
      </c>
      <c r="F176" t="str">
        <f ca="1">CHOOSE(I176,OFFSET(DetailList!C$1,$C176-1,0),"PENDING: "&amp;OFFSET(DetailListPending!C$1,$D176-1,0),"   REMOVED ["&amp;OFFSET(Removed!C$1,$E176-1,0)&amp;"]")</f>
        <v xml:space="preserve">   REMOVED [Grant Funded Services (GFS1) return DELETED - Collection Ceased final data collected in November 2010]</v>
      </c>
      <c r="G176" t="str">
        <f ca="1">CHOOSE(I176,OFFSET(DetailList!E$1,$C176-1,0),OFFSET(DetailListPending!E$1,$D176-1,0),OFFSET(Removed!E$1,$E176-1,0))</f>
        <v>DH/HSCIC</v>
      </c>
      <c r="H176" s="233" t="str">
        <f ca="1">CHOOSE(I176,OFFSET(DetailList!AU$1,$C176-1,0),"Pending: "&amp;OFFSET(DetailListPending!AU$1,$D176-1,0),"REMOVED ["&amp;OFFSET(Removed!AU$1,$E176-1,0)&amp;"]")</f>
        <v>REMOVED [2]</v>
      </c>
      <c r="I176">
        <f t="shared" si="6"/>
        <v>3</v>
      </c>
      <c r="J176" t="b">
        <f t="shared" si="7"/>
        <v>1</v>
      </c>
      <c r="K176" t="b">
        <f t="shared" si="8"/>
        <v>0</v>
      </c>
    </row>
    <row r="177" spans="2:11" x14ac:dyDescent="0.3">
      <c r="B177" s="90">
        <v>176</v>
      </c>
      <c r="C177" s="152" t="e">
        <f>MATCH(B177,DetailList!AZ:AZ,0)</f>
        <v>#N/A</v>
      </c>
      <c r="D177" s="152" t="e">
        <f>MATCH(B177,DetailListPending!AZ:AZ,0)</f>
        <v>#N/A</v>
      </c>
      <c r="E177" s="152">
        <f>MATCH(B177,Removed!AZ$1:AZ$443,0)</f>
        <v>178</v>
      </c>
      <c r="F177" t="str">
        <f ca="1">CHOOSE(I177,OFFSET(DetailList!C$1,$C177-1,0),"PENDING: "&amp;OFFSET(DetailListPending!C$1,$D177-1,0),"   REMOVED ["&amp;OFFSET(Removed!C$1,$E177-1,0)&amp;"]")</f>
        <v xml:space="preserve">   REMOVED [Personal Social Services Staffing (SSDS001) return (DELETED)]</v>
      </c>
      <c r="G177" t="str">
        <f ca="1">CHOOSE(I177,OFFSET(DetailList!E$1,$C177-1,0),OFFSET(DetailListPending!E$1,$D177-1,0),OFFSET(Removed!E$1,$E177-1,0))</f>
        <v>DH/HSCIC</v>
      </c>
      <c r="H177" s="233" t="str">
        <f ca="1">CHOOSE(I177,OFFSET(DetailList!AU$1,$C177-1,0),"Pending: "&amp;OFFSET(DetailListPending!AU$1,$D177-1,0),"REMOVED ["&amp;OFFSET(Removed!AU$1,$E177-1,0)&amp;"]")</f>
        <v>REMOVED [1]</v>
      </c>
      <c r="I177">
        <f t="shared" si="6"/>
        <v>3</v>
      </c>
      <c r="J177" t="b">
        <f t="shared" si="7"/>
        <v>1</v>
      </c>
      <c r="K177" t="b">
        <f t="shared" si="8"/>
        <v>0</v>
      </c>
    </row>
    <row r="178" spans="2:11" x14ac:dyDescent="0.3">
      <c r="B178" s="90">
        <v>177</v>
      </c>
      <c r="C178" s="152" t="e">
        <f>MATCH(B178,DetailList!AZ:AZ,0)</f>
        <v>#N/A</v>
      </c>
      <c r="D178" s="152" t="e">
        <f>MATCH(B178,DetailListPending!AZ:AZ,0)</f>
        <v>#N/A</v>
      </c>
      <c r="E178" s="152">
        <f>MATCH(B178,Removed!AZ$1:AZ$443,0)</f>
        <v>216</v>
      </c>
      <c r="F178" t="str">
        <f ca="1">CHOOSE(I178,OFFSET(DetailList!C$1,$C178-1,0),"PENDING: "&amp;OFFSET(DetailListPending!C$1,$D178-1,0),"   REMOVED ["&amp;OFFSET(Removed!C$1,$E178-1,0)&amp;"]")</f>
        <v xml:space="preserve">   REMOVED [Parish council boundaries]</v>
      </c>
      <c r="G178" t="str">
        <f ca="1">CHOOSE(I178,OFFSET(DetailList!E$1,$C178-1,0),OFFSET(DetailListPending!E$1,$D178-1,0),OFFSET(Removed!E$1,$E178-1,0))</f>
        <v>BIS/OS</v>
      </c>
      <c r="H178" s="233" t="str">
        <f ca="1">CHOOSE(I178,OFFSET(DetailList!AU$1,$C178-1,0),"Pending: "&amp;OFFSET(DetailListPending!AU$1,$D178-1,0),"REMOVED ["&amp;OFFSET(Removed!AU$1,$E178-1,0)&amp;"]")</f>
        <v>REMOVED [1]</v>
      </c>
      <c r="I178">
        <f t="shared" si="6"/>
        <v>3</v>
      </c>
      <c r="J178" t="b">
        <f t="shared" si="7"/>
        <v>1</v>
      </c>
      <c r="K178" t="b">
        <f t="shared" si="8"/>
        <v>0</v>
      </c>
    </row>
    <row r="179" spans="2:11" x14ac:dyDescent="0.3">
      <c r="B179" s="90">
        <v>178</v>
      </c>
      <c r="C179" s="152" t="e">
        <f>MATCH(B179,DetailList!AZ:AZ,0)</f>
        <v>#N/A</v>
      </c>
      <c r="D179" s="152" t="e">
        <f>MATCH(B179,DetailListPending!AZ:AZ,0)</f>
        <v>#N/A</v>
      </c>
      <c r="E179" s="152">
        <f>MATCH(B179,Removed!AZ$1:AZ$443,0)</f>
        <v>116</v>
      </c>
      <c r="F179" t="str">
        <f ca="1">CHOOSE(I179,OFFSET(DetailList!C$1,$C179-1,0),"PENDING: "&amp;OFFSET(DetailListPending!C$1,$D179-1,0),"   REMOVED ["&amp;OFFSET(Removed!C$1,$E179-1,0)&amp;"]")</f>
        <v xml:space="preserve">   REMOVED [Local Sustainable Transport Fund]</v>
      </c>
      <c r="G179" t="str">
        <f ca="1">CHOOSE(I179,OFFSET(DetailList!E$1,$C179-1,0),OFFSET(DetailListPending!E$1,$D179-1,0),OFFSET(Removed!E$1,$E179-1,0))</f>
        <v>DfT</v>
      </c>
      <c r="H179" s="233" t="str">
        <f ca="1">CHOOSE(I179,OFFSET(DetailList!AU$1,$C179-1,0),"Pending: "&amp;OFFSET(DetailListPending!AU$1,$D179-1,0),"REMOVED ["&amp;OFFSET(Removed!AU$1,$E179-1,0)&amp;"]")</f>
        <v>REMOVED [1]</v>
      </c>
      <c r="I179">
        <f t="shared" si="6"/>
        <v>3</v>
      </c>
      <c r="J179" t="b">
        <f t="shared" si="7"/>
        <v>1</v>
      </c>
      <c r="K179" t="b">
        <f t="shared" si="8"/>
        <v>0</v>
      </c>
    </row>
    <row r="180" spans="2:11" x14ac:dyDescent="0.3">
      <c r="B180" s="90">
        <v>179</v>
      </c>
      <c r="C180" s="152" t="e">
        <f>MATCH(B180,DetailList!AZ:AZ,0)</f>
        <v>#N/A</v>
      </c>
      <c r="D180" s="152" t="e">
        <f>MATCH(B180,DetailListPending!AZ:AZ,0)</f>
        <v>#N/A</v>
      </c>
      <c r="E180" s="152">
        <f>MATCH(B180,Removed!AZ$1:AZ$443,0)</f>
        <v>135</v>
      </c>
      <c r="F180" t="str">
        <f ca="1">CHOOSE(I180,OFFSET(DetailList!C$1,$C180-1,0),"PENDING: "&amp;OFFSET(DetailListPending!C$1,$D180-1,0),"   REMOVED ["&amp;OFFSET(Removed!C$1,$E180-1,0)&amp;"]")</f>
        <v xml:space="preserve">   REMOVED [Smart &amp; Integrated Ticketing]</v>
      </c>
      <c r="G180" t="str">
        <f ca="1">CHOOSE(I180,OFFSET(DetailList!E$1,$C180-1,0),OFFSET(DetailListPending!E$1,$D180-1,0),OFFSET(Removed!E$1,$E180-1,0))</f>
        <v>DfT</v>
      </c>
      <c r="H180" s="233" t="str">
        <f ca="1">CHOOSE(I180,OFFSET(DetailList!AU$1,$C180-1,0),"Pending: "&amp;OFFSET(DetailListPending!AU$1,$D180-1,0),"REMOVED ["&amp;OFFSET(Removed!AU$1,$E180-1,0)&amp;"]")</f>
        <v>REMOVED [1]</v>
      </c>
      <c r="I180">
        <f t="shared" si="6"/>
        <v>3</v>
      </c>
      <c r="J180" t="b">
        <f t="shared" si="7"/>
        <v>1</v>
      </c>
      <c r="K180" t="b">
        <f t="shared" si="8"/>
        <v>0</v>
      </c>
    </row>
    <row r="181" spans="2:11" x14ac:dyDescent="0.3">
      <c r="B181" s="90">
        <v>180</v>
      </c>
      <c r="C181" s="152">
        <f>MATCH(B181,DetailList!AZ:AZ,0)</f>
        <v>536</v>
      </c>
      <c r="D181" s="152" t="e">
        <f>MATCH(B181,DetailListPending!AZ:AZ,0)</f>
        <v>#N/A</v>
      </c>
      <c r="E181" s="152" t="e">
        <f>MATCH(B181,Removed!AZ$1:AZ$443,0)</f>
        <v>#N/A</v>
      </c>
      <c r="F181" t="str">
        <f ca="1">CHOOSE(I181,OFFSET(DetailList!C$1,$C181-1,0),"PENDING: "&amp;OFFSET(DetailListPending!C$1,$D181-1,0),"   REMOVED ["&amp;OFFSET(Removed!C$1,$E181-1,0)&amp;"]")</f>
        <v>Youth Justice Application Framework (YJAF)</v>
      </c>
      <c r="G181" t="str">
        <f ca="1">CHOOSE(I181,OFFSET(DetailList!E$1,$C181-1,0),OFFSET(DetailListPending!E$1,$D181-1,0),OFFSET(Removed!E$1,$E181-1,0))</f>
        <v>MoJ/YJB</v>
      </c>
      <c r="H181" s="233">
        <f ca="1">CHOOSE(I181,OFFSET(DetailList!AU$1,$C181-1,0),"Pending: "&amp;OFFSET(DetailListPending!AU$1,$D181-1,0),"REMOVED ["&amp;OFFSET(Removed!AU$1,$E181-1,0)&amp;"]")</f>
        <v>1</v>
      </c>
      <c r="I181">
        <f t="shared" si="6"/>
        <v>1</v>
      </c>
      <c r="J181" t="b">
        <f t="shared" si="7"/>
        <v>1</v>
      </c>
      <c r="K181" t="b">
        <f t="shared" si="8"/>
        <v>0</v>
      </c>
    </row>
    <row r="182" spans="2:11" x14ac:dyDescent="0.3">
      <c r="B182" s="90">
        <v>181</v>
      </c>
      <c r="C182" s="152" t="e">
        <f>MATCH(B182,DetailList!AZ:AZ,0)</f>
        <v>#N/A</v>
      </c>
      <c r="D182" s="152" t="e">
        <f>MATCH(B182,DetailListPending!AZ:AZ,0)</f>
        <v>#N/A</v>
      </c>
      <c r="E182" s="152">
        <f>MATCH(B182,Removed!AZ$1:AZ$443,0)</f>
        <v>164</v>
      </c>
      <c r="F182" t="str">
        <f ca="1">CHOOSE(I182,OFFSET(DetailList!C$1,$C182-1,0),"PENDING: "&amp;OFFSET(DetailListPending!C$1,$D182-1,0),"   REMOVED ["&amp;OFFSET(Removed!C$1,$E182-1,0)&amp;"]")</f>
        <v xml:space="preserve">   REMOVED [PTE/ITA Rail data]</v>
      </c>
      <c r="G182" t="str">
        <f ca="1">CHOOSE(I182,OFFSET(DetailList!E$1,$C182-1,0),OFFSET(DetailListPending!E$1,$D182-1,0),OFFSET(Removed!E$1,$E182-1,0))</f>
        <v>DfT/ORR</v>
      </c>
      <c r="H182" s="233" t="str">
        <f ca="1">CHOOSE(I182,OFFSET(DetailList!AU$1,$C182-1,0),"Pending: "&amp;OFFSET(DetailListPending!AU$1,$D182-1,0),"REMOVED ["&amp;OFFSET(Removed!AU$1,$E182-1,0)&amp;"]")</f>
        <v>REMOVED [2]</v>
      </c>
      <c r="I182">
        <f t="shared" si="6"/>
        <v>3</v>
      </c>
      <c r="J182" t="b">
        <f t="shared" si="7"/>
        <v>1</v>
      </c>
      <c r="K182" t="b">
        <f t="shared" si="8"/>
        <v>0</v>
      </c>
    </row>
    <row r="183" spans="2:11" x14ac:dyDescent="0.3">
      <c r="B183" s="90">
        <v>182</v>
      </c>
      <c r="C183" s="152" t="e">
        <f>MATCH(B183,DetailList!AZ:AZ,0)</f>
        <v>#N/A</v>
      </c>
      <c r="D183" s="152" t="e">
        <f>MATCH(B183,DetailListPending!AZ:AZ,0)</f>
        <v>#N/A</v>
      </c>
      <c r="E183" s="152">
        <f>MATCH(B183,Removed!AZ$1:AZ$443,0)</f>
        <v>206</v>
      </c>
      <c r="F183" t="str">
        <f ca="1">CHOOSE(I183,OFFSET(DetailList!C$1,$C183-1,0),"PENDING: "&amp;OFFSET(DetailListPending!C$1,$D183-1,0),"   REMOVED ["&amp;OFFSET(Removed!C$1,$E183-1,0)&amp;"]")</f>
        <v xml:space="preserve">   REMOVED [Merged with 113]</v>
      </c>
      <c r="G183" t="str">
        <f ca="1">CHOOSE(I183,OFFSET(DetailList!E$1,$C183-1,0),OFFSET(DetailListPending!E$1,$D183-1,0),OFFSET(Removed!E$1,$E183-1,0))</f>
        <v>DfE</v>
      </c>
      <c r="H183" s="233" t="str">
        <f ca="1">CHOOSE(I183,OFFSET(DetailList!AU$1,$C183-1,0),"Pending: "&amp;OFFSET(DetailListPending!AU$1,$D183-1,0),"REMOVED ["&amp;OFFSET(Removed!AU$1,$E183-1,0)&amp;"]")</f>
        <v>REMOVED [1]</v>
      </c>
      <c r="I183">
        <f t="shared" si="6"/>
        <v>3</v>
      </c>
      <c r="J183" t="b">
        <f t="shared" si="7"/>
        <v>1</v>
      </c>
      <c r="K183" t="b">
        <f t="shared" si="8"/>
        <v>0</v>
      </c>
    </row>
    <row r="184" spans="2:11" x14ac:dyDescent="0.3">
      <c r="B184" s="90">
        <v>183</v>
      </c>
      <c r="C184" s="152">
        <f>MATCH(B184,DetailList!AZ:AZ,0)</f>
        <v>158</v>
      </c>
      <c r="D184" s="152" t="e">
        <f>MATCH(B184,DetailListPending!AZ:AZ,0)</f>
        <v>#N/A</v>
      </c>
      <c r="E184" s="152" t="e">
        <f>MATCH(B184,Removed!AZ$1:AZ$443,0)</f>
        <v>#N/A</v>
      </c>
      <c r="F184" t="str">
        <f ca="1">CHOOSE(I184,OFFSET(DetailList!C$1,$C184-1,0),"PENDING: "&amp;OFFSET(DetailListPending!C$1,$D184-1,0),"   REMOVED ["&amp;OFFSET(Removed!C$1,$E184-1,0)&amp;"]")</f>
        <v>Whole of Government Accounts (WGA)</v>
      </c>
      <c r="G184" t="str">
        <f ca="1">CHOOSE(I184,OFFSET(DetailList!E$1,$C184-1,0),OFFSET(DetailListPending!E$1,$D184-1,0),OFFSET(Removed!E$1,$E184-1,0))</f>
        <v>HMT(DLUHC)</v>
      </c>
      <c r="H184" s="233">
        <f ca="1">CHOOSE(I184,OFFSET(DetailList!AU$1,$C184-1,0),"Pending: "&amp;OFFSET(DetailListPending!AU$1,$D184-1,0),"REMOVED ["&amp;OFFSET(Removed!AU$1,$E184-1,0)&amp;"]")</f>
        <v>2</v>
      </c>
      <c r="I184">
        <f t="shared" si="6"/>
        <v>1</v>
      </c>
      <c r="J184" t="b">
        <f t="shared" si="7"/>
        <v>1</v>
      </c>
      <c r="K184" t="b">
        <f t="shared" si="8"/>
        <v>0</v>
      </c>
    </row>
    <row r="185" spans="2:11" x14ac:dyDescent="0.3">
      <c r="B185" s="90">
        <v>184</v>
      </c>
      <c r="C185" s="152" t="e">
        <f>MATCH(B185,DetailList!AZ:AZ,0)</f>
        <v>#N/A</v>
      </c>
      <c r="D185" s="152" t="e">
        <f>MATCH(B185,DetailListPending!AZ:AZ,0)</f>
        <v>#N/A</v>
      </c>
      <c r="E185" s="152">
        <f>MATCH(B185,Removed!AZ$1:AZ$443,0)</f>
        <v>373</v>
      </c>
      <c r="F185" t="str">
        <f ca="1">CHOOSE(I185,OFFSET(DetailList!C$1,$C185-1,0),"PENDING: "&amp;OFFSET(DetailListPending!C$1,$D185-1,0),"   REMOVED ["&amp;OFFSET(Removed!C$1,$E185-1,0)&amp;"]")</f>
        <v xml:space="preserve">   REMOVED [County Matters Planning Fees statistical returns (FEE 2)]</v>
      </c>
      <c r="G185" t="str">
        <f ca="1">CHOOSE(I185,OFFSET(DetailList!E$1,$C185-1,0),OFFSET(DetailListPending!E$1,$D185-1,0),OFFSET(Removed!E$1,$E185-1,0))</f>
        <v>DCLG</v>
      </c>
      <c r="H185" s="233" t="str">
        <f ca="1">CHOOSE(I185,OFFSET(DetailList!AU$1,$C185-1,0),"Pending: "&amp;OFFSET(DetailListPending!AU$1,$D185-1,0),"REMOVED ["&amp;OFFSET(Removed!AU$1,$E185-1,0)&amp;"]")</f>
        <v>REMOVED [1]</v>
      </c>
      <c r="I185">
        <f t="shared" si="6"/>
        <v>3</v>
      </c>
      <c r="J185" t="b">
        <f t="shared" si="7"/>
        <v>1</v>
      </c>
      <c r="K185" t="b">
        <f t="shared" si="8"/>
        <v>0</v>
      </c>
    </row>
    <row r="186" spans="2:11" x14ac:dyDescent="0.3">
      <c r="B186" s="90">
        <v>185</v>
      </c>
      <c r="C186" s="152" t="e">
        <f>MATCH(B186,DetailList!AZ:AZ,0)</f>
        <v>#N/A</v>
      </c>
      <c r="D186" s="152" t="e">
        <f>MATCH(B186,DetailListPending!AZ:AZ,0)</f>
        <v>#N/A</v>
      </c>
      <c r="E186" s="152">
        <f>MATCH(B186,Removed!AZ$1:AZ$443,0)</f>
        <v>133</v>
      </c>
      <c r="F186" t="str">
        <f ca="1">CHOOSE(I186,OFFSET(DetailList!C$1,$C186-1,0),"PENDING: "&amp;OFFSET(DetailListPending!C$1,$D186-1,0),"   REMOVED ["&amp;OFFSET(Removed!C$1,$E186-1,0)&amp;"]")</f>
        <v xml:space="preserve">   REMOVED [Bullying]</v>
      </c>
      <c r="G186" t="str">
        <f ca="1">CHOOSE(I186,OFFSET(DetailList!E$1,$C186-1,0),OFFSET(DetailListPending!E$1,$D186-1,0),OFFSET(Removed!E$1,$E186-1,0))</f>
        <v>DfE</v>
      </c>
      <c r="H186" s="233" t="str">
        <f ca="1">CHOOSE(I186,OFFSET(DetailList!AU$1,$C186-1,0),"Pending: "&amp;OFFSET(DetailListPending!AU$1,$D186-1,0),"REMOVED ["&amp;OFFSET(Removed!AU$1,$E186-1,0)&amp;"]")</f>
        <v>REMOVED [1]</v>
      </c>
      <c r="I186">
        <f t="shared" si="6"/>
        <v>3</v>
      </c>
      <c r="J186" t="b">
        <f t="shared" si="7"/>
        <v>1</v>
      </c>
      <c r="K186" t="b">
        <f t="shared" si="8"/>
        <v>0</v>
      </c>
    </row>
    <row r="187" spans="2:11" x14ac:dyDescent="0.3">
      <c r="B187" s="90">
        <v>186</v>
      </c>
      <c r="C187" s="152" t="e">
        <f>MATCH(B187,DetailList!AZ:AZ,0)</f>
        <v>#N/A</v>
      </c>
      <c r="D187" s="152" t="e">
        <f>MATCH(B187,DetailListPending!AZ:AZ,0)</f>
        <v>#N/A</v>
      </c>
      <c r="E187" s="152">
        <f>MATCH(B187,Removed!AZ$1:AZ$443,0)</f>
        <v>218</v>
      </c>
      <c r="F187" t="str">
        <f ca="1">CHOOSE(I187,OFFSET(DetailList!C$1,$C187-1,0),"PENDING: "&amp;OFFSET(DetailListPending!C$1,$D187-1,0),"   REMOVED ["&amp;OFFSET(Removed!C$1,$E187-1,0)&amp;"]")</f>
        <v xml:space="preserve">   REMOVED [Individualised Learner Record (ILR)]</v>
      </c>
      <c r="G187" t="str">
        <f ca="1">CHOOSE(I187,OFFSET(DetailList!E$1,$C187-1,0),OFFSET(DetailListPending!E$1,$D187-1,0),OFFSET(Removed!E$1,$E187-1,0))</f>
        <v>BIS/SFA</v>
      </c>
      <c r="H187" s="233" t="str">
        <f ca="1">CHOOSE(I187,OFFSET(DetailList!AU$1,$C187-1,0),"Pending: "&amp;OFFSET(DetailListPending!AU$1,$D187-1,0),"REMOVED ["&amp;OFFSET(Removed!AU$1,$E187-1,0)&amp;"]")</f>
        <v>REMOVED [1]</v>
      </c>
      <c r="I187">
        <f t="shared" si="6"/>
        <v>3</v>
      </c>
      <c r="J187" t="b">
        <f t="shared" si="7"/>
        <v>1</v>
      </c>
      <c r="K187" t="b">
        <f t="shared" si="8"/>
        <v>0</v>
      </c>
    </row>
    <row r="188" spans="2:11" x14ac:dyDescent="0.3">
      <c r="B188" s="90">
        <v>187</v>
      </c>
      <c r="C188" s="152" t="e">
        <f>MATCH(B188,DetailList!AZ:AZ,0)</f>
        <v>#N/A</v>
      </c>
      <c r="D188" s="152" t="e">
        <f>MATCH(B188,DetailListPending!AZ:AZ,0)</f>
        <v>#N/A</v>
      </c>
      <c r="E188" s="152">
        <f>MATCH(B188,Removed!AZ$1:AZ$443,0)</f>
        <v>220</v>
      </c>
      <c r="F188" t="str">
        <f ca="1">CHOOSE(I188,OFFSET(DetailList!C$1,$C188-1,0),"PENDING: "&amp;OFFSET(DetailListPending!C$1,$D188-1,0),"   REMOVED ["&amp;OFFSET(Removed!C$1,$E188-1,0)&amp;"]")</f>
        <v xml:space="preserve">   REMOVED [Skills Funding Claims and Use of Funds]</v>
      </c>
      <c r="G188" t="str">
        <f ca="1">CHOOSE(I188,OFFSET(DetailList!E$1,$C188-1,0),OFFSET(DetailListPending!E$1,$D188-1,0),OFFSET(Removed!E$1,$E188-1,0))</f>
        <v>BIS/SFA</v>
      </c>
      <c r="H188" s="233" t="str">
        <f ca="1">CHOOSE(I188,OFFSET(DetailList!AU$1,$C188-1,0),"Pending: "&amp;OFFSET(DetailListPending!AU$1,$D188-1,0),"REMOVED ["&amp;OFFSET(Removed!AU$1,$E188-1,0)&amp;"]")</f>
        <v>REMOVED [1]</v>
      </c>
      <c r="I188">
        <f t="shared" si="6"/>
        <v>3</v>
      </c>
      <c r="J188" t="b">
        <f t="shared" si="7"/>
        <v>1</v>
      </c>
      <c r="K188" t="b">
        <f t="shared" si="8"/>
        <v>0</v>
      </c>
    </row>
    <row r="189" spans="2:11" x14ac:dyDescent="0.3">
      <c r="B189" s="90">
        <v>188</v>
      </c>
      <c r="C189" s="152" t="e">
        <f>MATCH(B189,DetailList!AZ:AZ,0)</f>
        <v>#N/A</v>
      </c>
      <c r="D189" s="152" t="e">
        <f>MATCH(B189,DetailListPending!AZ:AZ,0)</f>
        <v>#N/A</v>
      </c>
      <c r="E189" s="152">
        <f>MATCH(B189,Removed!AZ$1:AZ$443,0)</f>
        <v>263</v>
      </c>
      <c r="F189" t="str">
        <f ca="1">CHOOSE(I189,OFFSET(DetailList!C$1,$C189-1,0),"PENDING: "&amp;OFFSET(DetailListPending!C$1,$D189-1,0),"   REMOVED ["&amp;OFFSET(Removed!C$1,$E189-1,0)&amp;"]")</f>
        <v xml:space="preserve">   REMOVED [Institution level data for maintained schools converting to academy status ]</v>
      </c>
      <c r="G189" t="str">
        <f ca="1">CHOOSE(I189,OFFSET(DetailList!E$1,$C189-1,0),OFFSET(DetailListPending!E$1,$D189-1,0),OFFSET(Removed!E$1,$E189-1,0))</f>
        <v>DfE</v>
      </c>
      <c r="H189" s="233" t="str">
        <f ca="1">CHOOSE(I189,OFFSET(DetailList!AU$1,$C189-1,0),"Pending: "&amp;OFFSET(DetailListPending!AU$1,$D189-1,0),"REMOVED ["&amp;OFFSET(Removed!AU$1,$E189-1,0)&amp;"]")</f>
        <v>REMOVED [1]</v>
      </c>
      <c r="I189">
        <f t="shared" si="6"/>
        <v>3</v>
      </c>
      <c r="J189" t="b">
        <f t="shared" si="7"/>
        <v>1</v>
      </c>
      <c r="K189" t="b">
        <f t="shared" si="8"/>
        <v>0</v>
      </c>
    </row>
    <row r="190" spans="2:11" x14ac:dyDescent="0.3">
      <c r="B190" s="90">
        <v>189</v>
      </c>
      <c r="C190" s="152">
        <f>MATCH(B190,DetailList!AZ:AZ,0)</f>
        <v>334</v>
      </c>
      <c r="D190" s="152" t="e">
        <f>MATCH(B190,DetailListPending!AZ:AZ,0)</f>
        <v>#N/A</v>
      </c>
      <c r="E190" s="152" t="e">
        <f>MATCH(B190,Removed!AZ$1:AZ$443,0)</f>
        <v>#N/A</v>
      </c>
      <c r="F190" t="str">
        <f ca="1">CHOOSE(I190,OFFSET(DetailList!C$1,$C190-1,0),"PENDING: "&amp;OFFSET(DetailListPending!C$1,$D190-1,0),"   REMOVED ["&amp;OFFSET(Removed!C$1,$E190-1,0)&amp;"]")</f>
        <v>Children with Statements of Special Educational Needs (SEN2)</v>
      </c>
      <c r="G190" t="str">
        <f ca="1">CHOOSE(I190,OFFSET(DetailList!E$1,$C190-1,0),OFFSET(DetailListPending!E$1,$D190-1,0),OFFSET(Removed!E$1,$E190-1,0))</f>
        <v>DfE</v>
      </c>
      <c r="H190" s="233">
        <f ca="1">CHOOSE(I190,OFFSET(DetailList!AU$1,$C190-1,0),"Pending: "&amp;OFFSET(DetailListPending!AU$1,$D190-1,0),"REMOVED ["&amp;OFFSET(Removed!AU$1,$E190-1,0)&amp;"]")</f>
        <v>1</v>
      </c>
      <c r="I190">
        <f t="shared" si="6"/>
        <v>1</v>
      </c>
      <c r="J190" t="b">
        <f t="shared" si="7"/>
        <v>1</v>
      </c>
      <c r="K190" t="b">
        <f t="shared" si="8"/>
        <v>0</v>
      </c>
    </row>
    <row r="191" spans="2:11" x14ac:dyDescent="0.3">
      <c r="B191" s="90">
        <v>190</v>
      </c>
      <c r="C191" s="152">
        <f>MATCH(B191,DetailList!AZ:AZ,0)</f>
        <v>470</v>
      </c>
      <c r="D191" s="152" t="e">
        <f>MATCH(B191,DetailListPending!AZ:AZ,0)</f>
        <v>#N/A</v>
      </c>
      <c r="E191" s="152" t="e">
        <f>MATCH(B191,Removed!AZ$1:AZ$443,0)</f>
        <v>#N/A</v>
      </c>
      <c r="F191" t="str">
        <f ca="1">CHOOSE(I191,OFFSET(DetailList!C$1,$C191-1,0),"PENDING: "&amp;OFFSET(DetailListPending!C$1,$D191-1,0),"   REMOVED ["&amp;OFFSET(Removed!C$1,$E191-1,0)&amp;"]")</f>
        <v>Food Hygiene (LA food law enforcement monitoring return)</v>
      </c>
      <c r="G191" t="str">
        <f ca="1">CHOOSE(I191,OFFSET(DetailList!E$1,$C191-1,0),OFFSET(DetailListPending!E$1,$D191-1,0),OFFSET(Removed!E$1,$E191-1,0))</f>
        <v>FSA</v>
      </c>
      <c r="H191" s="233">
        <f ca="1">CHOOSE(I191,OFFSET(DetailList!AU$1,$C191-1,0),"Pending: "&amp;OFFSET(DetailListPending!AU$1,$D191-1,0),"REMOVED ["&amp;OFFSET(Removed!AU$1,$E191-1,0)&amp;"]")</f>
        <v>24</v>
      </c>
      <c r="I191">
        <f t="shared" si="6"/>
        <v>1</v>
      </c>
      <c r="J191" t="b">
        <f t="shared" si="7"/>
        <v>1</v>
      </c>
      <c r="K191" t="b">
        <f t="shared" si="8"/>
        <v>0</v>
      </c>
    </row>
    <row r="192" spans="2:11" x14ac:dyDescent="0.3">
      <c r="B192" s="90">
        <v>191</v>
      </c>
      <c r="C192" s="152">
        <f>MATCH(B192,DetailList!AZ:AZ,0)</f>
        <v>495</v>
      </c>
      <c r="D192" s="152">
        <f>MATCH(B192,DetailListPending!AZ:AZ,0)</f>
        <v>12</v>
      </c>
      <c r="E192" s="152" t="e">
        <f>MATCH(B192,Removed!AZ$1:AZ$443,0)</f>
        <v>#N/A</v>
      </c>
      <c r="F192" t="str">
        <f ca="1">CHOOSE(I192,OFFSET(DetailList!C$1,$C192-1,0),"PENDING: "&amp;OFFSET(DetailListPending!C$1,$D192-1,0),"   REMOVED ["&amp;OFFSET(Removed!C$1,$E192-1,0)&amp;"]")</f>
        <v>Food Standards (LA food law enforcement monitoring return)</v>
      </c>
      <c r="G192" t="str">
        <f ca="1">CHOOSE(I192,OFFSET(DetailList!E$1,$C192-1,0),OFFSET(DetailListPending!E$1,$D192-1,0),OFFSET(Removed!E$1,$E192-1,0))</f>
        <v>FSA</v>
      </c>
      <c r="H192" s="233">
        <f ca="1">CHOOSE(I192,OFFSET(DetailList!AU$1,$C192-1,0),"Pending: "&amp;OFFSET(DetailListPending!AU$1,$D192-1,0),"REMOVED ["&amp;OFFSET(Removed!AU$1,$E192-1,0)&amp;"]")</f>
        <v>17</v>
      </c>
      <c r="I192">
        <f t="shared" si="6"/>
        <v>1</v>
      </c>
      <c r="J192" t="b">
        <f t="shared" si="7"/>
        <v>1</v>
      </c>
      <c r="K192" t="b">
        <f t="shared" si="8"/>
        <v>1</v>
      </c>
    </row>
    <row r="193" spans="2:11" x14ac:dyDescent="0.3">
      <c r="B193" s="90">
        <v>192</v>
      </c>
      <c r="C193" s="152" t="e">
        <f>MATCH(B193,DetailList!AZ:AZ,0)</f>
        <v>#N/A</v>
      </c>
      <c r="D193" s="152" t="e">
        <f>MATCH(B193,DetailListPending!AZ:AZ,0)</f>
        <v>#N/A</v>
      </c>
      <c r="E193" s="152">
        <f>MATCH(B193,Removed!AZ$1:AZ$443,0)</f>
        <v>423</v>
      </c>
      <c r="F193" t="str">
        <f ca="1">CHOOSE(I193,OFFSET(DetailList!C$1,$C193-1,0),"PENDING: "&amp;OFFSET(DetailListPending!C$1,$D193-1,0),"   REMOVED ["&amp;OFFSET(Removed!C$1,$E193-1,0)&amp;"]")</f>
        <v xml:space="preserve">   REMOVED [Imported Food (LAEMS)]</v>
      </c>
      <c r="G193" t="str">
        <f ca="1">CHOOSE(I193,OFFSET(DetailList!E$1,$C193-1,0),OFFSET(DetailListPending!E$1,$D193-1,0),OFFSET(Removed!E$1,$E193-1,0))</f>
        <v>FSA</v>
      </c>
      <c r="H193" s="233" t="str">
        <f ca="1">CHOOSE(I193,OFFSET(DetailList!AU$1,$C193-1,0),"Pending: "&amp;OFFSET(DetailListPending!AU$1,$D193-1,0),"REMOVED ["&amp;OFFSET(Removed!AU$1,$E193-1,0)&amp;"]")</f>
        <v>REMOVED [18]</v>
      </c>
      <c r="I193">
        <f t="shared" si="6"/>
        <v>3</v>
      </c>
      <c r="J193" t="b">
        <f t="shared" si="7"/>
        <v>1</v>
      </c>
      <c r="K193" t="b">
        <f t="shared" si="8"/>
        <v>0</v>
      </c>
    </row>
    <row r="194" spans="2:11" x14ac:dyDescent="0.3">
      <c r="B194" s="90">
        <v>193</v>
      </c>
      <c r="C194" s="152">
        <f>MATCH(B194,DetailList!AZ:AZ,0)</f>
        <v>513</v>
      </c>
      <c r="D194" s="152" t="e">
        <f>MATCH(B194,DetailListPending!AZ:AZ,0)</f>
        <v>#N/A</v>
      </c>
      <c r="E194" s="152" t="e">
        <f>MATCH(B194,Removed!AZ$1:AZ$443,0)</f>
        <v>#N/A</v>
      </c>
      <c r="F194" t="str">
        <f ca="1">CHOOSE(I194,OFFSET(DetailList!C$1,$C194-1,0),"PENDING: "&amp;OFFSET(DetailListPending!C$1,$D194-1,0),"   REMOVED ["&amp;OFFSET(Removed!C$1,$E194-1,0)&amp;"]")</f>
        <v>Central Lists of Feed Business Establishments</v>
      </c>
      <c r="G194" t="str">
        <f ca="1">CHOOSE(I194,OFFSET(DetailList!E$1,$C194-1,0),OFFSET(DetailListPending!E$1,$D194-1,0),OFFSET(Removed!E$1,$E194-1,0))</f>
        <v>FSA</v>
      </c>
      <c r="H194" s="233">
        <f ca="1">CHOOSE(I194,OFFSET(DetailList!AU$1,$C194-1,0),"Pending: "&amp;OFFSET(DetailListPending!AU$1,$D194-1,0),"REMOVED ["&amp;OFFSET(Removed!AU$1,$E194-1,0)&amp;"]")</f>
        <v>1</v>
      </c>
      <c r="I194">
        <f t="shared" ref="I194:I257" si="9">IF(ISNUMBER(C194),1,IF(ISNUMBER(D194),2,IF(ISNUMBER(E194),3,NA())))</f>
        <v>1</v>
      </c>
      <c r="J194" t="b">
        <f t="shared" si="7"/>
        <v>1</v>
      </c>
      <c r="K194" t="b">
        <f t="shared" si="8"/>
        <v>0</v>
      </c>
    </row>
    <row r="195" spans="2:11" x14ac:dyDescent="0.3">
      <c r="B195" s="90">
        <v>194</v>
      </c>
      <c r="C195" s="152">
        <f>MATCH(B195,DetailList!AZ:AZ,0)</f>
        <v>515</v>
      </c>
      <c r="D195" s="152" t="e">
        <f>MATCH(B195,DetailListPending!AZ:AZ,0)</f>
        <v>#N/A</v>
      </c>
      <c r="E195" s="152" t="e">
        <f>MATCH(B195,Removed!AZ$1:AZ$443,0)</f>
        <v>#N/A</v>
      </c>
      <c r="F195" t="str">
        <f ca="1">CHOOSE(I195,OFFSET(DetailList!C$1,$C195-1,0),"PENDING: "&amp;OFFSET(DetailListPending!C$1,$D195-1,0),"   REMOVED ["&amp;OFFSET(Removed!C$1,$E195-1,0)&amp;"]")</f>
        <v>Approved Food Premises</v>
      </c>
      <c r="G195" t="str">
        <f ca="1">CHOOSE(I195,OFFSET(DetailList!E$1,$C195-1,0),OFFSET(DetailListPending!E$1,$D195-1,0),OFFSET(Removed!E$1,$E195-1,0))</f>
        <v>FSA</v>
      </c>
      <c r="H195" s="233">
        <f ca="1">CHOOSE(I195,OFFSET(DetailList!AU$1,$C195-1,0),"Pending: "&amp;OFFSET(DetailListPending!AU$1,$D195-1,0),"REMOVED ["&amp;OFFSET(Removed!AU$1,$E195-1,0)&amp;"]")</f>
        <v>1</v>
      </c>
      <c r="I195">
        <f t="shared" si="9"/>
        <v>1</v>
      </c>
      <c r="J195" t="b">
        <f t="shared" ref="J195:J258" si="10">NOT(ISNA(I195))</f>
        <v>1</v>
      </c>
      <c r="K195" t="b">
        <f t="shared" ref="K195:K258" si="11">AND(J195,COUNTIF(C195:E195,NA())&lt;&gt;2)</f>
        <v>0</v>
      </c>
    </row>
    <row r="196" spans="2:11" x14ac:dyDescent="0.3">
      <c r="B196" s="90">
        <v>195</v>
      </c>
      <c r="C196" s="152">
        <f>MATCH(B196,DetailList!AZ:AZ,0)</f>
        <v>517</v>
      </c>
      <c r="D196" s="152" t="e">
        <f>MATCH(B196,DetailListPending!AZ:AZ,0)</f>
        <v>#N/A</v>
      </c>
      <c r="E196" s="152" t="e">
        <f>MATCH(B196,Removed!AZ$1:AZ$443,0)</f>
        <v>#N/A</v>
      </c>
      <c r="F196" t="str">
        <f ca="1">CHOOSE(I196,OFFSET(DetailList!C$1,$C196-1,0),"PENDING: "&amp;OFFSET(DetailListPending!C$1,$D196-1,0),"   REMOVED ["&amp;OFFSET(Removed!C$1,$E196-1,0)&amp;"]")</f>
        <v>Imported Food Safeguard Measures</v>
      </c>
      <c r="G196" t="str">
        <f ca="1">CHOOSE(I196,OFFSET(DetailList!E$1,$C196-1,0),OFFSET(DetailListPending!E$1,$D196-1,0),OFFSET(Removed!E$1,$E196-1,0))</f>
        <v>FSA</v>
      </c>
      <c r="H196" s="233">
        <f ca="1">CHOOSE(I196,OFFSET(DetailList!AU$1,$C196-1,0),"Pending: "&amp;OFFSET(DetailListPending!AU$1,$D196-1,0),"REMOVED ["&amp;OFFSET(Removed!AU$1,$E196-1,0)&amp;"]")</f>
        <v>2</v>
      </c>
      <c r="I196">
        <f t="shared" si="9"/>
        <v>1</v>
      </c>
      <c r="J196" t="b">
        <f t="shared" si="10"/>
        <v>1</v>
      </c>
      <c r="K196" t="b">
        <f t="shared" si="11"/>
        <v>0</v>
      </c>
    </row>
    <row r="197" spans="2:11" x14ac:dyDescent="0.3">
      <c r="B197" s="90">
        <v>196</v>
      </c>
      <c r="C197" s="152">
        <f>MATCH(B197,DetailList!AZ:AZ,0)</f>
        <v>520</v>
      </c>
      <c r="D197" s="152" t="e">
        <f>MATCH(B197,DetailListPending!AZ:AZ,0)</f>
        <v>#N/A</v>
      </c>
      <c r="E197" s="152" t="e">
        <f>MATCH(B197,Removed!AZ$1:AZ$443,0)</f>
        <v>#N/A</v>
      </c>
      <c r="F197" t="str">
        <f ca="1">CHOOSE(I197,OFFSET(DetailList!C$1,$C197-1,0),"PENDING: "&amp;OFFSET(DetailListPending!C$1,$D197-1,0),"   REMOVED ["&amp;OFFSET(Removed!C$1,$E197-1,0)&amp;"]")</f>
        <v>Animal Feed Data returns</v>
      </c>
      <c r="G197" t="str">
        <f ca="1">CHOOSE(I197,OFFSET(DetailList!E$1,$C197-1,0),OFFSET(DetailListPending!E$1,$D197-1,0),OFFSET(Removed!E$1,$E197-1,0))</f>
        <v>FSA</v>
      </c>
      <c r="H197" s="233">
        <f ca="1">CHOOSE(I197,OFFSET(DetailList!AU$1,$C197-1,0),"Pending: "&amp;OFFSET(DetailListPending!AU$1,$D197-1,0),"REMOVED ["&amp;OFFSET(Removed!AU$1,$E197-1,0)&amp;"]")</f>
        <v>8</v>
      </c>
      <c r="I197">
        <f t="shared" si="9"/>
        <v>1</v>
      </c>
      <c r="J197" t="b">
        <f t="shared" si="10"/>
        <v>1</v>
      </c>
      <c r="K197" t="b">
        <f t="shared" si="11"/>
        <v>0</v>
      </c>
    </row>
    <row r="198" spans="2:11" x14ac:dyDescent="0.3">
      <c r="B198" s="90">
        <v>197</v>
      </c>
      <c r="C198" s="152">
        <f>MATCH(B198,DetailList!AZ:AZ,0)</f>
        <v>529</v>
      </c>
      <c r="D198" s="152" t="e">
        <f>MATCH(B198,DetailListPending!AZ:AZ,0)</f>
        <v>#N/A</v>
      </c>
      <c r="E198" s="152" t="e">
        <f>MATCH(B198,Removed!AZ$1:AZ$443,0)</f>
        <v>#N/A</v>
      </c>
      <c r="F198" t="str">
        <f ca="1">CHOOSE(I198,OFFSET(DetailList!C$1,$C198-1,0),"PENDING: "&amp;OFFSET(DetailListPending!C$1,$D198-1,0),"   REMOVED ["&amp;OFFSET(Removed!C$1,$E198-1,0)&amp;"]")</f>
        <v>Food Hygiene Rating Scheme (FHRS)</v>
      </c>
      <c r="G198" t="str">
        <f ca="1">CHOOSE(I198,OFFSET(DetailList!E$1,$C198-1,0),OFFSET(DetailListPending!E$1,$D198-1,0),OFFSET(Removed!E$1,$E198-1,0))</f>
        <v>FSA</v>
      </c>
      <c r="H198" s="233">
        <f ca="1">CHOOSE(I198,OFFSET(DetailList!AU$1,$C198-1,0),"Pending: "&amp;OFFSET(DetailListPending!AU$1,$D198-1,0),"REMOVED ["&amp;OFFSET(Removed!AU$1,$E198-1,0)&amp;"]")</f>
        <v>4</v>
      </c>
      <c r="I198">
        <f t="shared" si="9"/>
        <v>1</v>
      </c>
      <c r="J198" t="b">
        <f t="shared" si="10"/>
        <v>1</v>
      </c>
      <c r="K198" t="b">
        <f t="shared" si="11"/>
        <v>0</v>
      </c>
    </row>
    <row r="199" spans="2:11" x14ac:dyDescent="0.3">
      <c r="B199" s="90">
        <v>198</v>
      </c>
      <c r="C199" s="152" t="e">
        <f>MATCH(B199,DetailList!AZ:AZ,0)</f>
        <v>#N/A</v>
      </c>
      <c r="D199" s="152" t="e">
        <f>MATCH(B199,DetailListPending!AZ:AZ,0)</f>
        <v>#N/A</v>
      </c>
      <c r="E199" s="152">
        <f>MATCH(B199,Removed!AZ$1:AZ$443,0)</f>
        <v>106</v>
      </c>
      <c r="F199" t="str">
        <f ca="1">CHOOSE(I199,OFFSET(DetailList!C$1,$C199-1,0),"PENDING: "&amp;OFFSET(DetailListPending!C$1,$D199-1,0),"   REMOVED ["&amp;OFFSET(Removed!C$1,$E199-1,0)&amp;"]")</f>
        <v xml:space="preserve">   REMOVED [Educational Psychology workforce planning survey]</v>
      </c>
      <c r="G199" t="str">
        <f ca="1">CHOOSE(I199,OFFSET(DetailList!E$1,$C199-1,0),OFFSET(DetailListPending!E$1,$D199-1,0),OFFSET(Removed!E$1,$E199-1,0))</f>
        <v>DfE/CWDC</v>
      </c>
      <c r="H199" s="233" t="str">
        <f ca="1">CHOOSE(I199,OFFSET(DetailList!AU$1,$C199-1,0),"Pending: "&amp;OFFSET(DetailListPending!AU$1,$D199-1,0),"REMOVED ["&amp;OFFSET(Removed!AU$1,$E199-1,0)&amp;"]")</f>
        <v>REMOVED [1]</v>
      </c>
      <c r="I199">
        <f t="shared" si="9"/>
        <v>3</v>
      </c>
      <c r="J199" t="b">
        <f t="shared" si="10"/>
        <v>1</v>
      </c>
      <c r="K199" t="b">
        <f t="shared" si="11"/>
        <v>0</v>
      </c>
    </row>
    <row r="200" spans="2:11" x14ac:dyDescent="0.3">
      <c r="B200" s="90">
        <v>199</v>
      </c>
      <c r="C200" s="152" t="e">
        <f>MATCH(B200,DetailList!AZ:AZ,0)</f>
        <v>#N/A</v>
      </c>
      <c r="D200" s="152" t="e">
        <f>MATCH(B200,DetailListPending!AZ:AZ,0)</f>
        <v>#N/A</v>
      </c>
      <c r="E200" s="152">
        <f>MATCH(B200,Removed!AZ$1:AZ$443,0)</f>
        <v>108</v>
      </c>
      <c r="F200" t="str">
        <f ca="1">CHOOSE(I200,OFFSET(DetailList!C$1,$C200-1,0),"PENDING: "&amp;OFFSET(DetailListPending!C$1,$D200-1,0),"   REMOVED ["&amp;OFFSET(Removed!C$1,$E200-1,0)&amp;"]")</f>
        <v xml:space="preserve">   REMOVED [Foster Care Training, Support and Development Standards Audit]</v>
      </c>
      <c r="G200" t="str">
        <f ca="1">CHOOSE(I200,OFFSET(DetailList!E$1,$C200-1,0),OFFSET(DetailListPending!E$1,$D200-1,0),OFFSET(Removed!E$1,$E200-1,0))</f>
        <v>DfE/CWDC</v>
      </c>
      <c r="H200" s="233" t="str">
        <f ca="1">CHOOSE(I200,OFFSET(DetailList!AU$1,$C200-1,0),"Pending: "&amp;OFFSET(DetailListPending!AU$1,$D200-1,0),"REMOVED ["&amp;OFFSET(Removed!AU$1,$E200-1,0)&amp;"]")</f>
        <v>REMOVED [1]</v>
      </c>
      <c r="I200">
        <f t="shared" si="9"/>
        <v>3</v>
      </c>
      <c r="J200" t="b">
        <f t="shared" si="10"/>
        <v>1</v>
      </c>
      <c r="K200" t="b">
        <f t="shared" si="11"/>
        <v>0</v>
      </c>
    </row>
    <row r="201" spans="2:11" x14ac:dyDescent="0.3">
      <c r="B201" s="90">
        <v>200</v>
      </c>
      <c r="C201" s="152" t="e">
        <f>MATCH(B201,DetailList!AZ:AZ,0)</f>
        <v>#N/A</v>
      </c>
      <c r="D201" s="152" t="e">
        <f>MATCH(B201,DetailListPending!AZ:AZ,0)</f>
        <v>#N/A</v>
      </c>
      <c r="E201" s="152">
        <f>MATCH(B201,Removed!AZ$1:AZ$443,0)</f>
        <v>421</v>
      </c>
      <c r="F201" t="str">
        <f ca="1">CHOOSE(I201,OFFSET(DetailList!C$1,$C201-1,0),"PENDING: "&amp;OFFSET(DetailListPending!C$1,$D201-1,0),"   REMOVED ["&amp;OFFSET(Removed!C$1,$E201-1,0)&amp;"]")</f>
        <v xml:space="preserve">   REMOVED [Newly Qualified Teachers - Induction Returns]</v>
      </c>
      <c r="G201" t="str">
        <f ca="1">CHOOSE(I201,OFFSET(DetailList!E$1,$C201-1,0),OFFSET(DetailListPending!E$1,$D201-1,0),OFFSET(Removed!E$1,$E201-1,0))</f>
        <v>DfE/TRA</v>
      </c>
      <c r="H201" s="233" t="str">
        <f ca="1">CHOOSE(I201,OFFSET(DetailList!AU$1,$C201-1,0),"Pending: "&amp;OFFSET(DetailListPending!AU$1,$D201-1,0),"REMOVED ["&amp;OFFSET(Removed!AU$1,$E201-1,0)&amp;"]")</f>
        <v>REMOVED [1]</v>
      </c>
      <c r="I201">
        <f t="shared" si="9"/>
        <v>3</v>
      </c>
      <c r="J201" t="b">
        <f t="shared" si="10"/>
        <v>1</v>
      </c>
      <c r="K201" t="b">
        <f t="shared" si="11"/>
        <v>0</v>
      </c>
    </row>
    <row r="202" spans="2:11" x14ac:dyDescent="0.3">
      <c r="B202" s="90">
        <v>201</v>
      </c>
      <c r="C202" s="152" t="e">
        <f>MATCH(B202,DetailList!AZ:AZ,0)</f>
        <v>#N/A</v>
      </c>
      <c r="D202" s="152" t="e">
        <f>MATCH(B202,DetailListPending!AZ:AZ,0)</f>
        <v>#N/A</v>
      </c>
      <c r="E202" s="152">
        <f>MATCH(B202,Removed!AZ$1:AZ$443,0)</f>
        <v>180</v>
      </c>
      <c r="F202" t="str">
        <f ca="1">CHOOSE(I202,OFFSET(DetailList!C$1,$C202-1,0),"PENDING: "&amp;OFFSET(DetailListPending!C$1,$D202-1,0),"   REMOVED ["&amp;OFFSET(Removed!C$1,$E202-1,0)&amp;"]")</f>
        <v xml:space="preserve">   REMOVED [Fee Collection – Salary Deduction Process]</v>
      </c>
      <c r="G202" t="str">
        <f ca="1">CHOOSE(I202,OFFSET(DetailList!E$1,$C202-1,0),OFFSET(DetailListPending!E$1,$D202-1,0),OFFSET(Removed!E$1,$E202-1,0))</f>
        <v>DfE/GTC</v>
      </c>
      <c r="H202" s="233" t="str">
        <f ca="1">CHOOSE(I202,OFFSET(DetailList!AU$1,$C202-1,0),"Pending: "&amp;OFFSET(DetailListPending!AU$1,$D202-1,0),"REMOVED ["&amp;OFFSET(Removed!AU$1,$E202-1,0)&amp;"]")</f>
        <v>REMOVED [1]</v>
      </c>
      <c r="I202">
        <f t="shared" si="9"/>
        <v>3</v>
      </c>
      <c r="J202" t="b">
        <f t="shared" si="10"/>
        <v>1</v>
      </c>
      <c r="K202" t="b">
        <f t="shared" si="11"/>
        <v>0</v>
      </c>
    </row>
    <row r="203" spans="2:11" x14ac:dyDescent="0.3">
      <c r="B203" s="90">
        <v>202</v>
      </c>
      <c r="C203" s="152" t="e">
        <f>MATCH(B203,DetailList!AZ:AZ,0)</f>
        <v>#N/A</v>
      </c>
      <c r="D203" s="152" t="e">
        <f>MATCH(B203,DetailListPending!AZ:AZ,0)</f>
        <v>#N/A</v>
      </c>
      <c r="E203" s="152">
        <f>MATCH(B203,Removed!AZ$1:AZ$443,0)</f>
        <v>104</v>
      </c>
      <c r="F203" t="str">
        <f ca="1">CHOOSE(I203,OFFSET(DetailList!C$1,$C203-1,0),"PENDING: "&amp;OFFSET(DetailListPending!C$1,$D203-1,0),"   REMOVED ["&amp;OFFSET(Removed!C$1,$E203-1,0)&amp;"]")</f>
        <v xml:space="preserve">   REMOVED [Schools capacity]</v>
      </c>
      <c r="G203" t="str">
        <f ca="1">CHOOSE(I203,OFFSET(DetailList!E$1,$C203-1,0),OFFSET(DetailListPending!E$1,$D203-1,0),OFFSET(Removed!E$1,$E203-1,0))</f>
        <v>DfE/PfS</v>
      </c>
      <c r="H203" s="233" t="str">
        <f ca="1">CHOOSE(I203,OFFSET(DetailList!AU$1,$C203-1,0),"Pending: "&amp;OFFSET(DetailListPending!AU$1,$D203-1,0),"REMOVED ["&amp;OFFSET(Removed!AU$1,$E203-1,0)&amp;"]")</f>
        <v>REMOVED [1]</v>
      </c>
      <c r="I203">
        <f t="shared" si="9"/>
        <v>3</v>
      </c>
      <c r="J203" t="b">
        <f t="shared" si="10"/>
        <v>1</v>
      </c>
      <c r="K203" t="b">
        <f t="shared" si="11"/>
        <v>0</v>
      </c>
    </row>
    <row r="204" spans="2:11" x14ac:dyDescent="0.3">
      <c r="B204" s="90">
        <v>203</v>
      </c>
      <c r="C204" s="152">
        <f>MATCH(B204,DetailList!AZ:AZ,0)</f>
        <v>342</v>
      </c>
      <c r="D204" s="152" t="e">
        <f>MATCH(B204,DetailListPending!AZ:AZ,0)</f>
        <v>#N/A</v>
      </c>
      <c r="E204" s="152" t="e">
        <f>MATCH(B204,Removed!AZ$1:AZ$443,0)</f>
        <v>#N/A</v>
      </c>
      <c r="F204" t="str">
        <f ca="1">CHOOSE(I204,OFFSET(DetailList!C$1,$C204-1,0),"PENDING: "&amp;OFFSET(DetailListPending!C$1,$D204-1,0),"   REMOVED ["&amp;OFFSET(Removed!C$1,$E204-1,0)&amp;"]")</f>
        <v>Schools capital outturn</v>
      </c>
      <c r="G204" t="str">
        <f ca="1">CHOOSE(I204,OFFSET(DetailList!E$1,$C204-1,0),OFFSET(DetailListPending!E$1,$D204-1,0),OFFSET(Removed!E$1,$E204-1,0))</f>
        <v>DfE/ESFA</v>
      </c>
      <c r="H204" s="233">
        <f ca="1">CHOOSE(I204,OFFSET(DetailList!AU$1,$C204-1,0),"Pending: "&amp;OFFSET(DetailListPending!AU$1,$D204-1,0),"REMOVED ["&amp;OFFSET(Removed!AU$1,$E204-1,0)&amp;"]")</f>
        <v>1</v>
      </c>
      <c r="I204">
        <f t="shared" si="9"/>
        <v>1</v>
      </c>
      <c r="J204" t="b">
        <f t="shared" si="10"/>
        <v>1</v>
      </c>
      <c r="K204" t="b">
        <f t="shared" si="11"/>
        <v>0</v>
      </c>
    </row>
    <row r="205" spans="2:11" x14ac:dyDescent="0.3">
      <c r="B205" s="90">
        <v>204</v>
      </c>
      <c r="C205" s="152" t="e">
        <f>MATCH(B205,DetailList!AZ:AZ,0)</f>
        <v>#N/A</v>
      </c>
      <c r="D205" s="152" t="e">
        <f>MATCH(B205,DetailListPending!AZ:AZ,0)</f>
        <v>#N/A</v>
      </c>
      <c r="E205" s="152">
        <f>MATCH(B205,Removed!AZ$1:AZ$443,0)</f>
        <v>279</v>
      </c>
      <c r="F205" t="str">
        <f ca="1">CHOOSE(I205,OFFSET(DetailList!C$1,$C205-1,0),"PENDING: "&amp;OFFSET(DetailListPending!C$1,$D205-1,0),"   REMOVED ["&amp;OFFSET(Removed!C$1,$E205-1,0)&amp;"]")</f>
        <v xml:space="preserve">   REMOVED [Young Apprenticeships (YA) (TO CEASE DURING 2012/13)]</v>
      </c>
      <c r="G205" t="str">
        <f ca="1">CHOOSE(I205,OFFSET(DetailList!E$1,$C205-1,0),OFFSET(DetailListPending!E$1,$D205-1,0),OFFSET(Removed!E$1,$E205-1,0))</f>
        <v>DfE/YPLA</v>
      </c>
      <c r="H205" s="233" t="str">
        <f ca="1">CHOOSE(I205,OFFSET(DetailList!AU$1,$C205-1,0),"Pending: "&amp;OFFSET(DetailListPending!AU$1,$D205-1,0),"REMOVED ["&amp;OFFSET(Removed!AU$1,$E205-1,0)&amp;"]")</f>
        <v>REMOVED [1]</v>
      </c>
      <c r="I205">
        <f t="shared" si="9"/>
        <v>3</v>
      </c>
      <c r="J205" t="b">
        <f t="shared" si="10"/>
        <v>1</v>
      </c>
      <c r="K205" t="b">
        <f t="shared" si="11"/>
        <v>0</v>
      </c>
    </row>
    <row r="206" spans="2:11" x14ac:dyDescent="0.3">
      <c r="B206" s="90">
        <v>205</v>
      </c>
      <c r="C206" s="152" t="e">
        <f>MATCH(B206,DetailList!AZ:AZ,0)</f>
        <v>#N/A</v>
      </c>
      <c r="D206" s="152" t="e">
        <f>MATCH(B206,DetailListPending!AZ:AZ,0)</f>
        <v>#N/A</v>
      </c>
      <c r="E206" s="152">
        <f>MATCH(B206,Removed!AZ$1:AZ$443,0)</f>
        <v>129</v>
      </c>
      <c r="F206" t="str">
        <f ca="1">CHOOSE(I206,OFFSET(DetailList!C$1,$C206-1,0),"PENDING: "&amp;OFFSET(DetailListPending!C$1,$D206-1,0),"   REMOVED ["&amp;OFFSET(Removed!C$1,$E206-1,0)&amp;"]")</f>
        <v xml:space="preserve">   REMOVED [Education Business Partnership Services (EBPS)]</v>
      </c>
      <c r="G206" t="str">
        <f ca="1">CHOOSE(I206,OFFSET(DetailList!E$1,$C206-1,0),OFFSET(DetailListPending!E$1,$D206-1,0),OFFSET(Removed!E$1,$E206-1,0))</f>
        <v>DfE/YPLA</v>
      </c>
      <c r="H206" s="233" t="str">
        <f ca="1">CHOOSE(I206,OFFSET(DetailList!AU$1,$C206-1,0),"Pending: "&amp;OFFSET(DetailListPending!AU$1,$D206-1,0),"REMOVED ["&amp;OFFSET(Removed!AU$1,$E206-1,0)&amp;"]")</f>
        <v>REMOVED [1]</v>
      </c>
      <c r="I206">
        <f t="shared" si="9"/>
        <v>3</v>
      </c>
      <c r="J206" t="b">
        <f t="shared" si="10"/>
        <v>1</v>
      </c>
      <c r="K206" t="b">
        <f t="shared" si="11"/>
        <v>0</v>
      </c>
    </row>
    <row r="207" spans="2:11" x14ac:dyDescent="0.3">
      <c r="B207" s="90">
        <v>206</v>
      </c>
      <c r="C207" s="152">
        <f>MATCH(B207,DetailList!AZ:AZ,0)</f>
        <v>344</v>
      </c>
      <c r="D207" s="152" t="e">
        <f>MATCH(B207,DetailListPending!AZ:AZ,0)</f>
        <v>#N/A</v>
      </c>
      <c r="E207" s="152" t="e">
        <f>MATCH(B207,Removed!AZ$1:AZ$443,0)</f>
        <v>#N/A</v>
      </c>
      <c r="F207" t="str">
        <f ca="1">CHOOSE(I207,OFFSET(DetailList!C$1,$C207-1,0),"PENDING: "&amp;OFFSET(DetailListPending!C$1,$D207-1,0),"   REMOVED ["&amp;OFFSET(Removed!C$1,$E207-1,0)&amp;"]")</f>
        <v xml:space="preserve">Information to support calculations of the minimum funding guarantee to Academies </v>
      </c>
      <c r="G207" t="str">
        <f ca="1">CHOOSE(I207,OFFSET(DetailList!E$1,$C207-1,0),OFFSET(DetailListPending!E$1,$D207-1,0),OFFSET(Removed!E$1,$E207-1,0))</f>
        <v>DfE/ESFA</v>
      </c>
      <c r="H207" s="233">
        <f ca="1">CHOOSE(I207,OFFSET(DetailList!AU$1,$C207-1,0),"Pending: "&amp;OFFSET(DetailListPending!AU$1,$D207-1,0),"REMOVED ["&amp;OFFSET(Removed!AU$1,$E207-1,0)&amp;"]")</f>
        <v>1</v>
      </c>
      <c r="I207">
        <f t="shared" si="9"/>
        <v>1</v>
      </c>
      <c r="J207" t="b">
        <f t="shared" si="10"/>
        <v>1</v>
      </c>
      <c r="K207" t="b">
        <f t="shared" si="11"/>
        <v>0</v>
      </c>
    </row>
    <row r="208" spans="2:11" x14ac:dyDescent="0.3">
      <c r="B208" s="90">
        <v>207</v>
      </c>
      <c r="C208" s="152">
        <f>MATCH(B208,DetailList!AZ:AZ,0)</f>
        <v>175</v>
      </c>
      <c r="D208" s="152" t="e">
        <f>MATCH(B208,DetailListPending!AZ:AZ,0)</f>
        <v>#N/A</v>
      </c>
      <c r="E208" s="152" t="e">
        <f>MATCH(B208,Removed!AZ$1:AZ$443,0)</f>
        <v>#N/A</v>
      </c>
      <c r="F208" t="str">
        <f ca="1">CHOOSE(I208,OFFSET(DetailList!C$1,$C208-1,0),"PENDING: "&amp;OFFSET(DetailListPending!C$1,$D208-1,0),"   REMOVED ["&amp;OFFSET(Removed!C$1,$E208-1,0)&amp;"]")</f>
        <v>Gambling Licensing Authority Returns</v>
      </c>
      <c r="G208" t="str">
        <f ca="1">CHOOSE(I208,OFFSET(DetailList!E$1,$C208-1,0),OFFSET(DetailListPending!E$1,$D208-1,0),OFFSET(Removed!E$1,$E208-1,0))</f>
        <v>DCMS/GC</v>
      </c>
      <c r="H208" s="233">
        <f ca="1">CHOOSE(I208,OFFSET(DetailList!AU$1,$C208-1,0),"Pending: "&amp;OFFSET(DetailListPending!AU$1,$D208-1,0),"REMOVED ["&amp;OFFSET(Removed!AU$1,$E208-1,0)&amp;"]")</f>
        <v>1</v>
      </c>
      <c r="I208">
        <f t="shared" si="9"/>
        <v>1</v>
      </c>
      <c r="J208" t="b">
        <f t="shared" si="10"/>
        <v>1</v>
      </c>
      <c r="K208" t="b">
        <f t="shared" si="11"/>
        <v>0</v>
      </c>
    </row>
    <row r="209" spans="2:11" x14ac:dyDescent="0.3">
      <c r="B209" s="90">
        <v>208</v>
      </c>
      <c r="C209" s="152" t="e">
        <f>MATCH(B209,DetailList!AZ:AZ,0)</f>
        <v>#N/A</v>
      </c>
      <c r="D209" s="152" t="e">
        <f>MATCH(B209,DetailListPending!AZ:AZ,0)</f>
        <v>#N/A</v>
      </c>
      <c r="E209" s="152">
        <f>MATCH(B209,Removed!AZ$1:AZ$443,0)</f>
        <v>226</v>
      </c>
      <c r="F209" t="str">
        <f ca="1">CHOOSE(I209,OFFSET(DetailList!C$1,$C209-1,0),"PENDING: "&amp;OFFSET(DetailListPending!C$1,$D209-1,0),"   REMOVED ["&amp;OFFSET(Removed!C$1,$E209-1,0)&amp;"]")</f>
        <v xml:space="preserve">   REMOVED [Small Society Lottery ]</v>
      </c>
      <c r="G209" t="str">
        <f ca="1">CHOOSE(I209,OFFSET(DetailList!E$1,$C209-1,0),OFFSET(DetailListPending!E$1,$D209-1,0),OFFSET(Removed!E$1,$E209-1,0))</f>
        <v>DCMS/GC</v>
      </c>
      <c r="H209" s="233" t="str">
        <f ca="1">CHOOSE(I209,OFFSET(DetailList!AU$1,$C209-1,0),"Pending: "&amp;OFFSET(DetailListPending!AU$1,$D209-1,0),"REMOVED ["&amp;OFFSET(Removed!AU$1,$E209-1,0)&amp;"]")</f>
        <v>REMOVED [1]</v>
      </c>
      <c r="I209">
        <f t="shared" si="9"/>
        <v>3</v>
      </c>
      <c r="J209" t="b">
        <f t="shared" si="10"/>
        <v>1</v>
      </c>
      <c r="K209" t="b">
        <f t="shared" si="11"/>
        <v>0</v>
      </c>
    </row>
    <row r="210" spans="2:11" x14ac:dyDescent="0.3">
      <c r="B210" s="90">
        <v>209</v>
      </c>
      <c r="C210" s="152" t="e">
        <f>MATCH(B210,DetailList!AZ:AZ,0)</f>
        <v>#N/A</v>
      </c>
      <c r="D210" s="152" t="e">
        <f>MATCH(B210,DetailListPending!AZ:AZ,0)</f>
        <v>#N/A</v>
      </c>
      <c r="E210" s="152">
        <f>MATCH(B210,Removed!AZ$1:AZ$443,0)</f>
        <v>182</v>
      </c>
      <c r="F210" t="str">
        <f ca="1">CHOOSE(I210,OFFSET(DetailList!C$1,$C210-1,0),"PENDING: "&amp;OFFSET(DetailListPending!C$1,$D210-1,0),"   REMOVED ["&amp;OFFSET(Removed!C$1,$E210-1,0)&amp;"]")</f>
        <v xml:space="preserve">   REMOVED [Gambling Temporary Use Notices]</v>
      </c>
      <c r="G210" t="str">
        <f ca="1">CHOOSE(I210,OFFSET(DetailList!E$1,$C210-1,0),OFFSET(DetailListPending!E$1,$D210-1,0),OFFSET(Removed!E$1,$E210-1,0))</f>
        <v>DCMS/GC</v>
      </c>
      <c r="H210" s="233" t="str">
        <f ca="1">CHOOSE(I210,OFFSET(DetailList!AU$1,$C210-1,0),"Pending: "&amp;OFFSET(DetailListPending!AU$1,$D210-1,0),"REMOVED ["&amp;OFFSET(Removed!AU$1,$E210-1,0)&amp;"]")</f>
        <v>REMOVED [1]</v>
      </c>
      <c r="I210">
        <f t="shared" si="9"/>
        <v>3</v>
      </c>
      <c r="J210" t="b">
        <f t="shared" si="10"/>
        <v>1</v>
      </c>
      <c r="K210" t="b">
        <f t="shared" si="11"/>
        <v>0</v>
      </c>
    </row>
    <row r="211" spans="2:11" x14ac:dyDescent="0.3">
      <c r="B211" s="90">
        <v>210</v>
      </c>
      <c r="C211" s="152" t="e">
        <f>MATCH(B211,DetailList!AZ:AZ,0)</f>
        <v>#N/A</v>
      </c>
      <c r="D211" s="152" t="e">
        <f>MATCH(B211,DetailListPending!AZ:AZ,0)</f>
        <v>#N/A</v>
      </c>
      <c r="E211" s="152">
        <f>MATCH(B211,Removed!AZ$1:AZ$443,0)</f>
        <v>184</v>
      </c>
      <c r="F211" t="str">
        <f ca="1">CHOOSE(I211,OFFSET(DetailList!C$1,$C211-1,0),"PENDING: "&amp;OFFSET(DetailListPending!C$1,$D211-1,0),"   REMOVED ["&amp;OFFSET(Removed!C$1,$E211-1,0)&amp;"]")</f>
        <v xml:space="preserve">   REMOVED [Club Machine Permits &amp; Club Gaming Permits]</v>
      </c>
      <c r="G211" t="str">
        <f ca="1">CHOOSE(I211,OFFSET(DetailList!E$1,$C211-1,0),OFFSET(DetailListPending!E$1,$D211-1,0),OFFSET(Removed!E$1,$E211-1,0))</f>
        <v>DCMS/GC</v>
      </c>
      <c r="H211" s="233" t="str">
        <f ca="1">CHOOSE(I211,OFFSET(DetailList!AU$1,$C211-1,0),"Pending: "&amp;OFFSET(DetailListPending!AU$1,$D211-1,0),"REMOVED ["&amp;OFFSET(Removed!AU$1,$E211-1,0)&amp;"]")</f>
        <v>REMOVED [1]</v>
      </c>
      <c r="I211">
        <f t="shared" si="9"/>
        <v>3</v>
      </c>
      <c r="J211" t="b">
        <f t="shared" si="10"/>
        <v>1</v>
      </c>
      <c r="K211" t="b">
        <f t="shared" si="11"/>
        <v>0</v>
      </c>
    </row>
    <row r="212" spans="2:11" x14ac:dyDescent="0.3">
      <c r="B212" s="90">
        <v>211</v>
      </c>
      <c r="C212" s="152" t="e">
        <f>MATCH(B212,DetailList!AZ:AZ,0)</f>
        <v>#N/A</v>
      </c>
      <c r="D212" s="152" t="e">
        <f>MATCH(B212,DetailListPending!AZ:AZ,0)</f>
        <v>#N/A</v>
      </c>
      <c r="E212" s="152">
        <f>MATCH(B212,Removed!AZ$1:AZ$443,0)</f>
        <v>186</v>
      </c>
      <c r="F212" t="str">
        <f ca="1">CHOOSE(I212,OFFSET(DetailList!C$1,$C212-1,0),"PENDING: "&amp;OFFSET(DetailListPending!C$1,$D212-1,0),"   REMOVED ["&amp;OFFSET(Removed!C$1,$E212-1,0)&amp;"]")</f>
        <v xml:space="preserve">   REMOVED [Gambling Premises data]</v>
      </c>
      <c r="G212" t="str">
        <f ca="1">CHOOSE(I212,OFFSET(DetailList!E$1,$C212-1,0),OFFSET(DetailListPending!E$1,$D212-1,0),OFFSET(Removed!E$1,$E212-1,0))</f>
        <v>DCMS/GC</v>
      </c>
      <c r="H212" s="233" t="str">
        <f ca="1">CHOOSE(I212,OFFSET(DetailList!AU$1,$C212-1,0),"Pending: "&amp;OFFSET(DetailListPending!AU$1,$D212-1,0),"REMOVED ["&amp;OFFSET(Removed!AU$1,$E212-1,0)&amp;"]")</f>
        <v>REMOVED [1]</v>
      </c>
      <c r="I212">
        <f t="shared" si="9"/>
        <v>3</v>
      </c>
      <c r="J212" t="b">
        <f t="shared" si="10"/>
        <v>1</v>
      </c>
      <c r="K212" t="b">
        <f t="shared" si="11"/>
        <v>0</v>
      </c>
    </row>
    <row r="213" spans="2:11" x14ac:dyDescent="0.3">
      <c r="B213" s="90">
        <v>212</v>
      </c>
      <c r="C213" s="152" t="e">
        <f>MATCH(B213,DetailList!AZ:AZ,0)</f>
        <v>#N/A</v>
      </c>
      <c r="D213" s="152" t="e">
        <f>MATCH(B213,DetailListPending!AZ:AZ,0)</f>
        <v>#N/A</v>
      </c>
      <c r="E213" s="152">
        <f>MATCH(B213,Removed!AZ$1:AZ$443,0)</f>
        <v>85</v>
      </c>
      <c r="F213" t="str">
        <f ca="1">CHOOSE(I213,OFFSET(DetailList!C$1,$C213-1,0),"PENDING: "&amp;OFFSET(DetailListPending!C$1,$D213-1,0),"   REMOVED ["&amp;OFFSET(Removed!C$1,$E213-1,0)&amp;"]")</f>
        <v xml:space="preserve">   REMOVED [Public Sector Equality Duty]</v>
      </c>
      <c r="G213" t="str">
        <f ca="1">CHOOSE(I213,OFFSET(DetailList!E$1,$C213-1,0),OFFSET(DetailListPending!E$1,$D213-1,0),OFFSET(Removed!E$1,$E213-1,0))</f>
        <v>HO/GEO</v>
      </c>
      <c r="H213" s="233" t="str">
        <f ca="1">CHOOSE(I213,OFFSET(DetailList!AU$1,$C213-1,0),"Pending: "&amp;OFFSET(DetailListPending!AU$1,$D213-1,0),"REMOVED ["&amp;OFFSET(Removed!AU$1,$E213-1,0)&amp;"]")</f>
        <v>REMOVED [4]</v>
      </c>
      <c r="I213">
        <f t="shared" si="9"/>
        <v>3</v>
      </c>
      <c r="J213" t="b">
        <f t="shared" si="10"/>
        <v>1</v>
      </c>
      <c r="K213" t="b">
        <f t="shared" si="11"/>
        <v>0</v>
      </c>
    </row>
    <row r="214" spans="2:11" x14ac:dyDescent="0.3">
      <c r="B214" s="90">
        <v>213</v>
      </c>
      <c r="C214" s="152" t="e">
        <f>MATCH(B214,DetailList!AZ:AZ,0)</f>
        <v>#N/A</v>
      </c>
      <c r="D214" s="152" t="e">
        <f>MATCH(B214,DetailListPending!AZ:AZ,0)</f>
        <v>#N/A</v>
      </c>
      <c r="E214" s="152">
        <f>MATCH(B214,Removed!AZ$1:AZ$443,0)</f>
        <v>397</v>
      </c>
      <c r="F214" t="str">
        <f ca="1">CHOOSE(I214,OFFSET(DetailList!C$1,$C214-1,0),"PENDING: "&amp;OFFSET(DetailListPending!C$1,$D214-1,0),"   REMOVED ["&amp;OFFSET(Removed!C$1,$E214-1,0)&amp;"]")</f>
        <v xml:space="preserve">   REMOVED [Public Contracts Regulations 2006 ]</v>
      </c>
      <c r="G214" t="str">
        <f ca="1">CHOOSE(I214,OFFSET(DetailList!E$1,$C214-1,0),OFFSET(DetailListPending!E$1,$D214-1,0),OFFSET(Removed!E$1,$E214-1,0))</f>
        <v>DCLG</v>
      </c>
      <c r="H214" s="233" t="str">
        <f ca="1">CHOOSE(I214,OFFSET(DetailList!AU$1,$C214-1,0),"Pending: "&amp;OFFSET(DetailListPending!AU$1,$D214-1,0),"REMOVED ["&amp;OFFSET(Removed!AU$1,$E214-1,0)&amp;"]")</f>
        <v>REMOVED [2]</v>
      </c>
      <c r="I214">
        <f t="shared" si="9"/>
        <v>3</v>
      </c>
      <c r="J214" t="b">
        <f t="shared" si="10"/>
        <v>1</v>
      </c>
      <c r="K214" t="b">
        <f t="shared" si="11"/>
        <v>0</v>
      </c>
    </row>
    <row r="215" spans="2:11" x14ac:dyDescent="0.3">
      <c r="B215" s="90">
        <v>214</v>
      </c>
      <c r="C215" s="152" t="e">
        <f>MATCH(B215,DetailList!AZ:AZ,0)</f>
        <v>#N/A</v>
      </c>
      <c r="D215" s="152" t="e">
        <f>MATCH(B215,DetailListPending!AZ:AZ,0)</f>
        <v>#N/A</v>
      </c>
      <c r="E215" s="152">
        <f>MATCH(B215,Removed!AZ$1:AZ$443,0)</f>
        <v>126</v>
      </c>
      <c r="F215" t="str">
        <f ca="1">CHOOSE(I215,OFFSET(DetailList!C$1,$C215-1,0),"PENDING: "&amp;OFFSET(DetailListPending!C$1,$D215-1,0),"   REMOVED ["&amp;OFFSET(Removed!C$1,$E215-1,0)&amp;"]")</f>
        <v xml:space="preserve">   REMOVED [Utilities Contract Regulations 2006]</v>
      </c>
      <c r="G215" t="str">
        <f ca="1">CHOOSE(I215,OFFSET(DetailList!E$1,$C215-1,0),OFFSET(DetailListPending!E$1,$D215-1,0),OFFSET(Removed!E$1,$E215-1,0))</f>
        <v>DfT</v>
      </c>
      <c r="H215" s="233" t="str">
        <f ca="1">CHOOSE(I215,OFFSET(DetailList!AU$1,$C215-1,0),"Pending: "&amp;OFFSET(DetailListPending!AU$1,$D215-1,0),"REMOVED ["&amp;OFFSET(Removed!AU$1,$E215-1,0)&amp;"]")</f>
        <v>REMOVED [2]</v>
      </c>
      <c r="I215">
        <f t="shared" si="9"/>
        <v>3</v>
      </c>
      <c r="J215" t="b">
        <f t="shared" si="10"/>
        <v>1</v>
      </c>
      <c r="K215" t="b">
        <f t="shared" si="11"/>
        <v>0</v>
      </c>
    </row>
    <row r="216" spans="2:11" x14ac:dyDescent="0.3">
      <c r="B216" s="90">
        <v>215</v>
      </c>
      <c r="C216" s="152">
        <f>MATCH(B216,DetailList!AZ:AZ,0)</f>
        <v>538</v>
      </c>
      <c r="D216" s="152" t="e">
        <f>MATCH(B216,DetailListPending!AZ:AZ,0)</f>
        <v>#N/A</v>
      </c>
      <c r="E216" s="152" t="e">
        <f>MATCH(B216,Removed!AZ$1:AZ$443,0)</f>
        <v>#N/A</v>
      </c>
      <c r="F216" t="str">
        <f ca="1">CHOOSE(I216,OFFSET(DetailList!C$1,$C216-1,0),"PENDING: "&amp;OFFSET(DetailListPending!C$1,$D216-1,0),"   REMOVED ["&amp;OFFSET(Removed!C$1,$E216-1,0)&amp;"]")</f>
        <v>Electoral Statistics</v>
      </c>
      <c r="G216" t="str">
        <f ca="1">CHOOSE(I216,OFFSET(DetailList!E$1,$C216-1,0),OFFSET(DetailListPending!E$1,$D216-1,0),OFFSET(Removed!E$1,$E216-1,0))</f>
        <v>ONS</v>
      </c>
      <c r="H216" s="233">
        <f ca="1">CHOOSE(I216,OFFSET(DetailList!AU$1,$C216-1,0),"Pending: "&amp;OFFSET(DetailListPending!AU$1,$D216-1,0),"REMOVED ["&amp;OFFSET(Removed!AU$1,$E216-1,0)&amp;"]")</f>
        <v>1</v>
      </c>
      <c r="I216">
        <f t="shared" si="9"/>
        <v>1</v>
      </c>
      <c r="J216" t="b">
        <f t="shared" si="10"/>
        <v>1</v>
      </c>
      <c r="K216" t="b">
        <f t="shared" si="11"/>
        <v>0</v>
      </c>
    </row>
    <row r="217" spans="2:11" x14ac:dyDescent="0.3">
      <c r="B217" s="90">
        <v>216</v>
      </c>
      <c r="C217" s="152">
        <f>MATCH(B217,DetailList!AZ:AZ,0)</f>
        <v>305</v>
      </c>
      <c r="D217" s="152" t="e">
        <f>MATCH(B217,DetailListPending!AZ:AZ,0)</f>
        <v>#N/A</v>
      </c>
      <c r="E217" s="152" t="e">
        <f>MATCH(B217,Removed!AZ$1:AZ$443,0)</f>
        <v>#N/A</v>
      </c>
      <c r="F217" t="str">
        <f ca="1">CHOOSE(I217,OFFSET(DetailList!C$1,$C217-1,0),"PENDING: "&amp;OFFSET(DetailListPending!C$1,$D217-1,0),"   REMOVED ["&amp;OFFSET(Removed!C$1,$E217-1,0)&amp;"]")</f>
        <v>School Condition</v>
      </c>
      <c r="G217" t="str">
        <f ca="1">CHOOSE(I217,OFFSET(DetailList!E$1,$C217-1,0),OFFSET(DetailListPending!E$1,$D217-1,0),OFFSET(Removed!E$1,$E217-1,0))</f>
        <v>DfE</v>
      </c>
      <c r="H217" s="233">
        <f ca="1">CHOOSE(I217,OFFSET(DetailList!AU$1,$C217-1,0),"Pending: "&amp;OFFSET(DetailListPending!AU$1,$D217-1,0),"REMOVED ["&amp;OFFSET(Removed!AU$1,$E217-1,0)&amp;"]")</f>
        <v>1</v>
      </c>
      <c r="I217">
        <f t="shared" si="9"/>
        <v>1</v>
      </c>
      <c r="J217" t="b">
        <f t="shared" si="10"/>
        <v>1</v>
      </c>
      <c r="K217" t="b">
        <f t="shared" si="11"/>
        <v>0</v>
      </c>
    </row>
    <row r="218" spans="2:11" x14ac:dyDescent="0.3">
      <c r="B218" s="90">
        <v>217</v>
      </c>
      <c r="C218" s="152" t="e">
        <f>MATCH(B218,DetailList!AZ:AZ,0)</f>
        <v>#N/A</v>
      </c>
      <c r="D218" s="152" t="e">
        <f>MATCH(B218,DetailListPending!AZ:AZ,0)</f>
        <v>#N/A</v>
      </c>
      <c r="E218" s="152">
        <f>MATCH(B218,Removed!AZ$1:AZ$443,0)</f>
        <v>389</v>
      </c>
      <c r="F218" t="str">
        <f ca="1">CHOOSE(I218,OFFSET(DetailList!C$1,$C218-1,0),"PENDING: "&amp;OFFSET(DetailListPending!C$1,$D218-1,0),"   REMOVED ["&amp;OFFSET(Removed!C$1,$E218-1,0)&amp;"]")</f>
        <v xml:space="preserve">   REMOVED [Adoption data set and adoption self assessment]</v>
      </c>
      <c r="G218" t="str">
        <f ca="1">CHOOSE(I218,OFFSET(DetailList!E$1,$C218-1,0),OFFSET(DetailListPending!E$1,$D218-1,0),OFFSET(Removed!E$1,$E218-1,0))</f>
        <v>DfE/Ofsted</v>
      </c>
      <c r="H218" s="233" t="str">
        <f ca="1">CHOOSE(I218,OFFSET(DetailList!AU$1,$C218-1,0),"Pending: "&amp;OFFSET(DetailListPending!AU$1,$D218-1,0),"REMOVED ["&amp;OFFSET(Removed!AU$1,$E218-1,0)&amp;"]")</f>
        <v>REMOVED [-1]</v>
      </c>
      <c r="I218">
        <f t="shared" si="9"/>
        <v>3</v>
      </c>
      <c r="J218" t="b">
        <f t="shared" si="10"/>
        <v>1</v>
      </c>
      <c r="K218" t="b">
        <f t="shared" si="11"/>
        <v>0</v>
      </c>
    </row>
    <row r="219" spans="2:11" x14ac:dyDescent="0.3">
      <c r="B219" s="90">
        <v>218</v>
      </c>
      <c r="C219" s="152" t="e">
        <f>MATCH(B219,DetailList!AZ:AZ,0)</f>
        <v>#N/A</v>
      </c>
      <c r="D219" s="152" t="e">
        <f>MATCH(B219,DetailListPending!AZ:AZ,0)</f>
        <v>#N/A</v>
      </c>
      <c r="E219" s="152">
        <f>MATCH(B219,Removed!AZ$1:AZ$443,0)</f>
        <v>391</v>
      </c>
      <c r="F219" t="str">
        <f ca="1">CHOOSE(I219,OFFSET(DetailList!C$1,$C219-1,0),"PENDING: "&amp;OFFSET(DetailListPending!C$1,$D219-1,0),"   REMOVED ["&amp;OFFSET(Removed!C$1,$E219-1,0)&amp;"]")</f>
        <v xml:space="preserve">   REMOVED [Placement data collection]</v>
      </c>
      <c r="G219" t="str">
        <f ca="1">CHOOSE(I219,OFFSET(DetailList!E$1,$C219-1,0),OFFSET(DetailListPending!E$1,$D219-1,0),OFFSET(Removed!E$1,$E219-1,0))</f>
        <v>DfE/Ofsted</v>
      </c>
      <c r="H219" s="233" t="str">
        <f ca="1">CHOOSE(I219,OFFSET(DetailList!AU$1,$C219-1,0),"Pending: "&amp;OFFSET(DetailListPending!AU$1,$D219-1,0),"REMOVED ["&amp;OFFSET(Removed!AU$1,$E219-1,0)&amp;"]")</f>
        <v>REMOVED [-1]</v>
      </c>
      <c r="I219">
        <f t="shared" si="9"/>
        <v>3</v>
      </c>
      <c r="J219" t="b">
        <f t="shared" si="10"/>
        <v>1</v>
      </c>
      <c r="K219" t="b">
        <f t="shared" si="11"/>
        <v>0</v>
      </c>
    </row>
    <row r="220" spans="2:11" x14ac:dyDescent="0.3">
      <c r="B220" s="90">
        <v>219</v>
      </c>
      <c r="C220" s="152" t="e">
        <f>MATCH(B220,DetailList!AZ:AZ,0)</f>
        <v>#N/A</v>
      </c>
      <c r="D220" s="152" t="e">
        <f>MATCH(B220,DetailListPending!AZ:AZ,0)</f>
        <v>#N/A</v>
      </c>
      <c r="E220" s="152">
        <f>MATCH(B220,Removed!AZ$1:AZ$443,0)</f>
        <v>393</v>
      </c>
      <c r="F220" t="str">
        <f ca="1">CHOOSE(I220,OFFSET(DetailList!C$1,$C220-1,0),"PENDING: "&amp;OFFSET(DetailListPending!C$1,$D220-1,0),"   REMOVED ["&amp;OFFSET(Removed!C$1,$E220-1,0)&amp;"]")</f>
        <v xml:space="preserve">   REMOVED [Childcare inspection data]</v>
      </c>
      <c r="G220" t="str">
        <f ca="1">CHOOSE(I220,OFFSET(DetailList!E$1,$C220-1,0),OFFSET(DetailListPending!E$1,$D220-1,0),OFFSET(Removed!E$1,$E220-1,0))</f>
        <v>DfE/Ofsted</v>
      </c>
      <c r="H220" s="233" t="str">
        <f ca="1">CHOOSE(I220,OFFSET(DetailList!AU$1,$C220-1,0),"Pending: "&amp;OFFSET(DetailListPending!AU$1,$D220-1,0),"REMOVED ["&amp;OFFSET(Removed!AU$1,$E220-1,0)&amp;"]")</f>
        <v>REMOVED [1]</v>
      </c>
      <c r="I220">
        <f t="shared" si="9"/>
        <v>3</v>
      </c>
      <c r="J220" t="b">
        <f t="shared" si="10"/>
        <v>1</v>
      </c>
      <c r="K220" t="b">
        <f t="shared" si="11"/>
        <v>0</v>
      </c>
    </row>
    <row r="221" spans="2:11" x14ac:dyDescent="0.3">
      <c r="B221" s="90">
        <v>220</v>
      </c>
      <c r="C221" s="152" t="e">
        <f>MATCH(B221,DetailList!AZ:AZ,0)</f>
        <v>#N/A</v>
      </c>
      <c r="D221" s="152" t="e">
        <f>MATCH(B221,DetailListPending!AZ:AZ,0)</f>
        <v>#N/A</v>
      </c>
      <c r="E221" s="152">
        <f>MATCH(B221,Removed!AZ$1:AZ$443,0)</f>
        <v>190</v>
      </c>
      <c r="F221" t="str">
        <f ca="1">CHOOSE(I221,OFFSET(DetailList!C$1,$C221-1,0),"PENDING: "&amp;OFFSET(DetailListPending!C$1,$D221-1,0),"   REMOVED ["&amp;OFFSET(Removed!C$1,$E221-1,0)&amp;"]")</f>
        <v xml:space="preserve">   REMOVED [Residential family centres’ data]</v>
      </c>
      <c r="G221" t="str">
        <f ca="1">CHOOSE(I221,OFFSET(DetailList!E$1,$C221-1,0),OFFSET(DetailListPending!E$1,$D221-1,0),OFFSET(Removed!E$1,$E221-1,0))</f>
        <v>DfE/Ofsted</v>
      </c>
      <c r="H221" s="233" t="str">
        <f ca="1">CHOOSE(I221,OFFSET(DetailList!AU$1,$C221-1,0),"Pending: "&amp;OFFSET(DetailListPending!AU$1,$D221-1,0),"REMOVED ["&amp;OFFSET(Removed!AU$1,$E221-1,0)&amp;"]")</f>
        <v>REMOVED [1]</v>
      </c>
      <c r="I221">
        <f t="shared" si="9"/>
        <v>3</v>
      </c>
      <c r="J221" t="b">
        <f t="shared" si="10"/>
        <v>1</v>
      </c>
      <c r="K221" t="b">
        <f t="shared" si="11"/>
        <v>0</v>
      </c>
    </row>
    <row r="222" spans="2:11" x14ac:dyDescent="0.3">
      <c r="B222" s="90">
        <v>221</v>
      </c>
      <c r="C222" s="152" t="e">
        <f>MATCH(B222,DetailList!AZ:AZ,0)</f>
        <v>#N/A</v>
      </c>
      <c r="D222" s="152" t="e">
        <f>MATCH(B222,DetailListPending!AZ:AZ,0)</f>
        <v>#N/A</v>
      </c>
      <c r="E222" s="152">
        <f>MATCH(B222,Removed!AZ$1:AZ$443,0)</f>
        <v>400</v>
      </c>
      <c r="F222" t="str">
        <f ca="1">CHOOSE(I222,OFFSET(DetailList!C$1,$C222-1,0),"PENDING: "&amp;OFFSET(DetailListPending!C$1,$D222-1,0),"   REMOVED ["&amp;OFFSET(Removed!C$1,$E222-1,0)&amp;"]")</f>
        <v xml:space="preserve">   REMOVED [Social Care data]</v>
      </c>
      <c r="G222" t="str">
        <f ca="1">CHOOSE(I222,OFFSET(DetailList!E$1,$C222-1,0),OFFSET(DetailListPending!E$1,$D222-1,0),OFFSET(Removed!E$1,$E222-1,0))</f>
        <v>DfE/Ofsted</v>
      </c>
      <c r="H222" s="233" t="str">
        <f ca="1">CHOOSE(I222,OFFSET(DetailList!AU$1,$C222-1,0),"Pending: "&amp;OFFSET(DetailListPending!AU$1,$D222-1,0),"REMOVED ["&amp;OFFSET(Removed!AU$1,$E222-1,0)&amp;"]")</f>
        <v>REMOVED [1]</v>
      </c>
      <c r="I222">
        <f t="shared" si="9"/>
        <v>3</v>
      </c>
      <c r="J222" t="b">
        <f t="shared" si="10"/>
        <v>1</v>
      </c>
      <c r="K222" t="b">
        <f t="shared" si="11"/>
        <v>0</v>
      </c>
    </row>
    <row r="223" spans="2:11" x14ac:dyDescent="0.3">
      <c r="B223" s="90">
        <v>222</v>
      </c>
      <c r="C223" s="152">
        <f>MATCH(B223,DetailList!AZ:AZ,0)</f>
        <v>336</v>
      </c>
      <c r="D223" s="152" t="e">
        <f>MATCH(B223,DetailListPending!AZ:AZ,0)</f>
        <v>#N/A</v>
      </c>
      <c r="E223" s="152" t="e">
        <f>MATCH(B223,Removed!AZ$1:AZ$443,0)</f>
        <v>#N/A</v>
      </c>
      <c r="F223" t="str">
        <f ca="1">CHOOSE(I223,OFFSET(DetailList!C$1,$C223-1,0),"PENDING: "&amp;OFFSET(DetailListPending!C$1,$D223-1,0),"   REMOVED ["&amp;OFFSET(Removed!C$1,$E223-1,0)&amp;"]")</f>
        <v>Foster care data set and self assessment</v>
      </c>
      <c r="G223" t="str">
        <f ca="1">CHOOSE(I223,OFFSET(DetailList!E$1,$C223-1,0),OFFSET(DetailListPending!E$1,$D223-1,0),OFFSET(Removed!E$1,$E223-1,0))</f>
        <v>DfE/Ofsted</v>
      </c>
      <c r="H223" s="233">
        <f ca="1">CHOOSE(I223,OFFSET(DetailList!AU$1,$C223-1,0),"Pending: "&amp;OFFSET(DetailListPending!AU$1,$D223-1,0),"REMOVED ["&amp;OFFSET(Removed!AU$1,$E223-1,0)&amp;"]")</f>
        <v>1</v>
      </c>
      <c r="I223">
        <f t="shared" si="9"/>
        <v>1</v>
      </c>
      <c r="J223" t="b">
        <f t="shared" si="10"/>
        <v>1</v>
      </c>
      <c r="K223" t="b">
        <f t="shared" si="11"/>
        <v>0</v>
      </c>
    </row>
    <row r="224" spans="2:11" x14ac:dyDescent="0.3">
      <c r="B224" s="90">
        <v>223</v>
      </c>
      <c r="C224" s="152" t="e">
        <f>MATCH(B224,DetailList!AZ:AZ,0)</f>
        <v>#N/A</v>
      </c>
      <c r="D224" s="152" t="e">
        <f>MATCH(B224,DetailListPending!AZ:AZ,0)</f>
        <v>#N/A</v>
      </c>
      <c r="E224" s="152">
        <f>MATCH(B224,Removed!AZ$1:AZ$443,0)</f>
        <v>192</v>
      </c>
      <c r="F224" t="str">
        <f ca="1">CHOOSE(I224,OFFSET(DetailList!C$1,$C224-1,0),"PENDING: "&amp;OFFSET(DetailListPending!C$1,$D224-1,0),"   REMOVED ["&amp;OFFSET(Removed!C$1,$E224-1,0)&amp;"]")</f>
        <v xml:space="preserve">   REMOVED [Point of inspection placing authorities’ questionnaire]</v>
      </c>
      <c r="G224" t="str">
        <f ca="1">CHOOSE(I224,OFFSET(DetailList!E$1,$C224-1,0),OFFSET(DetailListPending!E$1,$D224-1,0),OFFSET(Removed!E$1,$E224-1,0))</f>
        <v>DfE/Ofsted</v>
      </c>
      <c r="H224" s="233" t="str">
        <f ca="1">CHOOSE(I224,OFFSET(DetailList!AU$1,$C224-1,0),"Pending: "&amp;OFFSET(DetailListPending!AU$1,$D224-1,0),"REMOVED ["&amp;OFFSET(Removed!AU$1,$E224-1,0)&amp;"]")</f>
        <v>REMOVED [1]</v>
      </c>
      <c r="I224">
        <f t="shared" si="9"/>
        <v>3</v>
      </c>
      <c r="J224" t="b">
        <f t="shared" si="10"/>
        <v>1</v>
      </c>
      <c r="K224" t="b">
        <f t="shared" si="11"/>
        <v>0</v>
      </c>
    </row>
    <row r="225" spans="2:11" x14ac:dyDescent="0.3">
      <c r="B225" s="90">
        <v>224</v>
      </c>
      <c r="C225" s="152">
        <f>MATCH(B225,DetailList!AZ:AZ,0)</f>
        <v>338</v>
      </c>
      <c r="D225" s="152" t="e">
        <f>MATCH(B225,DetailListPending!AZ:AZ,0)</f>
        <v>#N/A</v>
      </c>
      <c r="E225" s="152" t="e">
        <f>MATCH(B225,Removed!AZ$1:AZ$443,0)</f>
        <v>#N/A</v>
      </c>
      <c r="F225" t="str">
        <f ca="1">CHOOSE(I225,OFFSET(DetailList!C$1,$C225-1,0),"PENDING: "&amp;OFFSET(DetailListPending!C$1,$D225-1,0),"   REMOVED ["&amp;OFFSET(Removed!C$1,$E225-1,0)&amp;"]")</f>
        <v>Local Authority Data Collection of Linked and Federated Provision</v>
      </c>
      <c r="G225" t="str">
        <f ca="1">CHOOSE(I225,OFFSET(DetailList!E$1,$C225-1,0),OFFSET(DetailListPending!E$1,$D225-1,0),OFFSET(Removed!E$1,$E225-1,0))</f>
        <v>DfE</v>
      </c>
      <c r="H225" s="233">
        <f ca="1">CHOOSE(I225,OFFSET(DetailList!AU$1,$C225-1,0),"Pending: "&amp;OFFSET(DetailListPending!AU$1,$D225-1,0),"REMOVED ["&amp;OFFSET(Removed!AU$1,$E225-1,0)&amp;"]")</f>
        <v>1</v>
      </c>
      <c r="I225">
        <f t="shared" si="9"/>
        <v>1</v>
      </c>
      <c r="J225" t="b">
        <f t="shared" si="10"/>
        <v>1</v>
      </c>
      <c r="K225" t="b">
        <f t="shared" si="11"/>
        <v>0</v>
      </c>
    </row>
    <row r="226" spans="2:11" x14ac:dyDescent="0.3">
      <c r="B226" s="90">
        <v>225</v>
      </c>
      <c r="C226" s="152">
        <f>MATCH(B226,DetailList!AZ:AZ,0)</f>
        <v>340</v>
      </c>
      <c r="D226" s="152" t="e">
        <f>MATCH(B226,DetailListPending!AZ:AZ,0)</f>
        <v>#N/A</v>
      </c>
      <c r="E226" s="152" t="e">
        <f>MATCH(B226,Removed!AZ$1:AZ$443,0)</f>
        <v>#N/A</v>
      </c>
      <c r="F226" t="str">
        <f ca="1">CHOOSE(I226,OFFSET(DetailList!C$1,$C226-1,0),"PENDING: "&amp;OFFSET(DetailListPending!C$1,$D226-1,0),"   REMOVED ["&amp;OFFSET(Removed!C$1,$E226-1,0)&amp;"]")</f>
        <v>Local Authority Adult and Community Learning provision.</v>
      </c>
      <c r="G226" t="str">
        <f ca="1">CHOOSE(I226,OFFSET(DetailList!E$1,$C226-1,0),OFFSET(DetailListPending!E$1,$D226-1,0),OFFSET(Removed!E$1,$E226-1,0))</f>
        <v>DfE/Ofsted</v>
      </c>
      <c r="H226" s="233">
        <f ca="1">CHOOSE(I226,OFFSET(DetailList!AU$1,$C226-1,0),"Pending: "&amp;OFFSET(DetailListPending!AU$1,$D226-1,0),"REMOVED ["&amp;OFFSET(Removed!AU$1,$E226-1,0)&amp;"]")</f>
        <v>1</v>
      </c>
      <c r="I226">
        <f t="shared" si="9"/>
        <v>1</v>
      </c>
      <c r="J226" t="b">
        <f t="shared" si="10"/>
        <v>1</v>
      </c>
      <c r="K226" t="b">
        <f t="shared" si="11"/>
        <v>0</v>
      </c>
    </row>
    <row r="227" spans="2:11" x14ac:dyDescent="0.3">
      <c r="B227" s="90">
        <v>226</v>
      </c>
      <c r="C227" s="152" t="e">
        <f>MATCH(B227,DetailList!AZ:AZ,0)</f>
        <v>#N/A</v>
      </c>
      <c r="D227" s="152" t="e">
        <f>MATCH(B227,DetailListPending!AZ:AZ,0)</f>
        <v>#N/A</v>
      </c>
      <c r="E227" s="152">
        <f>MATCH(B227,Removed!AZ$1:AZ$443,0)</f>
        <v>194</v>
      </c>
      <c r="F227" t="str">
        <f ca="1">CHOOSE(I227,OFFSET(DetailList!C$1,$C227-1,0),"PENDING: "&amp;OFFSET(DetailListPending!C$1,$D227-1,0),"   REMOVED ["&amp;OFFSET(Removed!C$1,$E227-1,0)&amp;"]")</f>
        <v xml:space="preserve">   REMOVED [Pre-inspection data for private fostering services]</v>
      </c>
      <c r="G227" t="str">
        <f ca="1">CHOOSE(I227,OFFSET(DetailList!E$1,$C227-1,0),OFFSET(DetailListPending!E$1,$D227-1,0),OFFSET(Removed!E$1,$E227-1,0))</f>
        <v>DfE/Ofsted</v>
      </c>
      <c r="H227" s="233" t="str">
        <f ca="1">CHOOSE(I227,OFFSET(DetailList!AU$1,$C227-1,0),"Pending: "&amp;OFFSET(DetailListPending!AU$1,$D227-1,0),"REMOVED ["&amp;OFFSET(Removed!AU$1,$E227-1,0)&amp;"]")</f>
        <v>REMOVED [1]</v>
      </c>
      <c r="I227">
        <f t="shared" si="9"/>
        <v>3</v>
      </c>
      <c r="J227" t="b">
        <f t="shared" si="10"/>
        <v>1</v>
      </c>
      <c r="K227" t="b">
        <f t="shared" si="11"/>
        <v>0</v>
      </c>
    </row>
    <row r="228" spans="2:11" x14ac:dyDescent="0.3">
      <c r="B228" s="90">
        <v>227</v>
      </c>
      <c r="C228" s="152">
        <f>MATCH(B228,DetailList!AZ:AZ,0)</f>
        <v>545</v>
      </c>
      <c r="D228" s="152" t="e">
        <f>MATCH(B228,DetailListPending!AZ:AZ,0)</f>
        <v>#N/A</v>
      </c>
      <c r="E228" s="152" t="e">
        <f>MATCH(B228,Removed!AZ$1:AZ$443,0)</f>
        <v>#N/A</v>
      </c>
      <c r="F228" t="str">
        <f ca="1">CHOOSE(I228,OFFSET(DetailList!C$1,$C228-1,0),"PENDING: "&amp;OFFSET(DetailListPending!C$1,$D228-1,0),"   REMOVED ["&amp;OFFSET(Removed!C$1,$E228-1,0)&amp;"]")</f>
        <v>Performance Standards for Electoral Registration Officers</v>
      </c>
      <c r="G228" t="str">
        <f ca="1">CHOOSE(I228,OFFSET(DetailList!E$1,$C228-1,0),OFFSET(DetailListPending!E$1,$D228-1,0),OFFSET(Removed!E$1,$E228-1,0))</f>
        <v>EC</v>
      </c>
      <c r="H228" s="233">
        <f ca="1">CHOOSE(I228,OFFSET(DetailList!AU$1,$C228-1,0),"Pending: "&amp;OFFSET(DetailListPending!AU$1,$D228-1,0),"REMOVED ["&amp;OFFSET(Removed!AU$1,$E228-1,0)&amp;"]")</f>
        <v>1</v>
      </c>
      <c r="I228">
        <f t="shared" si="9"/>
        <v>1</v>
      </c>
      <c r="J228" t="b">
        <f t="shared" si="10"/>
        <v>1</v>
      </c>
      <c r="K228" t="b">
        <f t="shared" si="11"/>
        <v>0</v>
      </c>
    </row>
    <row r="229" spans="2:11" x14ac:dyDescent="0.3">
      <c r="B229" s="90">
        <v>228</v>
      </c>
      <c r="C229" s="152">
        <f>MATCH(B229,DetailList!AZ:AZ,0)</f>
        <v>547</v>
      </c>
      <c r="D229" s="152" t="e">
        <f>MATCH(B229,DetailListPending!AZ:AZ,0)</f>
        <v>#N/A</v>
      </c>
      <c r="E229" s="152" t="e">
        <f>MATCH(B229,Removed!AZ$1:AZ$443,0)</f>
        <v>#N/A</v>
      </c>
      <c r="F229" t="str">
        <f ca="1">CHOOSE(I229,OFFSET(DetailList!C$1,$C229-1,0),"PENDING: "&amp;OFFSET(DetailListPending!C$1,$D229-1,0),"   REMOVED ["&amp;OFFSET(Removed!C$1,$E229-1,0)&amp;"]")</f>
        <v xml:space="preserve">Performance Standards for Returning Officers </v>
      </c>
      <c r="G229" t="str">
        <f ca="1">CHOOSE(I229,OFFSET(DetailList!E$1,$C229-1,0),OFFSET(DetailListPending!E$1,$D229-1,0),OFFSET(Removed!E$1,$E229-1,0))</f>
        <v>EC</v>
      </c>
      <c r="H229" s="233">
        <f ca="1">CHOOSE(I229,OFFSET(DetailList!AU$1,$C229-1,0),"Pending: "&amp;OFFSET(DetailListPending!AU$1,$D229-1,0),"REMOVED ["&amp;OFFSET(Removed!AU$1,$E229-1,0)&amp;"]")</f>
        <v>1</v>
      </c>
      <c r="I229">
        <f t="shared" si="9"/>
        <v>1</v>
      </c>
      <c r="J229" t="b">
        <f t="shared" si="10"/>
        <v>1</v>
      </c>
      <c r="K229" t="b">
        <f t="shared" si="11"/>
        <v>0</v>
      </c>
    </row>
    <row r="230" spans="2:11" x14ac:dyDescent="0.3">
      <c r="B230" s="90">
        <v>229</v>
      </c>
      <c r="C230" s="152" t="e">
        <f>MATCH(B230,DetailList!AZ:AZ,0)</f>
        <v>#N/A</v>
      </c>
      <c r="D230" s="152" t="e">
        <f>MATCH(B230,DetailListPending!AZ:AZ,0)</f>
        <v>#N/A</v>
      </c>
      <c r="E230" s="152" t="e">
        <f>MATCH(B230,Removed!AZ$1:AZ$443,0)</f>
        <v>#N/A</v>
      </c>
      <c r="F230" t="e">
        <f ca="1">CHOOSE(I230,OFFSET(DetailList!C$1,$C230-1,0),"PENDING: "&amp;OFFSET(DetailListPending!C$1,$D230-1,0),"   REMOVED ["&amp;OFFSET(Removed!C$1,$E230-1,0)&amp;"]")</f>
        <v>#N/A</v>
      </c>
      <c r="G230" t="e">
        <f ca="1">CHOOSE(I230,OFFSET(DetailList!E$1,$C230-1,0),OFFSET(DetailListPending!E$1,$D230-1,0),OFFSET(Removed!E$1,$E230-1,0))</f>
        <v>#N/A</v>
      </c>
      <c r="H230" s="233" t="e">
        <f ca="1">CHOOSE(I230,OFFSET(DetailList!AU$1,$C230-1,0),"Pending: "&amp;OFFSET(DetailListPending!AU$1,$D230-1,0),"REMOVED ["&amp;OFFSET(Removed!AU$1,$E230-1,0)&amp;"]")</f>
        <v>#N/A</v>
      </c>
      <c r="I230" t="e">
        <f t="shared" si="9"/>
        <v>#N/A</v>
      </c>
      <c r="J230" t="b">
        <f t="shared" si="10"/>
        <v>0</v>
      </c>
      <c r="K230" t="b">
        <f t="shared" si="11"/>
        <v>0</v>
      </c>
    </row>
    <row r="231" spans="2:11" x14ac:dyDescent="0.3">
      <c r="B231" s="90">
        <v>230</v>
      </c>
      <c r="C231" s="152" t="e">
        <f>MATCH(B231,DetailList!AZ:AZ,0)</f>
        <v>#N/A</v>
      </c>
      <c r="D231" s="152" t="e">
        <f>MATCH(B231,DetailListPending!AZ:AZ,0)</f>
        <v>#N/A</v>
      </c>
      <c r="E231" s="152">
        <f>MATCH(B231,Removed!AZ$1:AZ$443,0)</f>
        <v>293</v>
      </c>
      <c r="F231" t="str">
        <f ca="1">CHOOSE(I231,OFFSET(DetailList!C$1,$C231-1,0),"PENDING: "&amp;OFFSET(DetailListPending!C$1,$D231-1,0),"   REMOVED ["&amp;OFFSET(Removed!C$1,$E231-1,0)&amp;"]")</f>
        <v xml:space="preserve">   REMOVED [Annual Financial Information return ]</v>
      </c>
      <c r="G231" t="str">
        <f ca="1">CHOOSE(I231,OFFSET(DetailList!E$1,$C231-1,0),OFFSET(DetailListPending!E$1,$D231-1,0),OFFSET(Removed!E$1,$E231-1,0))</f>
        <v>EC</v>
      </c>
      <c r="H231" s="233" t="str">
        <f ca="1">CHOOSE(I231,OFFSET(DetailList!AU$1,$C231-1,0),"Pending: "&amp;OFFSET(DetailListPending!AU$1,$D231-1,0),"REMOVED ["&amp;OFFSET(Removed!AU$1,$E231-1,0)&amp;"]")</f>
        <v>REMOVED [1]</v>
      </c>
      <c r="I231">
        <f t="shared" si="9"/>
        <v>3</v>
      </c>
      <c r="J231" t="b">
        <f t="shared" si="10"/>
        <v>1</v>
      </c>
      <c r="K231" t="b">
        <f t="shared" si="11"/>
        <v>0</v>
      </c>
    </row>
    <row r="232" spans="2:11" x14ac:dyDescent="0.3">
      <c r="B232" s="90">
        <v>231</v>
      </c>
      <c r="C232" s="152" t="e">
        <f>MATCH(B232,DetailList!AZ:AZ,0)</f>
        <v>#N/A</v>
      </c>
      <c r="D232" s="152" t="e">
        <f>MATCH(B232,DetailListPending!AZ:AZ,0)</f>
        <v>#N/A</v>
      </c>
      <c r="E232" s="152">
        <f>MATCH(B232,Removed!AZ$1:AZ$443,0)</f>
        <v>295</v>
      </c>
      <c r="F232" t="str">
        <f ca="1">CHOOSE(I232,OFFSET(DetailList!C$1,$C232-1,0),"PENDING: "&amp;OFFSET(DetailListPending!C$1,$D232-1,0),"   REMOVED ["&amp;OFFSET(Removed!C$1,$E232-1,0)&amp;"]")</f>
        <v xml:space="preserve">   REMOVED [Electoral administration plans ]</v>
      </c>
      <c r="G232" t="str">
        <f ca="1">CHOOSE(I232,OFFSET(DetailList!E$1,$C232-1,0),OFFSET(DetailListPending!E$1,$D232-1,0),OFFSET(Removed!E$1,$E232-1,0))</f>
        <v>EC</v>
      </c>
      <c r="H232" s="233" t="str">
        <f ca="1">CHOOSE(I232,OFFSET(DetailList!AU$1,$C232-1,0),"Pending: "&amp;OFFSET(DetailListPending!AU$1,$D232-1,0),"REMOVED ["&amp;OFFSET(Removed!AU$1,$E232-1,0)&amp;"]")</f>
        <v>REMOVED [1]</v>
      </c>
      <c r="I232">
        <f t="shared" si="9"/>
        <v>3</v>
      </c>
      <c r="J232" t="b">
        <f t="shared" si="10"/>
        <v>1</v>
      </c>
      <c r="K232" t="b">
        <f t="shared" si="11"/>
        <v>0</v>
      </c>
    </row>
    <row r="233" spans="2:11" x14ac:dyDescent="0.3">
      <c r="B233" s="90">
        <v>232</v>
      </c>
      <c r="C233" s="152">
        <f>MATCH(B233,DetailList!AZ:AZ,0)</f>
        <v>551</v>
      </c>
      <c r="D233" s="152" t="e">
        <f>MATCH(B233,DetailListPending!AZ:AZ,0)</f>
        <v>#N/A</v>
      </c>
      <c r="E233" s="152" t="e">
        <f>MATCH(B233,Removed!AZ$1:AZ$443,0)</f>
        <v>#N/A</v>
      </c>
      <c r="F233" t="str">
        <f ca="1">CHOOSE(I233,OFFSET(DetailList!C$1,$C233-1,0),"PENDING: "&amp;OFFSET(DetailListPending!C$1,$D233-1,0),"   REMOVED ["&amp;OFFSET(Removed!C$1,$E233-1,0)&amp;"]")</f>
        <v>Return of statistical information relating to conduct of elections</v>
      </c>
      <c r="G233" t="str">
        <f ca="1">CHOOSE(I233,OFFSET(DetailList!E$1,$C233-1,0),OFFSET(DetailListPending!E$1,$D233-1,0),OFFSET(Removed!E$1,$E233-1,0))</f>
        <v>EC</v>
      </c>
      <c r="H233" s="233">
        <f ca="1">CHOOSE(I233,OFFSET(DetailList!AU$1,$C233-1,0),"Pending: "&amp;OFFSET(DetailListPending!AU$1,$D233-1,0),"REMOVED ["&amp;OFFSET(Removed!AU$1,$E233-1,0)&amp;"]")</f>
        <v>1</v>
      </c>
      <c r="I233">
        <f t="shared" si="9"/>
        <v>1</v>
      </c>
      <c r="J233" t="b">
        <f t="shared" si="10"/>
        <v>1</v>
      </c>
      <c r="K233" t="b">
        <f t="shared" si="11"/>
        <v>0</v>
      </c>
    </row>
    <row r="234" spans="2:11" x14ac:dyDescent="0.3">
      <c r="B234" s="90">
        <v>233</v>
      </c>
      <c r="C234" s="152" t="e">
        <f>MATCH(B234,DetailList!AZ:AZ,0)</f>
        <v>#N/A</v>
      </c>
      <c r="D234" s="152" t="e">
        <f>MATCH(B234,DetailListPending!AZ:AZ,0)</f>
        <v>#N/A</v>
      </c>
      <c r="E234" s="152">
        <f>MATCH(B234,Removed!AZ$1:AZ$443,0)</f>
        <v>169</v>
      </c>
      <c r="F234" t="str">
        <f ca="1">CHOOSE(I234,OFFSET(DetailList!C$1,$C234-1,0),"PENDING: "&amp;OFFSET(DetailListPending!C$1,$D234-1,0),"   REMOVED ["&amp;OFFSET(Removed!C$1,$E234-1,0)&amp;"]")</f>
        <v xml:space="preserve">   REMOVED [Notification of Infectious Diseases (NOIDs)]</v>
      </c>
      <c r="G234" t="str">
        <f ca="1">CHOOSE(I234,OFFSET(DetailList!E$1,$C234-1,0),OFFSET(DetailListPending!E$1,$D234-1,0),OFFSET(Removed!E$1,$E234-1,0))</f>
        <v>DH/HPA</v>
      </c>
      <c r="H234" s="233" t="str">
        <f ca="1">CHOOSE(I234,OFFSET(DetailList!AU$1,$C234-1,0),"Pending: "&amp;OFFSET(DetailListPending!AU$1,$D234-1,0),"REMOVED ["&amp;OFFSET(Removed!AU$1,$E234-1,0)&amp;"]")</f>
        <v>REMOVED [1]</v>
      </c>
      <c r="I234">
        <f t="shared" si="9"/>
        <v>3</v>
      </c>
      <c r="J234" t="b">
        <f t="shared" si="10"/>
        <v>1</v>
      </c>
      <c r="K234" t="b">
        <f t="shared" si="11"/>
        <v>0</v>
      </c>
    </row>
    <row r="235" spans="2:11" x14ac:dyDescent="0.3">
      <c r="B235" s="90">
        <v>234</v>
      </c>
      <c r="C235" s="152" t="e">
        <f>MATCH(B235,DetailList!AZ:AZ,0)</f>
        <v>#N/A</v>
      </c>
      <c r="D235" s="152" t="e">
        <f>MATCH(B235,DetailListPending!AZ:AZ,0)</f>
        <v>#N/A</v>
      </c>
      <c r="E235" s="152">
        <f>MATCH(B235,Removed!AZ$1:AZ$443,0)</f>
        <v>224</v>
      </c>
      <c r="F235" t="str">
        <f ca="1">CHOOSE(I235,OFFSET(DetailList!C$1,$C235-1,0),"PENDING: "&amp;OFFSET(DetailListPending!C$1,$D235-1,0),"   REMOVED ["&amp;OFFSET(Removed!C$1,$E235-1,0)&amp;"]")</f>
        <v xml:space="preserve">   REMOVED [16-19 Bursary Fund]</v>
      </c>
      <c r="G235" t="str">
        <f ca="1">CHOOSE(I235,OFFSET(DetailList!E$1,$C235-1,0),OFFSET(DetailListPending!E$1,$D235-1,0),OFFSET(Removed!E$1,$E235-1,0))</f>
        <v>DfE/YPLA</v>
      </c>
      <c r="H235" s="233" t="str">
        <f ca="1">CHOOSE(I235,OFFSET(DetailList!AU$1,$C235-1,0),"Pending: "&amp;OFFSET(DetailListPending!AU$1,$D235-1,0),"REMOVED ["&amp;OFFSET(Removed!AU$1,$E235-1,0)&amp;"]")</f>
        <v>REMOVED [1]</v>
      </c>
      <c r="I235">
        <f t="shared" si="9"/>
        <v>3</v>
      </c>
      <c r="J235" t="b">
        <f t="shared" si="10"/>
        <v>1</v>
      </c>
      <c r="K235" t="b">
        <f t="shared" si="11"/>
        <v>0</v>
      </c>
    </row>
    <row r="236" spans="2:11" x14ac:dyDescent="0.3">
      <c r="B236" s="90">
        <v>235</v>
      </c>
      <c r="C236" s="152" t="e">
        <f>MATCH(B236,DetailList!AZ:AZ,0)</f>
        <v>#N/A</v>
      </c>
      <c r="D236" s="152" t="e">
        <f>MATCH(B236,DetailListPending!AZ:AZ,0)</f>
        <v>#N/A</v>
      </c>
      <c r="E236" s="152">
        <f>MATCH(B236,Removed!AZ$1:AZ$443,0)</f>
        <v>137</v>
      </c>
      <c r="F236" t="str">
        <f ca="1">CHOOSE(I236,OFFSET(DetailList!C$1,$C236-1,0),"PENDING: "&amp;OFFSET(DetailListPending!C$1,$D236-1,0),"   REMOVED ["&amp;OFFSET(Removed!C$1,$E236-1,0)&amp;"]")</f>
        <v xml:space="preserve">   REMOVED [Registrar General's annual return]</v>
      </c>
      <c r="G236" t="str">
        <f ca="1">CHOOSE(I236,OFFSET(DetailList!E$1,$C236-1,0),OFFSET(DetailListPending!E$1,$D236-1,0),OFFSET(Removed!E$1,$E236-1,0))</f>
        <v>HO/IPS-GRO</v>
      </c>
      <c r="H236" s="233" t="str">
        <f ca="1">CHOOSE(I236,OFFSET(DetailList!AU$1,$C236-1,0),"Pending: "&amp;OFFSET(DetailListPending!AU$1,$D236-1,0),"REMOVED ["&amp;OFFSET(Removed!AU$1,$E236-1,0)&amp;"]")</f>
        <v>REMOVED [1]</v>
      </c>
      <c r="I236">
        <f t="shared" si="9"/>
        <v>3</v>
      </c>
      <c r="J236" t="b">
        <f t="shared" si="10"/>
        <v>1</v>
      </c>
      <c r="K236" t="b">
        <f t="shared" si="11"/>
        <v>0</v>
      </c>
    </row>
    <row r="237" spans="2:11" x14ac:dyDescent="0.3">
      <c r="B237" s="90">
        <v>236</v>
      </c>
      <c r="C237" s="152" t="e">
        <f>MATCH(B237,DetailList!AZ:AZ,0)</f>
        <v>#N/A</v>
      </c>
      <c r="D237" s="152" t="e">
        <f>MATCH(B237,DetailListPending!AZ:AZ,0)</f>
        <v>#N/A</v>
      </c>
      <c r="E237" s="152">
        <f>MATCH(B237,Removed!AZ$1:AZ$443,0)</f>
        <v>196</v>
      </c>
      <c r="F237" t="str">
        <f ca="1">CHOOSE(I237,OFFSET(DetailList!C$1,$C237-1,0),"PENDING: "&amp;OFFSET(DetailListPending!C$1,$D237-1,0),"   REMOVED ["&amp;OFFSET(Removed!C$1,$E237-1,0)&amp;"]")</f>
        <v xml:space="preserve">   REMOVED [AfterCare survey of those who have left care in the past year]</v>
      </c>
      <c r="G237" t="str">
        <f ca="1">CHOOSE(I237,OFFSET(DetailList!E$1,$C237-1,0),OFFSET(DetailListPending!E$1,$D237-1,0),OFFSET(Removed!E$1,$E237-1,0))</f>
        <v>DfE/Ofsted</v>
      </c>
      <c r="H237" s="233" t="str">
        <f ca="1">CHOOSE(I237,OFFSET(DetailList!AU$1,$C237-1,0),"Pending: "&amp;OFFSET(DetailListPending!AU$1,$D237-1,0),"REMOVED ["&amp;OFFSET(Removed!AU$1,$E237-1,0)&amp;"]")</f>
        <v>REMOVED [1]</v>
      </c>
      <c r="I237">
        <f t="shared" si="9"/>
        <v>3</v>
      </c>
      <c r="J237" t="b">
        <f t="shared" si="10"/>
        <v>1</v>
      </c>
      <c r="K237" t="b">
        <f t="shared" si="11"/>
        <v>0</v>
      </c>
    </row>
    <row r="238" spans="2:11" x14ac:dyDescent="0.3">
      <c r="B238" s="90">
        <v>237</v>
      </c>
      <c r="C238" s="152" t="e">
        <f>MATCH(B238,DetailList!AZ:AZ,0)</f>
        <v>#N/A</v>
      </c>
      <c r="D238" s="152" t="e">
        <f>MATCH(B238,DetailListPending!AZ:AZ,0)</f>
        <v>#N/A</v>
      </c>
      <c r="E238" s="152">
        <f>MATCH(B238,Removed!AZ$1:AZ$443,0)</f>
        <v>198</v>
      </c>
      <c r="F238" t="str">
        <f ca="1">CHOOSE(I238,OFFSET(DetailList!C$1,$C238-1,0),"PENDING: "&amp;OFFSET(DetailListPending!C$1,$D238-1,0),"   REMOVED ["&amp;OFFSET(Removed!C$1,$E238-1,0)&amp;"]")</f>
        <v xml:space="preserve">   REMOVED [Care4Me survey]</v>
      </c>
      <c r="G238" t="str">
        <f ca="1">CHOOSE(I238,OFFSET(DetailList!E$1,$C238-1,0),OFFSET(DetailListPending!E$1,$D238-1,0),OFFSET(Removed!E$1,$E238-1,0))</f>
        <v>DfE/Ofsted</v>
      </c>
      <c r="H238" s="233" t="str">
        <f ca="1">CHOOSE(I238,OFFSET(DetailList!AU$1,$C238-1,0),"Pending: "&amp;OFFSET(DetailListPending!AU$1,$D238-1,0),"REMOVED ["&amp;OFFSET(Removed!AU$1,$E238-1,0)&amp;"]")</f>
        <v>REMOVED [1]</v>
      </c>
      <c r="I238">
        <f t="shared" si="9"/>
        <v>3</v>
      </c>
      <c r="J238" t="b">
        <f t="shared" si="10"/>
        <v>1</v>
      </c>
      <c r="K238" t="b">
        <f t="shared" si="11"/>
        <v>0</v>
      </c>
    </row>
    <row r="239" spans="2:11" x14ac:dyDescent="0.3">
      <c r="B239" s="90">
        <v>238</v>
      </c>
      <c r="C239" s="152" t="e">
        <f>MATCH(B239,DetailList!AZ:AZ,0)</f>
        <v>#N/A</v>
      </c>
      <c r="D239" s="152" t="e">
        <f>MATCH(B239,DetailListPending!AZ:AZ,0)</f>
        <v>#N/A</v>
      </c>
      <c r="E239" s="152">
        <f>MATCH(B239,Removed!AZ$1:AZ$443,0)</f>
        <v>200</v>
      </c>
      <c r="F239" t="str">
        <f ca="1">CHOOSE(I239,OFFSET(DetailList!C$1,$C239-1,0),"PENDING: "&amp;OFFSET(DetailListPending!C$1,$D239-1,0),"   REMOVED ["&amp;OFFSET(Removed!C$1,$E239-1,0)&amp;"]")</f>
        <v xml:space="preserve">   REMOVED [Staff questionnaire, maintained day, boarding and residential special schools]</v>
      </c>
      <c r="G239" t="str">
        <f ca="1">CHOOSE(I239,OFFSET(DetailList!E$1,$C239-1,0),OFFSET(DetailListPending!E$1,$D239-1,0),OFFSET(Removed!E$1,$E239-1,0))</f>
        <v>DfE/Ofsted</v>
      </c>
      <c r="H239" s="233" t="str">
        <f ca="1">CHOOSE(I239,OFFSET(DetailList!AU$1,$C239-1,0),"Pending: "&amp;OFFSET(DetailListPending!AU$1,$D239-1,0),"REMOVED ["&amp;OFFSET(Removed!AU$1,$E239-1,0)&amp;"]")</f>
        <v>REMOVED [1]</v>
      </c>
      <c r="I239">
        <f t="shared" si="9"/>
        <v>3</v>
      </c>
      <c r="J239" t="b">
        <f t="shared" si="10"/>
        <v>1</v>
      </c>
      <c r="K239" t="b">
        <f t="shared" si="11"/>
        <v>0</v>
      </c>
    </row>
    <row r="240" spans="2:11" x14ac:dyDescent="0.3">
      <c r="B240" s="90">
        <v>239</v>
      </c>
      <c r="C240" s="152" t="e">
        <f>MATCH(B240,DetailList!AZ:AZ,0)</f>
        <v>#N/A</v>
      </c>
      <c r="D240" s="152" t="e">
        <f>MATCH(B240,DetailListPending!AZ:AZ,0)</f>
        <v>#N/A</v>
      </c>
      <c r="E240" s="152">
        <f>MATCH(B240,Removed!AZ$1:AZ$443,0)</f>
        <v>202</v>
      </c>
      <c r="F240" t="str">
        <f ca="1">CHOOSE(I240,OFFSET(DetailList!C$1,$C240-1,0),"PENDING: "&amp;OFFSET(DetailListPending!C$1,$D240-1,0),"   REMOVED ["&amp;OFFSET(Removed!C$1,$E240-1,0)&amp;"]")</f>
        <v xml:space="preserve">   REMOVED [Children’s centre self-evaluation form]</v>
      </c>
      <c r="G240" t="str">
        <f ca="1">CHOOSE(I240,OFFSET(DetailList!E$1,$C240-1,0),OFFSET(DetailListPending!E$1,$D240-1,0),OFFSET(Removed!E$1,$E240-1,0))</f>
        <v>DfE/Ofsted</v>
      </c>
      <c r="H240" s="233" t="str">
        <f ca="1">CHOOSE(I240,OFFSET(DetailList!AU$1,$C240-1,0),"Pending: "&amp;OFFSET(DetailListPending!AU$1,$D240-1,0),"REMOVED ["&amp;OFFSET(Removed!AU$1,$E240-1,0)&amp;"]")</f>
        <v>REMOVED [1]</v>
      </c>
      <c r="I240">
        <f t="shared" si="9"/>
        <v>3</v>
      </c>
      <c r="J240" t="b">
        <f t="shared" si="10"/>
        <v>1</v>
      </c>
      <c r="K240" t="b">
        <f t="shared" si="11"/>
        <v>0</v>
      </c>
    </row>
    <row r="241" spans="2:11" x14ac:dyDescent="0.3">
      <c r="B241" s="90">
        <v>240</v>
      </c>
      <c r="C241" s="152" t="e">
        <f>MATCH(B241,DetailList!AZ:AZ,0)</f>
        <v>#N/A</v>
      </c>
      <c r="D241" s="152" t="e">
        <f>MATCH(B241,DetailListPending!AZ:AZ,0)</f>
        <v>#N/A</v>
      </c>
      <c r="E241" s="152">
        <f>MATCH(B241,Removed!AZ$1:AZ$443,0)</f>
        <v>204</v>
      </c>
      <c r="F241" t="str">
        <f ca="1">CHOOSE(I241,OFFSET(DetailList!C$1,$C241-1,0),"PENDING: "&amp;OFFSET(DetailListPending!C$1,$D241-1,0),"   REMOVED ["&amp;OFFSET(Removed!C$1,$E241-1,0)&amp;"]")</f>
        <v xml:space="preserve">   REMOVED [Post inspection survey]</v>
      </c>
      <c r="G241" t="str">
        <f ca="1">CHOOSE(I241,OFFSET(DetailList!E$1,$C241-1,0),OFFSET(DetailListPending!E$1,$D241-1,0),OFFSET(Removed!E$1,$E241-1,0))</f>
        <v>DfE/Ofsted</v>
      </c>
      <c r="H241" s="233" t="str">
        <f ca="1">CHOOSE(I241,OFFSET(DetailList!AU$1,$C241-1,0),"Pending: "&amp;OFFSET(DetailListPending!AU$1,$D241-1,0),"REMOVED ["&amp;OFFSET(Removed!AU$1,$E241-1,0)&amp;"]")</f>
        <v>REMOVED [1]</v>
      </c>
      <c r="I241">
        <f t="shared" si="9"/>
        <v>3</v>
      </c>
      <c r="J241" t="b">
        <f t="shared" si="10"/>
        <v>1</v>
      </c>
      <c r="K241" t="b">
        <f t="shared" si="11"/>
        <v>0</v>
      </c>
    </row>
    <row r="242" spans="2:11" x14ac:dyDescent="0.3">
      <c r="B242" s="90">
        <v>241</v>
      </c>
      <c r="C242" s="152" t="e">
        <f>MATCH(B242,DetailList!AZ:AZ,0)</f>
        <v>#N/A</v>
      </c>
      <c r="D242" s="152" t="e">
        <f>MATCH(B242,DetailListPending!AZ:AZ,0)</f>
        <v>#N/A</v>
      </c>
      <c r="E242" s="152">
        <f>MATCH(B242,Removed!AZ$1:AZ$443,0)</f>
        <v>188</v>
      </c>
      <c r="F242" t="str">
        <f ca="1">CHOOSE(I242,OFFSET(DetailList!C$1,$C242-1,0),"PENDING: "&amp;OFFSET(DetailListPending!C$1,$D242-1,0),"   REMOVED ["&amp;OFFSET(Removed!C$1,$E242-1,0)&amp;"]")</f>
        <v xml:space="preserve">   REMOVED [Billing Authority Report (BAR)]</v>
      </c>
      <c r="G242" t="str">
        <f ca="1">CHOOSE(I242,OFFSET(DetailList!E$1,$C242-1,0),OFFSET(DetailListPending!E$1,$D242-1,0),OFFSET(Removed!E$1,$E242-1,0))</f>
        <v>HMRC/VOA</v>
      </c>
      <c r="H242" s="233" t="str">
        <f ca="1">CHOOSE(I242,OFFSET(DetailList!AU$1,$C242-1,0),"Pending: "&amp;OFFSET(DetailListPending!AU$1,$D242-1,0),"REMOVED ["&amp;OFFSET(Removed!AU$1,$E242-1,0)&amp;"]")</f>
        <v>REMOVED [1]</v>
      </c>
      <c r="I242">
        <f t="shared" si="9"/>
        <v>3</v>
      </c>
      <c r="J242" t="b">
        <f t="shared" si="10"/>
        <v>1</v>
      </c>
      <c r="K242" t="b">
        <f t="shared" si="11"/>
        <v>0</v>
      </c>
    </row>
    <row r="243" spans="2:11" x14ac:dyDescent="0.3">
      <c r="B243" s="90">
        <v>242</v>
      </c>
      <c r="C243" s="152" t="e">
        <f>MATCH(B243,DetailList!AZ:AZ,0)</f>
        <v>#N/A</v>
      </c>
      <c r="D243" s="152" t="e">
        <f>MATCH(B243,DetailListPending!AZ:AZ,0)</f>
        <v>#N/A</v>
      </c>
      <c r="E243" s="152">
        <f>MATCH(B243,Removed!AZ$1:AZ$443,0)</f>
        <v>363</v>
      </c>
      <c r="F243" t="str">
        <f ca="1">CHOOSE(I243,OFFSET(DetailList!C$1,$C243-1,0),"PENDING: "&amp;OFFSET(DetailListPending!C$1,$D243-1,0),"   REMOVED ["&amp;OFFSET(Removed!C$1,$E243-1,0)&amp;"]")</f>
        <v xml:space="preserve">   REMOVED [Fraud and Corruption Survey]</v>
      </c>
      <c r="G243" t="str">
        <f ca="1">CHOOSE(I243,OFFSET(DetailList!E$1,$C243-1,0),OFFSET(DetailListPending!E$1,$D243-1,0),OFFSET(Removed!E$1,$E243-1,0))</f>
        <v>DCLG/AC</v>
      </c>
      <c r="H243" s="233" t="str">
        <f ca="1">CHOOSE(I243,OFFSET(DetailList!AU$1,$C243-1,0),"Pending: "&amp;OFFSET(DetailListPending!AU$1,$D243-1,0),"REMOVED ["&amp;OFFSET(Removed!AU$1,$E243-1,0)&amp;"]")</f>
        <v>REMOVED [9]</v>
      </c>
      <c r="I243">
        <f t="shared" si="9"/>
        <v>3</v>
      </c>
      <c r="J243" t="b">
        <f t="shared" si="10"/>
        <v>1</v>
      </c>
      <c r="K243" t="b">
        <f t="shared" si="11"/>
        <v>0</v>
      </c>
    </row>
    <row r="244" spans="2:11" x14ac:dyDescent="0.3">
      <c r="B244" s="90">
        <v>243</v>
      </c>
      <c r="C244" s="152">
        <f>MATCH(B244,DetailList!AZ:AZ,0)</f>
        <v>221</v>
      </c>
      <c r="D244" s="152" t="e">
        <f>MATCH(B244,DetailListPending!AZ:AZ,0)</f>
        <v>#N/A</v>
      </c>
      <c r="E244" s="152" t="e">
        <f>MATCH(B244,Removed!AZ$1:AZ$443,0)</f>
        <v>#N/A</v>
      </c>
      <c r="F244" t="str">
        <f ca="1">CHOOSE(I244,OFFSET(DetailList!C$1,$C244-1,0),"PENDING: "&amp;OFFSET(DetailListPending!C$1,$D244-1,0),"   REMOVED ["&amp;OFFSET(Removed!C$1,$E244-1,0)&amp;"]")</f>
        <v>Developments in flood risk areas</v>
      </c>
      <c r="G244" t="str">
        <f ca="1">CHOOSE(I244,OFFSET(DetailList!E$1,$C244-1,0),OFFSET(DetailListPending!E$1,$D244-1,0),OFFSET(Removed!E$1,$E244-1,0))</f>
        <v>DEFRA/EA</v>
      </c>
      <c r="H244" s="233">
        <f ca="1">CHOOSE(I244,OFFSET(DetailList!AU$1,$C244-1,0),"Pending: "&amp;OFFSET(DetailListPending!AU$1,$D244-1,0),"REMOVED ["&amp;OFFSET(Removed!AU$1,$E244-1,0)&amp;"]")</f>
        <v>1</v>
      </c>
      <c r="I244">
        <f t="shared" si="9"/>
        <v>1</v>
      </c>
      <c r="J244" t="b">
        <f t="shared" si="10"/>
        <v>1</v>
      </c>
      <c r="K244" t="b">
        <f t="shared" si="11"/>
        <v>0</v>
      </c>
    </row>
    <row r="245" spans="2:11" x14ac:dyDescent="0.3">
      <c r="B245" s="90">
        <v>244</v>
      </c>
      <c r="C245" s="152" t="e">
        <f>MATCH(B245,DetailList!AZ:AZ,0)</f>
        <v>#N/A</v>
      </c>
      <c r="D245" s="152" t="e">
        <f>MATCH(B245,DetailListPending!AZ:AZ,0)</f>
        <v>#N/A</v>
      </c>
      <c r="E245" s="152">
        <f>MATCH(B245,Removed!AZ$1:AZ$443,0)</f>
        <v>328</v>
      </c>
      <c r="F245" t="str">
        <f ca="1">CHOOSE(I245,OFFSET(DetailList!C$1,$C245-1,0),"PENDING: "&amp;OFFSET(DetailListPending!C$1,$D245-1,0),"   REMOVED ["&amp;OFFSET(Removed!C$1,$E245-1,0)&amp;"]")</f>
        <v xml:space="preserve">   REMOVED [Flood risk management capacity]</v>
      </c>
      <c r="G245" t="str">
        <f ca="1">CHOOSE(I245,OFFSET(DetailList!E$1,$C245-1,0),OFFSET(DetailListPending!E$1,$D245-1,0),OFFSET(Removed!E$1,$E245-1,0))</f>
        <v>DEFRA/EA</v>
      </c>
      <c r="H245" s="233" t="str">
        <f ca="1">CHOOSE(I245,OFFSET(DetailList!AU$1,$C245-1,0),"Pending: "&amp;OFFSET(DetailListPending!AU$1,$D245-1,0),"REMOVED ["&amp;OFFSET(Removed!AU$1,$E245-1,0)&amp;"]")</f>
        <v>REMOVED [1]</v>
      </c>
      <c r="I245">
        <f t="shared" si="9"/>
        <v>3</v>
      </c>
      <c r="J245" t="b">
        <f t="shared" si="10"/>
        <v>1</v>
      </c>
      <c r="K245" t="b">
        <f t="shared" si="11"/>
        <v>0</v>
      </c>
    </row>
    <row r="246" spans="2:11" x14ac:dyDescent="0.3">
      <c r="B246" s="90">
        <v>245</v>
      </c>
      <c r="C246" s="152">
        <f>MATCH(B246,DetailList!AZ:AZ,0)</f>
        <v>223</v>
      </c>
      <c r="D246" s="152" t="e">
        <f>MATCH(B246,DetailListPending!AZ:AZ,0)</f>
        <v>#N/A</v>
      </c>
      <c r="E246" s="152" t="e">
        <f>MATCH(B246,Removed!AZ$1:AZ$443,0)</f>
        <v>#N/A</v>
      </c>
      <c r="F246" t="str">
        <f ca="1">CHOOSE(I246,OFFSET(DetailList!C$1,$C246-1,0),"PENDING: "&amp;OFFSET(DetailListPending!C$1,$D246-1,0),"   REMOVED ["&amp;OFFSET(Removed!C$1,$E246-1,0)&amp;"]")</f>
        <v>Strategic Overview of Flood and Coastal Erosion risk</v>
      </c>
      <c r="G246" t="str">
        <f ca="1">CHOOSE(I246,OFFSET(DetailList!E$1,$C246-1,0),OFFSET(DetailListPending!E$1,$D246-1,0),OFFSET(Removed!E$1,$E246-1,0))</f>
        <v>DEFRA/EA</v>
      </c>
      <c r="H246" s="233">
        <f ca="1">CHOOSE(I246,OFFSET(DetailList!AU$1,$C246-1,0),"Pending: "&amp;OFFSET(DetailListPending!AU$1,$D246-1,0),"REMOVED ["&amp;OFFSET(Removed!AU$1,$E246-1,0)&amp;"]")</f>
        <v>1</v>
      </c>
      <c r="I246">
        <f t="shared" si="9"/>
        <v>1</v>
      </c>
      <c r="J246" t="b">
        <f t="shared" si="10"/>
        <v>1</v>
      </c>
      <c r="K246" t="b">
        <f t="shared" si="11"/>
        <v>0</v>
      </c>
    </row>
    <row r="247" spans="2:11" x14ac:dyDescent="0.3">
      <c r="B247" s="90">
        <v>246</v>
      </c>
      <c r="C247" s="152">
        <f>MATCH(B247,DetailList!AZ:AZ,0)</f>
        <v>225</v>
      </c>
      <c r="D247" s="152" t="e">
        <f>MATCH(B247,DetailListPending!AZ:AZ,0)</f>
        <v>#N/A</v>
      </c>
      <c r="E247" s="152" t="e">
        <f>MATCH(B247,Removed!AZ$1:AZ$443,0)</f>
        <v>#N/A</v>
      </c>
      <c r="F247" t="str">
        <f ca="1">CHOOSE(I247,OFFSET(DetailList!C$1,$C247-1,0),"PENDING: "&amp;OFFSET(DetailListPending!C$1,$D247-1,0),"   REMOVED ["&amp;OFFSET(Removed!C$1,$E247-1,0)&amp;"]")</f>
        <v>Reporting on EU Flood Risk Regulations</v>
      </c>
      <c r="G247" t="str">
        <f ca="1">CHOOSE(I247,OFFSET(DetailList!E$1,$C247-1,0),OFFSET(DetailListPending!E$1,$D247-1,0),OFFSET(Removed!E$1,$E247-1,0))</f>
        <v>DEFRA/EA</v>
      </c>
      <c r="H247" s="233">
        <f ca="1">CHOOSE(I247,OFFSET(DetailList!AU$1,$C247-1,0),"Pending: "&amp;OFFSET(DetailListPending!AU$1,$D247-1,0),"REMOVED ["&amp;OFFSET(Removed!AU$1,$E247-1,0)&amp;"]")</f>
        <v>3</v>
      </c>
      <c r="I247">
        <f t="shared" si="9"/>
        <v>1</v>
      </c>
      <c r="J247" t="b">
        <f t="shared" si="10"/>
        <v>1</v>
      </c>
      <c r="K247" t="b">
        <f t="shared" si="11"/>
        <v>0</v>
      </c>
    </row>
    <row r="248" spans="2:11" x14ac:dyDescent="0.3">
      <c r="B248" s="90">
        <v>247</v>
      </c>
      <c r="C248" s="152" t="e">
        <f>MATCH(B248,DetailList!AZ:AZ,0)</f>
        <v>#N/A</v>
      </c>
      <c r="D248" s="152" t="e">
        <f>MATCH(B248,DetailListPending!AZ:AZ,0)</f>
        <v>#N/A</v>
      </c>
      <c r="E248" s="152">
        <f>MATCH(B248,Removed!AZ$1:AZ$443,0)</f>
        <v>147</v>
      </c>
      <c r="F248" t="str">
        <f ca="1">CHOOSE(I248,OFFSET(DetailList!C$1,$C248-1,0),"PENDING: "&amp;OFFSET(DetailListPending!C$1,$D248-1,0),"   REMOVED ["&amp;OFFSET(Removed!C$1,$E248-1,0)&amp;"]")</f>
        <v xml:space="preserve">   REMOVED [Merged with 246 (along with 248)]</v>
      </c>
      <c r="G248" t="str">
        <f ca="1">CHOOSE(I248,OFFSET(DetailList!E$1,$C248-1,0),OFFSET(DetailListPending!E$1,$D248-1,0),OFFSET(Removed!E$1,$E248-1,0))</f>
        <v>DEFRA/EA</v>
      </c>
      <c r="H248" s="233" t="str">
        <f ca="1">CHOOSE(I248,OFFSET(DetailList!AU$1,$C248-1,0),"Pending: "&amp;OFFSET(DetailListPending!AU$1,$D248-1,0),"REMOVED ["&amp;OFFSET(Removed!AU$1,$E248-1,0)&amp;"]")</f>
        <v>REMOVED [1]</v>
      </c>
      <c r="I248">
        <f t="shared" si="9"/>
        <v>3</v>
      </c>
      <c r="J248" t="b">
        <f t="shared" si="10"/>
        <v>1</v>
      </c>
      <c r="K248" t="b">
        <f t="shared" si="11"/>
        <v>0</v>
      </c>
    </row>
    <row r="249" spans="2:11" x14ac:dyDescent="0.3">
      <c r="B249" s="90">
        <v>248</v>
      </c>
      <c r="C249" s="152" t="e">
        <f>MATCH(B249,DetailList!AZ:AZ,0)</f>
        <v>#N/A</v>
      </c>
      <c r="D249" s="152" t="e">
        <f>MATCH(B249,DetailListPending!AZ:AZ,0)</f>
        <v>#N/A</v>
      </c>
      <c r="E249" s="152">
        <f>MATCH(B249,Removed!AZ$1:AZ$443,0)</f>
        <v>149</v>
      </c>
      <c r="F249" t="str">
        <f ca="1">CHOOSE(I249,OFFSET(DetailList!C$1,$C249-1,0),"PENDING: "&amp;OFFSET(DetailListPending!C$1,$D249-1,0),"   REMOVED ["&amp;OFFSET(Removed!C$1,$E249-1,0)&amp;"]")</f>
        <v xml:space="preserve">   REMOVED [Merged with 246 (along with 247)]</v>
      </c>
      <c r="G249" t="str">
        <f ca="1">CHOOSE(I249,OFFSET(DetailList!E$1,$C249-1,0),OFFSET(DetailListPending!E$1,$D249-1,0),OFFSET(Removed!E$1,$E249-1,0))</f>
        <v>DEFRA/EA</v>
      </c>
      <c r="H249" s="233" t="str">
        <f ca="1">CHOOSE(I249,OFFSET(DetailList!AU$1,$C249-1,0),"Pending: "&amp;OFFSET(DetailListPending!AU$1,$D249-1,0),"REMOVED ["&amp;OFFSET(Removed!AU$1,$E249-1,0)&amp;"]")</f>
        <v>REMOVED [1]</v>
      </c>
      <c r="I249">
        <f t="shared" si="9"/>
        <v>3</v>
      </c>
      <c r="J249" t="b">
        <f t="shared" si="10"/>
        <v>1</v>
      </c>
      <c r="K249" t="b">
        <f t="shared" si="11"/>
        <v>0</v>
      </c>
    </row>
    <row r="250" spans="2:11" x14ac:dyDescent="0.3">
      <c r="B250" s="90">
        <v>249</v>
      </c>
      <c r="C250" s="152" t="e">
        <f>MATCH(B250,DetailList!AZ:AZ,0)</f>
        <v>#N/A</v>
      </c>
      <c r="D250" s="152" t="e">
        <f>MATCH(B250,DetailListPending!AZ:AZ,0)</f>
        <v>#N/A</v>
      </c>
      <c r="E250" s="152">
        <f>MATCH(B250,Removed!AZ$1:AZ$443,0)</f>
        <v>291</v>
      </c>
      <c r="F250" t="str">
        <f ca="1">CHOOSE(I250,OFFSET(DetailList!C$1,$C250-1,0),"PENDING: "&amp;OFFSET(DetailListPending!C$1,$D250-1,0),"   REMOVED ["&amp;OFFSET(Removed!C$1,$E250-1,0)&amp;"]")</f>
        <v xml:space="preserve">   REMOVED [Electoral Registration supporting data]</v>
      </c>
      <c r="G250" t="str">
        <f ca="1">CHOOSE(I250,OFFSET(DetailList!E$1,$C250-1,0),OFFSET(DetailListPending!E$1,$D250-1,0),OFFSET(Removed!E$1,$E250-1,0))</f>
        <v>EC</v>
      </c>
      <c r="H250" s="233" t="str">
        <f ca="1">CHOOSE(I250,OFFSET(DetailList!AU$1,$C250-1,0),"Pending: "&amp;OFFSET(DetailListPending!AU$1,$D250-1,0),"REMOVED ["&amp;OFFSET(Removed!AU$1,$E250-1,0)&amp;"]")</f>
        <v>REMOVED [1]</v>
      </c>
      <c r="I250">
        <f t="shared" si="9"/>
        <v>3</v>
      </c>
      <c r="J250" t="b">
        <f t="shared" si="10"/>
        <v>1</v>
      </c>
      <c r="K250" t="b">
        <f t="shared" si="11"/>
        <v>0</v>
      </c>
    </row>
    <row r="251" spans="2:11" x14ac:dyDescent="0.3">
      <c r="B251" s="90">
        <v>250</v>
      </c>
      <c r="C251" s="152">
        <f>MATCH(B251,DetailList!AZ:AZ,0)</f>
        <v>553</v>
      </c>
      <c r="D251" s="152" t="e">
        <f>MATCH(B251,DetailListPending!AZ:AZ,0)</f>
        <v>#N/A</v>
      </c>
      <c r="E251" s="152" t="e">
        <f>MATCH(B251,Removed!AZ$1:AZ$443,0)</f>
        <v>#N/A</v>
      </c>
      <c r="F251" t="str">
        <f ca="1">CHOOSE(I251,OFFSET(DetailList!C$1,$C251-1,0),"PENDING: "&amp;OFFSET(DetailListPending!C$1,$D251-1,0),"   REMOVED ["&amp;OFFSET(Removed!C$1,$E251-1,0)&amp;"]")</f>
        <v>Statement of results</v>
      </c>
      <c r="G251" t="str">
        <f ca="1">CHOOSE(I251,OFFSET(DetailList!E$1,$C251-1,0),OFFSET(DetailListPending!E$1,$D251-1,0),OFFSET(Removed!E$1,$E251-1,0))</f>
        <v>EC</v>
      </c>
      <c r="H251" s="233">
        <f ca="1">CHOOSE(I251,OFFSET(DetailList!AU$1,$C251-1,0),"Pending: "&amp;OFFSET(DetailListPending!AU$1,$D251-1,0),"REMOVED ["&amp;OFFSET(Removed!AU$1,$E251-1,0)&amp;"]")</f>
        <v>1</v>
      </c>
      <c r="I251">
        <f t="shared" si="9"/>
        <v>1</v>
      </c>
      <c r="J251" t="b">
        <f t="shared" si="10"/>
        <v>1</v>
      </c>
      <c r="K251" t="b">
        <f t="shared" si="11"/>
        <v>0</v>
      </c>
    </row>
    <row r="252" spans="2:11" x14ac:dyDescent="0.3">
      <c r="B252" s="90">
        <v>251</v>
      </c>
      <c r="C252" s="152">
        <f>MATCH(B252,DetailList!AZ:AZ,0)</f>
        <v>368</v>
      </c>
      <c r="D252" s="152" t="e">
        <f>MATCH(B252,DetailListPending!AZ:AZ,0)</f>
        <v>#N/A</v>
      </c>
      <c r="E252" s="152" t="e">
        <f>MATCH(B252,Removed!AZ$1:AZ$443,0)</f>
        <v>#N/A</v>
      </c>
      <c r="F252" t="str">
        <f ca="1">CHOOSE(I252,OFFSET(DetailList!C$1,$C252-1,0),"PENDING: "&amp;OFFSET(DetailListPending!C$1,$D252-1,0),"   REMOVED ["&amp;OFFSET(Removed!C$1,$E252-1,0)&amp;"]")</f>
        <v>Winter salt stock holdings</v>
      </c>
      <c r="G252" t="str">
        <f ca="1">CHOOSE(I252,OFFSET(DetailList!E$1,$C252-1,0),OFFSET(DetailListPending!E$1,$D252-1,0),OFFSET(Removed!E$1,$E252-1,0))</f>
        <v>DfT</v>
      </c>
      <c r="H252" s="233">
        <f ca="1">CHOOSE(I252,OFFSET(DetailList!AU$1,$C252-1,0),"Pending: "&amp;OFFSET(DetailListPending!AU$1,$D252-1,0),"REMOVED ["&amp;OFFSET(Removed!AU$1,$E252-1,0)&amp;"]")</f>
        <v>1</v>
      </c>
      <c r="I252">
        <f t="shared" si="9"/>
        <v>1</v>
      </c>
      <c r="J252" t="b">
        <f t="shared" si="10"/>
        <v>1</v>
      </c>
      <c r="K252" t="b">
        <f t="shared" si="11"/>
        <v>0</v>
      </c>
    </row>
    <row r="253" spans="2:11" x14ac:dyDescent="0.3">
      <c r="B253" s="90">
        <v>252</v>
      </c>
      <c r="C253" s="152">
        <f>MATCH(B253,DetailList!AZ:AZ,0)</f>
        <v>142</v>
      </c>
      <c r="D253" s="152" t="e">
        <f>MATCH(B253,DetailListPending!AZ:AZ,0)</f>
        <v>#N/A</v>
      </c>
      <c r="E253" s="152" t="e">
        <f>MATCH(B253,Removed!AZ$1:AZ$443,0)</f>
        <v>#N/A</v>
      </c>
      <c r="F253" t="str">
        <f ca="1">CHOOSE(I253,OFFSET(DetailList!C$1,$C253-1,0),"PENDING: "&amp;OFFSET(DetailListPending!C$1,$D253-1,0),"   REMOVED ["&amp;OFFSET(Removed!C$1,$E253-1,0)&amp;"]")</f>
        <v>Local Authority Housing Statistics</v>
      </c>
      <c r="G253" t="str">
        <f ca="1">CHOOSE(I253,OFFSET(DetailList!E$1,$C253-1,0),OFFSET(DetailListPending!E$1,$D253-1,0),OFFSET(Removed!E$1,$E253-1,0))</f>
        <v>DLUHC</v>
      </c>
      <c r="H253" s="233">
        <f ca="1">CHOOSE(I253,OFFSET(DetailList!AU$1,$C253-1,0),"Pending: "&amp;OFFSET(DetailListPending!AU$1,$D253-1,0),"REMOVED ["&amp;OFFSET(Removed!AU$1,$E253-1,0)&amp;"]")</f>
        <v>1</v>
      </c>
      <c r="I253">
        <f t="shared" si="9"/>
        <v>1</v>
      </c>
      <c r="J253" t="b">
        <f t="shared" si="10"/>
        <v>1</v>
      </c>
      <c r="K253" t="b">
        <f t="shared" si="11"/>
        <v>0</v>
      </c>
    </row>
    <row r="254" spans="2:11" x14ac:dyDescent="0.3">
      <c r="B254" s="90">
        <v>253</v>
      </c>
      <c r="C254" s="152">
        <f>MATCH(B254,DetailList!AZ:AZ,0)</f>
        <v>377</v>
      </c>
      <c r="D254" s="152" t="e">
        <f>MATCH(B254,DetailListPending!AZ:AZ,0)</f>
        <v>#N/A</v>
      </c>
      <c r="E254" s="152" t="e">
        <f>MATCH(B254,Removed!AZ$1:AZ$443,0)</f>
        <v>#N/A</v>
      </c>
      <c r="F254" t="str">
        <f ca="1">CHOOSE(I254,OFFSET(DetailList!C$1,$C254-1,0),"PENDING: "&amp;OFFSET(DetailListPending!C$1,$D254-1,0),"   REMOVED ["&amp;OFFSET(Removed!C$1,$E254-1,0)&amp;"]")</f>
        <v>National Child Measurement Programme (NCMP)</v>
      </c>
      <c r="G254" t="str">
        <f ca="1">CHOOSE(I254,OFFSET(DetailList!E$1,$C254-1,0),OFFSET(DetailListPending!E$1,$D254-1,0),OFFSET(Removed!E$1,$E254-1,0))</f>
        <v>DHSC/OHID</v>
      </c>
      <c r="H254" s="233">
        <f ca="1">CHOOSE(I254,OFFSET(DetailList!AU$1,$C254-1,0),"Pending: "&amp;OFFSET(DetailListPending!AU$1,$D254-1,0),"REMOVED ["&amp;OFFSET(Removed!AU$1,$E254-1,0)&amp;"]")</f>
        <v>1</v>
      </c>
      <c r="I254">
        <f t="shared" si="9"/>
        <v>1</v>
      </c>
      <c r="J254" t="b">
        <f t="shared" si="10"/>
        <v>1</v>
      </c>
      <c r="K254" t="b">
        <f t="shared" si="11"/>
        <v>0</v>
      </c>
    </row>
    <row r="255" spans="2:11" x14ac:dyDescent="0.3">
      <c r="B255" s="90">
        <v>254</v>
      </c>
      <c r="C255" s="152">
        <f>MATCH(B255,DetailList!AZ:AZ,0)</f>
        <v>379</v>
      </c>
      <c r="D255" s="152" t="e">
        <f>MATCH(B255,DetailListPending!AZ:AZ,0)</f>
        <v>#N/A</v>
      </c>
      <c r="E255" s="152" t="e">
        <f>MATCH(B255,Removed!AZ$1:AZ$443,0)</f>
        <v>#N/A</v>
      </c>
      <c r="F255" t="str">
        <f ca="1">CHOOSE(I255,OFFSET(DetailList!C$1,$C255-1,0),"PENDING: "&amp;OFFSET(DetailListPending!C$1,$D255-1,0),"   REMOVED ["&amp;OFFSET(Removed!C$1,$E255-1,0)&amp;"]")</f>
        <v>Collation of NHS Health Check quarterly data return</v>
      </c>
      <c r="G255" t="str">
        <f ca="1">CHOOSE(I255,OFFSET(DetailList!E$1,$C255-1,0),OFFSET(DetailListPending!E$1,$D255-1,0),OFFSET(Removed!E$1,$E255-1,0))</f>
        <v>DHSC/OHID</v>
      </c>
      <c r="H255" s="233">
        <f ca="1">CHOOSE(I255,OFFSET(DetailList!AU$1,$C255-1,0),"Pending: "&amp;OFFSET(DetailListPending!AU$1,$D255-1,0),"REMOVED ["&amp;OFFSET(Removed!AU$1,$E255-1,0)&amp;"]")</f>
        <v>2</v>
      </c>
      <c r="I255">
        <f t="shared" si="9"/>
        <v>1</v>
      </c>
      <c r="J255" t="b">
        <f t="shared" si="10"/>
        <v>1</v>
      </c>
      <c r="K255" t="b">
        <f t="shared" si="11"/>
        <v>0</v>
      </c>
    </row>
    <row r="256" spans="2:11" x14ac:dyDescent="0.3">
      <c r="B256" s="90">
        <v>255</v>
      </c>
      <c r="C256" s="152" t="e">
        <f>MATCH(B256,DetailList!AZ:AZ,0)</f>
        <v>#N/A</v>
      </c>
      <c r="D256" s="152" t="e">
        <f>MATCH(B256,DetailListPending!AZ:AZ,0)</f>
        <v>#N/A</v>
      </c>
      <c r="E256" s="152">
        <f>MATCH(B256,Removed!AZ$1:AZ$443,0)</f>
        <v>289</v>
      </c>
      <c r="F256" t="str">
        <f ca="1">CHOOSE(I256,OFFSET(DetailList!C$1,$C256-1,0),"PENDING: "&amp;OFFSET(DetailListPending!C$1,$D256-1,0),"   REMOVED ["&amp;OFFSET(Removed!C$1,$E256-1,0)&amp;"]")</f>
        <v xml:space="preserve">   REMOVED [Collation of KT31 annual contraception data return]</v>
      </c>
      <c r="G256" t="str">
        <f ca="1">CHOOSE(I256,OFFSET(DetailList!E$1,$C256-1,0),OFFSET(DetailListPending!E$1,$D256-1,0),OFFSET(Removed!E$1,$E256-1,0))</f>
        <v>DH</v>
      </c>
      <c r="H256" s="233" t="str">
        <f ca="1">CHOOSE(I256,OFFSET(DetailList!AU$1,$C256-1,0),"Pending: "&amp;OFFSET(DetailListPending!AU$1,$D256-1,0),"REMOVED ["&amp;OFFSET(Removed!AU$1,$E256-1,0)&amp;"]")</f>
        <v>REMOVED [1]</v>
      </c>
      <c r="I256">
        <f t="shared" si="9"/>
        <v>3</v>
      </c>
      <c r="J256" t="b">
        <f t="shared" si="10"/>
        <v>1</v>
      </c>
      <c r="K256" t="b">
        <f t="shared" si="11"/>
        <v>0</v>
      </c>
    </row>
    <row r="257" spans="2:11" x14ac:dyDescent="0.3">
      <c r="B257" s="90">
        <v>256</v>
      </c>
      <c r="C257" s="152">
        <f>MATCH(B257,DetailList!AZ:AZ,0)</f>
        <v>211</v>
      </c>
      <c r="D257" s="152" t="e">
        <f>MATCH(B257,DetailListPending!AZ:AZ,0)</f>
        <v>#N/A</v>
      </c>
      <c r="E257" s="152" t="e">
        <f>MATCH(B257,Removed!AZ$1:AZ$443,0)</f>
        <v>#N/A</v>
      </c>
      <c r="F257" t="str">
        <f ca="1">CHOOSE(I257,OFFSET(DetailList!C$1,$C257-1,0),"PENDING: "&amp;OFFSET(DetailListPending!C$1,$D257-1,0),"   REMOVED ["&amp;OFFSET(Removed!C$1,$E257-1,0)&amp;"]")</f>
        <v>Pollutant Release and Transfer Registers</v>
      </c>
      <c r="G257" t="str">
        <f ca="1">CHOOSE(I257,OFFSET(DetailList!E$1,$C257-1,0),OFFSET(DetailListPending!E$1,$D257-1,0),OFFSET(Removed!E$1,$E257-1,0))</f>
        <v>DEFRA</v>
      </c>
      <c r="H257" s="233">
        <f ca="1">CHOOSE(I257,OFFSET(DetailList!AU$1,$C257-1,0),"Pending: "&amp;OFFSET(DetailListPending!AU$1,$D257-1,0),"REMOVED ["&amp;OFFSET(Removed!AU$1,$E257-1,0)&amp;"]")</f>
        <v>2</v>
      </c>
      <c r="I257">
        <f t="shared" si="9"/>
        <v>1</v>
      </c>
      <c r="J257" t="b">
        <f t="shared" si="10"/>
        <v>1</v>
      </c>
      <c r="K257" t="b">
        <f t="shared" si="11"/>
        <v>0</v>
      </c>
    </row>
    <row r="258" spans="2:11" x14ac:dyDescent="0.3">
      <c r="B258" s="90">
        <v>257</v>
      </c>
      <c r="C258" s="152">
        <f>MATCH(B258,DetailList!AZ:AZ,0)</f>
        <v>214</v>
      </c>
      <c r="D258" s="152" t="e">
        <f>MATCH(B258,DetailListPending!AZ:AZ,0)</f>
        <v>#N/A</v>
      </c>
      <c r="E258" s="152" t="e">
        <f>MATCH(B258,Removed!AZ$1:AZ$443,0)</f>
        <v>#N/A</v>
      </c>
      <c r="F258" t="str">
        <f ca="1">CHOOSE(I258,OFFSET(DetailList!C$1,$C258-1,0),"PENDING: "&amp;OFFSET(DetailListPending!C$1,$D258-1,0),"   REMOVED ["&amp;OFFSET(Removed!C$1,$E258-1,0)&amp;"]")</f>
        <v>Local Authorities statistical information on Smallholdings (County Farms)</v>
      </c>
      <c r="G258" t="str">
        <f ca="1">CHOOSE(I258,OFFSET(DetailList!E$1,$C258-1,0),OFFSET(DetailListPending!E$1,$D258-1,0),OFFSET(Removed!E$1,$E258-1,0))</f>
        <v>DEFRA</v>
      </c>
      <c r="H258" s="233">
        <f ca="1">CHOOSE(I258,OFFSET(DetailList!AU$1,$C258-1,0),"Pending: "&amp;OFFSET(DetailListPending!AU$1,$D258-1,0),"REMOVED ["&amp;OFFSET(Removed!AU$1,$E258-1,0)&amp;"]")</f>
        <v>4</v>
      </c>
      <c r="I258">
        <f t="shared" ref="I258:I321" si="12">IF(ISNUMBER(C258),1,IF(ISNUMBER(D258),2,IF(ISNUMBER(E258),3,NA())))</f>
        <v>1</v>
      </c>
      <c r="J258" t="b">
        <f t="shared" si="10"/>
        <v>1</v>
      </c>
      <c r="K258" t="b">
        <f t="shared" si="11"/>
        <v>0</v>
      </c>
    </row>
    <row r="259" spans="2:11" x14ac:dyDescent="0.3">
      <c r="B259" s="90">
        <v>258</v>
      </c>
      <c r="C259" s="152">
        <f>MATCH(B259,DetailList!AZ:AZ,0)</f>
        <v>400</v>
      </c>
      <c r="D259" s="152" t="e">
        <f>MATCH(B259,DetailListPending!AZ:AZ,0)</f>
        <v>#N/A</v>
      </c>
      <c r="E259" s="152" t="e">
        <f>MATCH(B259,Removed!AZ$1:AZ$443,0)</f>
        <v>#N/A</v>
      </c>
      <c r="F259" t="str">
        <f ca="1">CHOOSE(I259,OFFSET(DetailList!C$1,$C259-1,0),"PENDING: "&amp;OFFSET(DetailListPending!C$1,$D259-1,0),"   REMOVED ["&amp;OFFSET(Removed!C$1,$E259-1,0)&amp;"]")</f>
        <v>Safeguarding Adults Collection</v>
      </c>
      <c r="G259" t="str">
        <f ca="1">CHOOSE(I259,OFFSET(DetailList!E$1,$C259-1,0),OFFSET(DetailListPending!E$1,$D259-1,0),OFFSET(Removed!E$1,$E259-1,0))</f>
        <v>DHSC/NHSE</v>
      </c>
      <c r="H259" s="233">
        <f ca="1">CHOOSE(I259,OFFSET(DetailList!AU$1,$C259-1,0),"Pending: "&amp;OFFSET(DetailListPending!AU$1,$D259-1,0),"REMOVED ["&amp;OFFSET(Removed!AU$1,$E259-1,0)&amp;"]")</f>
        <v>7</v>
      </c>
      <c r="I259">
        <f t="shared" si="12"/>
        <v>1</v>
      </c>
      <c r="J259" t="b">
        <f t="shared" ref="J259:J322" si="13">NOT(ISNA(I259))</f>
        <v>1</v>
      </c>
      <c r="K259" t="b">
        <f t="shared" ref="K259:K322" si="14">AND(J259,COUNTIF(C259:E259,NA())&lt;&gt;2)</f>
        <v>0</v>
      </c>
    </row>
    <row r="260" spans="2:11" x14ac:dyDescent="0.3">
      <c r="B260" s="90">
        <v>259</v>
      </c>
      <c r="C260" s="152" t="e">
        <f>MATCH(B260,DetailList!AZ:AZ,0)</f>
        <v>#N/A</v>
      </c>
      <c r="D260" s="152" t="e">
        <f>MATCH(B260,DetailListPending!AZ:AZ,0)</f>
        <v>#N/A</v>
      </c>
      <c r="E260" s="152">
        <f>MATCH(B260,Removed!AZ$1:AZ$443,0)</f>
        <v>413</v>
      </c>
      <c r="F260" t="str">
        <f ca="1">CHOOSE(I260,OFFSET(DetailList!C$1,$C260-1,0),"PENDING: "&amp;OFFSET(DetailListPending!C$1,$D260-1,0),"   REMOVED ["&amp;OFFSET(Removed!C$1,$E260-1,0)&amp;"]")</f>
        <v xml:space="preserve">   REMOVED [Child-level data on the reason a two-year-old is being funded for an early education place]</v>
      </c>
      <c r="G260" t="str">
        <f ca="1">CHOOSE(I260,OFFSET(DetailList!E$1,$C260-1,0),OFFSET(DetailListPending!E$1,$D260-1,0),OFFSET(Removed!E$1,$E260-1,0))</f>
        <v>DfE</v>
      </c>
      <c r="H260" s="233" t="str">
        <f ca="1">CHOOSE(I260,OFFSET(DetailList!AU$1,$C260-1,0),"Pending: "&amp;OFFSET(DetailListPending!AU$1,$D260-1,0),"REMOVED ["&amp;OFFSET(Removed!AU$1,$E260-1,0)&amp;"]")</f>
        <v>REMOVED [1]</v>
      </c>
      <c r="I260">
        <f t="shared" si="12"/>
        <v>3</v>
      </c>
      <c r="J260" t="b">
        <f t="shared" si="13"/>
        <v>1</v>
      </c>
      <c r="K260" t="b">
        <f t="shared" si="14"/>
        <v>0</v>
      </c>
    </row>
    <row r="261" spans="2:11" x14ac:dyDescent="0.3">
      <c r="B261" s="90">
        <v>260</v>
      </c>
      <c r="C261" s="152">
        <f>MATCH(B261,DetailList!AZ:AZ,0)</f>
        <v>408</v>
      </c>
      <c r="D261" s="152" t="e">
        <f>MATCH(B261,DetailListPending!AZ:AZ,0)</f>
        <v>#N/A</v>
      </c>
      <c r="E261" s="152" t="e">
        <f>MATCH(B261,Removed!AZ$1:AZ$443,0)</f>
        <v>#N/A</v>
      </c>
      <c r="F261" t="str">
        <f ca="1">CHOOSE(I261,OFFSET(DetailList!C$1,$C261-1,0),"PENDING: "&amp;OFFSET(DetailListPending!C$1,$D261-1,0),"   REMOVED ["&amp;OFFSET(Removed!C$1,$E261-1,0)&amp;"]")</f>
        <v>Short and Long Term Support (SALT)</v>
      </c>
      <c r="G261" t="str">
        <f ca="1">CHOOSE(I261,OFFSET(DetailList!E$1,$C261-1,0),OFFSET(DetailListPending!E$1,$D261-1,0),OFFSET(Removed!E$1,$E261-1,0))</f>
        <v>DHSC/NHSE</v>
      </c>
      <c r="H261" s="233">
        <f ca="1">CHOOSE(I261,OFFSET(DetailList!AU$1,$C261-1,0),"Pending: "&amp;OFFSET(DetailListPending!AU$1,$D261-1,0),"REMOVED ["&amp;OFFSET(Removed!AU$1,$E261-1,0)&amp;"]")</f>
        <v>11</v>
      </c>
      <c r="I261">
        <f t="shared" si="12"/>
        <v>1</v>
      </c>
      <c r="J261" t="b">
        <f t="shared" si="13"/>
        <v>1</v>
      </c>
      <c r="K261" t="b">
        <f t="shared" si="14"/>
        <v>0</v>
      </c>
    </row>
    <row r="262" spans="2:11" x14ac:dyDescent="0.3">
      <c r="B262" s="90">
        <v>261</v>
      </c>
      <c r="C262" s="152">
        <f>MATCH(B262,DetailList!AZ:AZ,0)</f>
        <v>420</v>
      </c>
      <c r="D262" s="152" t="e">
        <f>MATCH(B262,DetailListPending!AZ:AZ,0)</f>
        <v>#N/A</v>
      </c>
      <c r="E262" s="152" t="e">
        <f>MATCH(B262,Removed!AZ$1:AZ$443,0)</f>
        <v>#N/A</v>
      </c>
      <c r="F262" t="str">
        <f ca="1">CHOOSE(I262,OFFSET(DetailList!C$1,$C262-1,0),"PENDING: "&amp;OFFSET(DetailListPending!C$1,$D262-1,0),"   REMOVED ["&amp;OFFSET(Removed!C$1,$E262-1,0)&amp;"]")</f>
        <v>Adult Social Care Finance Return (ASC-FR)</v>
      </c>
      <c r="G262" t="str">
        <f ca="1">CHOOSE(I262,OFFSET(DetailList!E$1,$C262-1,0),OFFSET(DetailListPending!E$1,$D262-1,0),OFFSET(Removed!E$1,$E262-1,0))</f>
        <v>DHSC/NHSE</v>
      </c>
      <c r="H262" s="233">
        <f ca="1">CHOOSE(I262,OFFSET(DetailList!AU$1,$C262-1,0),"Pending: "&amp;OFFSET(DetailListPending!AU$1,$D262-1,0),"REMOVED ["&amp;OFFSET(Removed!AU$1,$E262-1,0)&amp;"]")</f>
        <v>4</v>
      </c>
      <c r="I262">
        <f t="shared" si="12"/>
        <v>1</v>
      </c>
      <c r="J262" t="b">
        <f t="shared" si="13"/>
        <v>1</v>
      </c>
      <c r="K262" t="b">
        <f t="shared" si="14"/>
        <v>0</v>
      </c>
    </row>
    <row r="263" spans="2:11" x14ac:dyDescent="0.3">
      <c r="B263" s="90">
        <v>262</v>
      </c>
      <c r="C263" s="152">
        <f>MATCH(B263,DetailList!AZ:AZ,0)</f>
        <v>382</v>
      </c>
      <c r="D263" s="152" t="e">
        <f>MATCH(B263,DetailListPending!AZ:AZ,0)</f>
        <v>#N/A</v>
      </c>
      <c r="E263" s="152" t="e">
        <f>MATCH(B263,Removed!AZ$1:AZ$443,0)</f>
        <v>#N/A</v>
      </c>
      <c r="F263" t="str">
        <f ca="1">CHOOSE(I263,OFFSET(DetailList!C$1,$C263-1,0),"PENDING: "&amp;OFFSET(DetailListPending!C$1,$D263-1,0),"   REMOVED ["&amp;OFFSET(Removed!C$1,$E263-1,0)&amp;"]")</f>
        <v>Oral Health Surveys</v>
      </c>
      <c r="G263" t="str">
        <f ca="1">CHOOSE(I263,OFFSET(DetailList!E$1,$C263-1,0),OFFSET(DetailListPending!E$1,$D263-1,0),OFFSET(Removed!E$1,$E263-1,0))</f>
        <v>DHSC/OHID</v>
      </c>
      <c r="H263" s="233">
        <f ca="1">CHOOSE(I263,OFFSET(DetailList!AU$1,$C263-1,0),"Pending: "&amp;OFFSET(DetailListPending!AU$1,$D263-1,0),"REMOVED ["&amp;OFFSET(Removed!AU$1,$E263-1,0)&amp;"]")</f>
        <v>1</v>
      </c>
      <c r="I263">
        <f t="shared" si="12"/>
        <v>1</v>
      </c>
      <c r="J263" t="b">
        <f t="shared" si="13"/>
        <v>1</v>
      </c>
      <c r="K263" t="b">
        <f t="shared" si="14"/>
        <v>0</v>
      </c>
    </row>
    <row r="264" spans="2:11" x14ac:dyDescent="0.3">
      <c r="B264" s="90">
        <v>263</v>
      </c>
      <c r="C264" s="152">
        <f>MATCH(B264,DetailList!AZ:AZ,0)</f>
        <v>425</v>
      </c>
      <c r="D264" s="152" t="e">
        <f>MATCH(B264,DetailListPending!AZ:AZ,0)</f>
        <v>#N/A</v>
      </c>
      <c r="E264" s="152" t="e">
        <f>MATCH(B264,Removed!AZ$1:AZ$443,0)</f>
        <v>#N/A</v>
      </c>
      <c r="F264" t="str">
        <f ca="1">CHOOSE(I264,OFFSET(DetailList!C$1,$C264-1,0),"PENDING: "&amp;OFFSET(DetailListPending!C$1,$D264-1,0),"   REMOVED ["&amp;OFFSET(Removed!C$1,$E264-1,0)&amp;"]")</f>
        <v>Deferred Payment Agreements (DPA)</v>
      </c>
      <c r="G264" t="str">
        <f ca="1">CHOOSE(I264,OFFSET(DetailList!E$1,$C264-1,0),OFFSET(DetailListPending!E$1,$D264-1,0),OFFSET(Removed!E$1,$E264-1,0))</f>
        <v>DHSC/NHSE</v>
      </c>
      <c r="H264" s="233">
        <f ca="1">CHOOSE(I264,OFFSET(DetailList!AU$1,$C264-1,0),"Pending: "&amp;OFFSET(DetailListPending!AU$1,$D264-1,0),"REMOVED ["&amp;OFFSET(Removed!AU$1,$E264-1,0)&amp;"]")</f>
        <v>12</v>
      </c>
      <c r="I264">
        <f t="shared" si="12"/>
        <v>1</v>
      </c>
      <c r="J264" t="b">
        <f t="shared" si="13"/>
        <v>1</v>
      </c>
      <c r="K264" t="b">
        <f t="shared" si="14"/>
        <v>0</v>
      </c>
    </row>
    <row r="265" spans="2:11" x14ac:dyDescent="0.3">
      <c r="B265" s="90">
        <v>264</v>
      </c>
      <c r="C265" s="152" t="e">
        <f>MATCH(B265,DetailList!AZ:AZ,0)</f>
        <v>#N/A</v>
      </c>
      <c r="D265" s="152" t="e">
        <f>MATCH(B265,DetailListPending!AZ:AZ,0)</f>
        <v>#N/A</v>
      </c>
      <c r="E265" s="152">
        <f>MATCH(B265,Removed!AZ$1:AZ$443,0)</f>
        <v>411</v>
      </c>
      <c r="F265" t="str">
        <f ca="1">CHOOSE(I265,OFFSET(DetailList!C$1,$C265-1,0),"PENDING: "&amp;OFFSET(DetailListPending!C$1,$D265-1,0),"   REMOVED ["&amp;OFFSET(Removed!C$1,$E265-1,0)&amp;"]")</f>
        <v xml:space="preserve">   REMOVED [Local Authority activity under the homelessness provisions of the 2017 Homelessness reduction Act and 1996 Housing Act]</v>
      </c>
      <c r="G265" t="str">
        <f ca="1">CHOOSE(I265,OFFSET(DetailList!E$1,$C265-1,0),OFFSET(DetailListPending!E$1,$D265-1,0),OFFSET(Removed!E$1,$E265-1,0))</f>
        <v>MHCLG</v>
      </c>
      <c r="H265" s="233" t="str">
        <f ca="1">CHOOSE(I265,OFFSET(DetailList!AU$1,$C265-1,0),"Pending: "&amp;OFFSET(DetailListPending!AU$1,$D265-1,0),"REMOVED ["&amp;OFFSET(Removed!AU$1,$E265-1,0)&amp;"]")</f>
        <v>REMOVED [1]</v>
      </c>
      <c r="I265">
        <f t="shared" si="12"/>
        <v>3</v>
      </c>
      <c r="J265" t="b">
        <f t="shared" si="13"/>
        <v>1</v>
      </c>
      <c r="K265" t="b">
        <f t="shared" si="14"/>
        <v>0</v>
      </c>
    </row>
    <row r="266" spans="2:11" x14ac:dyDescent="0.3">
      <c r="B266" s="90">
        <v>265</v>
      </c>
      <c r="C266" s="152">
        <f>MATCH(B266,DetailList!AZ:AZ,0)</f>
        <v>138</v>
      </c>
      <c r="D266" s="152" t="e">
        <f>MATCH(B266,DetailListPending!AZ:AZ,0)</f>
        <v>#N/A</v>
      </c>
      <c r="E266" s="152" t="e">
        <f>MATCH(B266,Removed!AZ$1:AZ$443,0)</f>
        <v>#N/A</v>
      </c>
      <c r="F266" t="str">
        <f ca="1">CHOOSE(I266,OFFSET(DetailList!C$1,$C266-1,0),"PENDING: "&amp;OFFSET(DetailListPending!C$1,$D266-1,0),"   REMOVED ["&amp;OFFSET(Removed!C$1,$E266-1,0)&amp;"]")</f>
        <v>Self-Build and Custom Housebuilding (SBCH)</v>
      </c>
      <c r="G266" t="str">
        <f ca="1">CHOOSE(I266,OFFSET(DetailList!E$1,$C266-1,0),OFFSET(DetailListPending!E$1,$D266-1,0),OFFSET(Removed!E$1,$E266-1,0))</f>
        <v>DLUHC</v>
      </c>
      <c r="H266" s="233">
        <f ca="1">CHOOSE(I266,OFFSET(DetailList!AU$1,$C266-1,0),"Pending: "&amp;OFFSET(DetailListPending!AU$1,$D266-1,0),"REMOVED ["&amp;OFFSET(Removed!AU$1,$E266-1,0)&amp;"]")</f>
        <v>1</v>
      </c>
      <c r="I266">
        <f t="shared" si="12"/>
        <v>1</v>
      </c>
      <c r="J266" t="b">
        <f t="shared" si="13"/>
        <v>1</v>
      </c>
      <c r="K266" t="b">
        <f t="shared" si="14"/>
        <v>0</v>
      </c>
    </row>
    <row r="267" spans="2:11" x14ac:dyDescent="0.3">
      <c r="B267" s="90">
        <v>266</v>
      </c>
      <c r="C267" s="152">
        <f>MATCH(B267,DetailList!AZ:AZ,0)</f>
        <v>219</v>
      </c>
      <c r="D267" s="152" t="e">
        <f>MATCH(B267,DetailListPending!AZ:AZ,0)</f>
        <v>#N/A</v>
      </c>
      <c r="E267" s="152" t="e">
        <f>MATCH(B267,Removed!AZ$1:AZ$443,0)</f>
        <v>#N/A</v>
      </c>
      <c r="F267" t="str">
        <f ca="1">CHOOSE(I267,OFFSET(DetailList!C$1,$C267-1,0),"PENDING: "&amp;OFFSET(DetailListPending!C$1,$D267-1,0),"   REMOVED ["&amp;OFFSET(Removed!C$1,$E267-1,0)&amp;"]")</f>
        <v>Animal activities licensing data return</v>
      </c>
      <c r="G267" t="str">
        <f ca="1">CHOOSE(I267,OFFSET(DetailList!E$1,$C267-1,0),OFFSET(DetailListPending!E$1,$D267-1,0),OFFSET(Removed!E$1,$E267-1,0))</f>
        <v>DEFRA</v>
      </c>
      <c r="H267" s="233">
        <f ca="1">CHOOSE(I267,OFFSET(DetailList!AU$1,$C267-1,0),"Pending: "&amp;OFFSET(DetailListPending!AU$1,$D267-1,0),"REMOVED ["&amp;OFFSET(Removed!AU$1,$E267-1,0)&amp;"]")</f>
        <v>1</v>
      </c>
      <c r="I267">
        <f t="shared" si="12"/>
        <v>1</v>
      </c>
      <c r="J267" t="b">
        <f t="shared" si="13"/>
        <v>1</v>
      </c>
      <c r="K267" t="b">
        <f t="shared" si="14"/>
        <v>0</v>
      </c>
    </row>
    <row r="268" spans="2:11" x14ac:dyDescent="0.3">
      <c r="B268" s="90">
        <v>267</v>
      </c>
      <c r="C268" s="152">
        <f>MATCH(B268,DetailList!AZ:AZ,0)</f>
        <v>140</v>
      </c>
      <c r="D268" s="152" t="e">
        <f>MATCH(B268,DetailListPending!AZ:AZ,0)</f>
        <v>#N/A</v>
      </c>
      <c r="E268" s="152" t="e">
        <f>MATCH(B268,Removed!AZ$1:AZ$443,0)</f>
        <v>#N/A</v>
      </c>
      <c r="F268" t="str">
        <f ca="1">CHOOSE(I268,OFFSET(DetailList!C$1,$C268-1,0),"PENDING: "&amp;OFFSET(DetailListPending!C$1,$D268-1,0),"   REMOVED ["&amp;OFFSET(Removed!C$1,$E268-1,0)&amp;"]")</f>
        <v xml:space="preserve">Housing Delivery Test data </v>
      </c>
      <c r="G268" t="str">
        <f ca="1">CHOOSE(I268,OFFSET(DetailList!E$1,$C268-1,0),OFFSET(DetailListPending!E$1,$D268-1,0),OFFSET(Removed!E$1,$E268-1,0))</f>
        <v>DLUHC</v>
      </c>
      <c r="H268" s="233">
        <f ca="1">CHOOSE(I268,OFFSET(DetailList!AU$1,$C268-1,0),"Pending: "&amp;OFFSET(DetailListPending!AU$1,$D268-1,0),"REMOVED ["&amp;OFFSET(Removed!AU$1,$E268-1,0)&amp;"]")</f>
        <v>1</v>
      </c>
      <c r="I268">
        <f t="shared" si="12"/>
        <v>1</v>
      </c>
      <c r="J268" t="b">
        <f t="shared" si="13"/>
        <v>1</v>
      </c>
      <c r="K268" t="b">
        <f t="shared" si="14"/>
        <v>0</v>
      </c>
    </row>
    <row r="269" spans="2:11" x14ac:dyDescent="0.3">
      <c r="B269" s="90">
        <v>268</v>
      </c>
      <c r="C269" s="152">
        <f>MATCH(B269,DetailList!AZ:AZ,0)</f>
        <v>144</v>
      </c>
      <c r="D269" s="152" t="e">
        <f>MATCH(B269,DetailListPending!AZ:AZ,0)</f>
        <v>#N/A</v>
      </c>
      <c r="E269" s="152" t="e">
        <f>MATCH(B269,Removed!AZ$1:AZ$443,0)</f>
        <v>#N/A</v>
      </c>
      <c r="F269" t="str">
        <f ca="1">CHOOSE(I269,OFFSET(DetailList!C$1,$C269-1,0),"PENDING: "&amp;OFFSET(DetailListPending!C$1,$D269-1,0),"   REMOVED ["&amp;OFFSET(Removed!C$1,$E269-1,0)&amp;"]")</f>
        <v xml:space="preserve">H-CLIC (Homelessness Case Level Information Collection) </v>
      </c>
      <c r="G269" t="str">
        <f ca="1">CHOOSE(I269,OFFSET(DetailList!E$1,$C269-1,0),OFFSET(DetailListPending!E$1,$D269-1,0),OFFSET(Removed!E$1,$E269-1,0))</f>
        <v>DLUHC</v>
      </c>
      <c r="H269" s="233">
        <f ca="1">CHOOSE(I269,OFFSET(DetailList!AU$1,$C269-1,0),"Pending: "&amp;OFFSET(DetailListPending!AU$1,$D269-1,0),"REMOVED ["&amp;OFFSET(Removed!AU$1,$E269-1,0)&amp;"]")</f>
        <v>1</v>
      </c>
      <c r="I269">
        <f t="shared" si="12"/>
        <v>1</v>
      </c>
      <c r="J269" t="b">
        <f t="shared" si="13"/>
        <v>1</v>
      </c>
      <c r="K269" t="b">
        <f t="shared" si="14"/>
        <v>0</v>
      </c>
    </row>
    <row r="270" spans="2:11" x14ac:dyDescent="0.3">
      <c r="B270" s="90">
        <v>269</v>
      </c>
      <c r="C270" s="152">
        <f>MATCH(B270,DetailList!AZ:AZ,0)</f>
        <v>543</v>
      </c>
      <c r="D270" s="152" t="e">
        <f>MATCH(B270,DetailListPending!AZ:AZ,0)</f>
        <v>#N/A</v>
      </c>
      <c r="E270" s="152" t="e">
        <f>MATCH(B270,Removed!AZ$1:AZ$443,0)</f>
        <v>#N/A</v>
      </c>
      <c r="F270" t="str">
        <f ca="1">CHOOSE(I270,OFFSET(DetailList!C$1,$C270-1,0),"PENDING: "&amp;OFFSET(DetailListPending!C$1,$D270-1,0),"   REMOVED ["&amp;OFFSET(Removed!C$1,$E270-1,0)&amp;"]")</f>
        <v xml:space="preserve">Council Tax Data Acquisition from Local Authorities </v>
      </c>
      <c r="G270" t="str">
        <f ca="1">CHOOSE(I270,OFFSET(DetailList!E$1,$C270-1,0),OFFSET(DetailListPending!E$1,$D270-1,0),OFFSET(Removed!E$1,$E270-1,0))</f>
        <v>ONS</v>
      </c>
      <c r="H270" s="233">
        <f ca="1">CHOOSE(I270,OFFSET(DetailList!AU$1,$C270-1,0),"Pending: "&amp;OFFSET(DetailListPending!AU$1,$D270-1,0),"REMOVED ["&amp;OFFSET(Removed!AU$1,$E270-1,0)&amp;"]")</f>
        <v>1</v>
      </c>
      <c r="I270">
        <f t="shared" si="12"/>
        <v>1</v>
      </c>
      <c r="J270" t="b">
        <f t="shared" si="13"/>
        <v>1</v>
      </c>
      <c r="K270" t="b">
        <f t="shared" si="14"/>
        <v>0</v>
      </c>
    </row>
    <row r="271" spans="2:11" x14ac:dyDescent="0.3">
      <c r="B271" s="90">
        <v>270</v>
      </c>
      <c r="C271" s="152">
        <f>MATCH(B271,DetailList!AZ:AZ,0)</f>
        <v>154</v>
      </c>
      <c r="D271" s="152" t="e">
        <f>MATCH(B271,DetailListPending!AZ:AZ,0)</f>
        <v>#N/A</v>
      </c>
      <c r="E271" s="152" t="e">
        <f>MATCH(B271,Removed!AZ$1:AZ$443,0)</f>
        <v>#N/A</v>
      </c>
      <c r="F271" t="str">
        <f ca="1">CHOOSE(I271,OFFSET(DetailList!C$1,$C271-1,0),"PENDING: "&amp;OFFSET(DetailListPending!C$1,$D271-1,0),"   REMOVED ["&amp;OFFSET(Removed!C$1,$E271-1,0)&amp;"]")</f>
        <v>Local Authority Data Return (LADR)</v>
      </c>
      <c r="G271" t="str">
        <f ca="1">CHOOSE(I271,OFFSET(DetailList!E$1,$C271-1,0),OFFSET(DetailListPending!E$1,$D271-1,0),OFFSET(Removed!E$1,$E271-1,0))</f>
        <v>DLUHC/RSH</v>
      </c>
      <c r="H271" s="233">
        <f ca="1">CHOOSE(I271,OFFSET(DetailList!AU$1,$C271-1,0),"Pending: "&amp;OFFSET(DetailListPending!AU$1,$D271-1,0),"REMOVED ["&amp;OFFSET(Removed!AU$1,$E271-1,0)&amp;"]")</f>
        <v>1</v>
      </c>
      <c r="I271">
        <f t="shared" si="12"/>
        <v>1</v>
      </c>
      <c r="J271" t="b">
        <f t="shared" si="13"/>
        <v>1</v>
      </c>
      <c r="K271" t="b">
        <f t="shared" si="14"/>
        <v>0</v>
      </c>
    </row>
    <row r="272" spans="2:11" x14ac:dyDescent="0.3">
      <c r="B272" s="90">
        <v>271</v>
      </c>
      <c r="C272" s="152">
        <f>MATCH(B272,DetailList!AZ:AZ,0)</f>
        <v>146</v>
      </c>
      <c r="D272" s="152" t="e">
        <f>MATCH(B272,DetailListPending!AZ:AZ,0)</f>
        <v>#N/A</v>
      </c>
      <c r="E272" s="152" t="e">
        <f>MATCH(B272,Removed!AZ$1:AZ$443,0)</f>
        <v>#N/A</v>
      </c>
      <c r="F272" t="str">
        <f ca="1">CHOOSE(I272,OFFSET(DetailList!C$1,$C272-1,0),"PENDING: "&amp;OFFSET(DetailListPending!C$1,$D272-1,0),"   REMOVED ["&amp;OFFSET(Removed!C$1,$E272-1,0)&amp;"]")</f>
        <v>Names of additional Public Private Partnership / Private Finance Initiative Projects (for ONS &amp; HMT)</v>
      </c>
      <c r="G272" t="str">
        <f ca="1">CHOOSE(I272,OFFSET(DetailList!E$1,$C272-1,0),OFFSET(DetailListPending!E$1,$D272-1,0),OFFSET(Removed!E$1,$E272-1,0))</f>
        <v>DLUHC</v>
      </c>
      <c r="H272" s="233">
        <f ca="1">CHOOSE(I272,OFFSET(DetailList!AU$1,$C272-1,0),"Pending: "&amp;OFFSET(DetailListPending!AU$1,$D272-1,0),"REMOVED ["&amp;OFFSET(Removed!AU$1,$E272-1,0)&amp;"]")</f>
        <v>1</v>
      </c>
      <c r="I272">
        <f t="shared" si="12"/>
        <v>1</v>
      </c>
      <c r="J272" t="b">
        <f t="shared" si="13"/>
        <v>1</v>
      </c>
      <c r="K272" t="b">
        <f t="shared" si="14"/>
        <v>0</v>
      </c>
    </row>
    <row r="273" spans="2:11" x14ac:dyDescent="0.3">
      <c r="B273" s="90">
        <v>272</v>
      </c>
      <c r="C273" s="152">
        <f>MATCH(B273,DetailList!AZ:AZ,0)</f>
        <v>148</v>
      </c>
      <c r="D273" s="152" t="e">
        <f>MATCH(B273,DetailListPending!AZ:AZ,0)</f>
        <v>#N/A</v>
      </c>
      <c r="E273" s="152" t="e">
        <f>MATCH(B273,Removed!AZ$1:AZ$443,0)</f>
        <v>#N/A</v>
      </c>
      <c r="F273" t="str">
        <f ca="1">CHOOSE(I273,OFFSET(DetailList!C$1,$C273-1,0),"PENDING: "&amp;OFFSET(DetailListPending!C$1,$D273-1,0),"   REMOVED ["&amp;OFFSET(Removed!C$1,$E273-1,0)&amp;"]")</f>
        <v>Exit payments</v>
      </c>
      <c r="G273" t="str">
        <f ca="1">CHOOSE(I273,OFFSET(DetailList!E$1,$C273-1,0),OFFSET(DetailListPending!E$1,$D273-1,0),OFFSET(Removed!E$1,$E273-1,0))</f>
        <v>DLUHC</v>
      </c>
      <c r="H273" s="233">
        <f ca="1">CHOOSE(I273,OFFSET(DetailList!AU$1,$C273-1,0),"Pending: "&amp;OFFSET(DetailListPending!AU$1,$D273-1,0),"REMOVED ["&amp;OFFSET(Removed!AU$1,$E273-1,0)&amp;"]")</f>
        <v>1</v>
      </c>
      <c r="I273">
        <f t="shared" si="12"/>
        <v>1</v>
      </c>
      <c r="J273" t="b">
        <f t="shared" si="13"/>
        <v>1</v>
      </c>
      <c r="K273" t="b">
        <f t="shared" si="14"/>
        <v>0</v>
      </c>
    </row>
    <row r="274" spans="2:11" x14ac:dyDescent="0.3">
      <c r="B274" s="90">
        <v>273</v>
      </c>
      <c r="C274" s="152">
        <f>MATCH(B274,DetailList!AZ:AZ,0)</f>
        <v>150</v>
      </c>
      <c r="D274" s="152" t="e">
        <f>MATCH(B274,DetailListPending!AZ:AZ,0)</f>
        <v>#N/A</v>
      </c>
      <c r="E274" s="152" t="e">
        <f>MATCH(B274,Removed!AZ$1:AZ$443,0)</f>
        <v>#N/A</v>
      </c>
      <c r="F274" t="str">
        <f ca="1">CHOOSE(I274,OFFSET(DetailList!C$1,$C274-1,0),"PENDING: "&amp;OFFSET(DetailListPending!C$1,$D274-1,0),"   REMOVED ["&amp;OFFSET(Removed!C$1,$E274-1,0)&amp;"]")</f>
        <v>Capital Outturn Return (COR) Local Authority Trading companies</v>
      </c>
      <c r="G274" t="str">
        <f ca="1">CHOOSE(I274,OFFSET(DetailList!E$1,$C274-1,0),OFFSET(DetailListPending!E$1,$D274-1,0),OFFSET(Removed!E$1,$E274-1,0))</f>
        <v>DLUHC</v>
      </c>
      <c r="H274" s="233">
        <f ca="1">CHOOSE(I274,OFFSET(DetailList!AU$1,$C274-1,0),"Pending: "&amp;OFFSET(DetailListPending!AU$1,$D274-1,0),"REMOVED ["&amp;OFFSET(Removed!AU$1,$E274-1,0)&amp;"]")</f>
        <v>0</v>
      </c>
      <c r="I274">
        <f t="shared" si="12"/>
        <v>1</v>
      </c>
      <c r="J274" t="b">
        <f t="shared" si="13"/>
        <v>1</v>
      </c>
      <c r="K274" t="b">
        <f t="shared" si="14"/>
        <v>0</v>
      </c>
    </row>
    <row r="275" spans="2:11" x14ac:dyDescent="0.3">
      <c r="B275" s="90">
        <v>274</v>
      </c>
      <c r="C275" s="152">
        <f>MATCH(B275,DetailList!AZ:AZ,0)</f>
        <v>152</v>
      </c>
      <c r="D275" s="152" t="e">
        <f>MATCH(B275,DetailListPending!AZ:AZ,0)</f>
        <v>#N/A</v>
      </c>
      <c r="E275" s="152" t="e">
        <f>MATCH(B275,Removed!AZ$1:AZ$443,0)</f>
        <v>#N/A</v>
      </c>
      <c r="F275" t="str">
        <f ca="1">CHOOSE(I275,OFFSET(DetailList!C$1,$C275-1,0),"PENDING: "&amp;OFFSET(DetailListPending!C$1,$D275-1,0),"   REMOVED ["&amp;OFFSET(Removed!C$1,$E275-1,0)&amp;"]")</f>
        <v>Domestic Abuse Tier 1 Safe Accommodation</v>
      </c>
      <c r="G275" t="str">
        <f ca="1">CHOOSE(I275,OFFSET(DetailList!E$1,$C275-1,0),OFFSET(DetailListPending!E$1,$D275-1,0),OFFSET(Removed!E$1,$E275-1,0))</f>
        <v>DLUHC</v>
      </c>
      <c r="H275" s="233">
        <f ca="1">CHOOSE(I275,OFFSET(DetailList!AU$1,$C275-1,0),"Pending: "&amp;OFFSET(DetailListPending!AU$1,$D275-1,0),"REMOVED ["&amp;OFFSET(Removed!AU$1,$E275-1,0)&amp;"]")</f>
        <v>0</v>
      </c>
      <c r="I275">
        <f t="shared" si="12"/>
        <v>1</v>
      </c>
      <c r="J275" t="b">
        <f t="shared" si="13"/>
        <v>1</v>
      </c>
      <c r="K275" t="b">
        <f t="shared" si="14"/>
        <v>0</v>
      </c>
    </row>
    <row r="276" spans="2:11" x14ac:dyDescent="0.3">
      <c r="B276" s="90">
        <v>275</v>
      </c>
      <c r="C276" s="152">
        <f>MATCH(B276,DetailList!AZ:AZ,0)</f>
        <v>438</v>
      </c>
      <c r="D276" s="152" t="e">
        <f>MATCH(B276,DetailListPending!AZ:AZ,0)</f>
        <v>#N/A</v>
      </c>
      <c r="E276" s="152" t="e">
        <f>MATCH(B276,Removed!AZ$1:AZ$443,0)</f>
        <v>#N/A</v>
      </c>
      <c r="F276" t="str">
        <f ca="1">CHOOSE(I276,OFFSET(DetailList!C$1,$C276-1,0),"PENDING: "&amp;OFFSET(DetailListPending!C$1,$D276-1,0),"   REMOVED ["&amp;OFFSET(Removed!C$1,$E276-1,0)&amp;"]")</f>
        <v>Adult Social Care Client Level Data (CLD)</v>
      </c>
      <c r="G276" t="str">
        <f ca="1">CHOOSE(I276,OFFSET(DetailList!E$1,$C276-1,0),OFFSET(DetailListPending!E$1,$D276-1,0),OFFSET(Removed!E$1,$E276-1,0))</f>
        <v>DHSC/NHSE</v>
      </c>
      <c r="H276" s="233">
        <f ca="1">CHOOSE(I276,OFFSET(DetailList!AU$1,$C276-1,0),"Pending: "&amp;OFFSET(DetailListPending!AU$1,$D276-1,0),"REMOVED ["&amp;OFFSET(Removed!AU$1,$E276-1,0)&amp;"]")</f>
        <v>1</v>
      </c>
      <c r="I276">
        <f t="shared" si="12"/>
        <v>1</v>
      </c>
      <c r="J276" t="b">
        <f t="shared" si="13"/>
        <v>1</v>
      </c>
      <c r="K276" t="b">
        <f t="shared" si="14"/>
        <v>0</v>
      </c>
    </row>
    <row r="277" spans="2:11" x14ac:dyDescent="0.3">
      <c r="B277" s="90">
        <v>276</v>
      </c>
      <c r="C277" s="152">
        <f>MATCH(B277,DetailList!AZ:AZ,0)</f>
        <v>156</v>
      </c>
      <c r="D277" s="152" t="e">
        <f>MATCH(B277,DetailListPending!AZ:AZ,0)</f>
        <v>#N/A</v>
      </c>
      <c r="E277" s="152" t="e">
        <f>MATCH(B277,Removed!AZ$1:AZ$443,0)</f>
        <v>#N/A</v>
      </c>
      <c r="F277" t="str">
        <f ca="1">CHOOSE(I277,OFFSET(DetailList!C$1,$C277-1,0),"PENDING: "&amp;OFFSET(DetailListPending!C$1,$D277-1,0),"   REMOVED ["&amp;OFFSET(Removed!C$1,$E277-1,0)&amp;"]")</f>
        <v xml:space="preserve">Tenant Satisfaction Measures (TSM) </v>
      </c>
      <c r="G277" t="str">
        <f ca="1">CHOOSE(I277,OFFSET(DetailList!E$1,$C277-1,0),OFFSET(DetailListPending!E$1,$D277-1,0),OFFSET(Removed!E$1,$E277-1,0))</f>
        <v>DLUHC/RSH</v>
      </c>
      <c r="H277" s="233">
        <f ca="1">CHOOSE(I277,OFFSET(DetailList!AU$1,$C277-1,0),"Pending: "&amp;OFFSET(DetailListPending!AU$1,$D277-1,0),"REMOVED ["&amp;OFFSET(Removed!AU$1,$E277-1,0)&amp;"]")</f>
        <v>0</v>
      </c>
      <c r="I277">
        <f t="shared" si="12"/>
        <v>1</v>
      </c>
      <c r="J277" t="b">
        <f t="shared" si="13"/>
        <v>1</v>
      </c>
      <c r="K277" t="b">
        <f t="shared" si="14"/>
        <v>0</v>
      </c>
    </row>
    <row r="278" spans="2:11" x14ac:dyDescent="0.3">
      <c r="B278" s="90">
        <v>277</v>
      </c>
      <c r="C278" s="152" t="e">
        <f>MATCH(B278,DetailList!AZ:AZ,0)</f>
        <v>#N/A</v>
      </c>
      <c r="D278" s="152" t="e">
        <f>MATCH(B278,DetailListPending!AZ:AZ,0)</f>
        <v>#N/A</v>
      </c>
      <c r="E278" s="152" t="e">
        <f>MATCH(B278,Removed!AZ$1:AZ$443,0)</f>
        <v>#N/A</v>
      </c>
      <c r="F278" t="e">
        <f ca="1">CHOOSE(I278,OFFSET(DetailList!C$1,$C278-1,0),"PENDING: "&amp;OFFSET(DetailListPending!C$1,$D278-1,0),"   REMOVED ["&amp;OFFSET(Removed!C$1,$E278-1,0)&amp;"]")</f>
        <v>#N/A</v>
      </c>
      <c r="G278" t="e">
        <f ca="1">CHOOSE(I278,OFFSET(DetailList!E$1,$C278-1,0),OFFSET(DetailListPending!E$1,$D278-1,0),OFFSET(Removed!E$1,$E278-1,0))</f>
        <v>#N/A</v>
      </c>
      <c r="H278" s="233" t="e">
        <f ca="1">CHOOSE(I278,OFFSET(DetailList!AU$1,$C278-1,0),"Pending: "&amp;OFFSET(DetailListPending!AU$1,$D278-1,0),"REMOVED ["&amp;OFFSET(Removed!AU$1,$E278-1,0)&amp;"]")</f>
        <v>#N/A</v>
      </c>
      <c r="I278" t="e">
        <f t="shared" si="12"/>
        <v>#N/A</v>
      </c>
      <c r="J278" t="b">
        <f t="shared" si="13"/>
        <v>0</v>
      </c>
      <c r="K278" t="b">
        <f t="shared" si="14"/>
        <v>0</v>
      </c>
    </row>
    <row r="279" spans="2:11" x14ac:dyDescent="0.3">
      <c r="B279" s="90">
        <v>278</v>
      </c>
      <c r="C279" s="152" t="e">
        <f>MATCH(B279,DetailList!AZ:AZ,0)</f>
        <v>#N/A</v>
      </c>
      <c r="D279" s="152" t="e">
        <f>MATCH(B279,DetailListPending!AZ:AZ,0)</f>
        <v>#N/A</v>
      </c>
      <c r="E279" s="152" t="e">
        <f>MATCH(B279,Removed!AZ$1:AZ$443,0)</f>
        <v>#N/A</v>
      </c>
      <c r="F279" t="e">
        <f ca="1">CHOOSE(I279,OFFSET(DetailList!C$1,$C279-1,0),"PENDING: "&amp;OFFSET(DetailListPending!C$1,$D279-1,0),"   REMOVED ["&amp;OFFSET(Removed!C$1,$E279-1,0)&amp;"]")</f>
        <v>#N/A</v>
      </c>
      <c r="G279" t="e">
        <f ca="1">CHOOSE(I279,OFFSET(DetailList!E$1,$C279-1,0),OFFSET(DetailListPending!E$1,$D279-1,0),OFFSET(Removed!E$1,$E279-1,0))</f>
        <v>#N/A</v>
      </c>
      <c r="H279" s="233" t="e">
        <f ca="1">CHOOSE(I279,OFFSET(DetailList!AU$1,$C279-1,0),"Pending: "&amp;OFFSET(DetailListPending!AU$1,$D279-1,0),"REMOVED ["&amp;OFFSET(Removed!AU$1,$E279-1,0)&amp;"]")</f>
        <v>#N/A</v>
      </c>
      <c r="I279" t="e">
        <f t="shared" si="12"/>
        <v>#N/A</v>
      </c>
      <c r="J279" t="b">
        <f t="shared" si="13"/>
        <v>0</v>
      </c>
      <c r="K279" t="b">
        <f t="shared" si="14"/>
        <v>0</v>
      </c>
    </row>
    <row r="280" spans="2:11" x14ac:dyDescent="0.3">
      <c r="B280" s="90">
        <v>279</v>
      </c>
      <c r="C280" s="152" t="e">
        <f>MATCH(B280,DetailList!AZ:AZ,0)</f>
        <v>#N/A</v>
      </c>
      <c r="D280" s="152" t="e">
        <f>MATCH(B280,DetailListPending!AZ:AZ,0)</f>
        <v>#N/A</v>
      </c>
      <c r="E280" s="152" t="e">
        <f>MATCH(B280,Removed!AZ$1:AZ$443,0)</f>
        <v>#N/A</v>
      </c>
      <c r="F280" t="e">
        <f ca="1">CHOOSE(I280,OFFSET(DetailList!C$1,$C280-1,0),"PENDING: "&amp;OFFSET(DetailListPending!C$1,$D280-1,0),"   REMOVED ["&amp;OFFSET(Removed!C$1,$E280-1,0)&amp;"]")</f>
        <v>#N/A</v>
      </c>
      <c r="G280" t="e">
        <f ca="1">CHOOSE(I280,OFFSET(DetailList!E$1,$C280-1,0),OFFSET(DetailListPending!E$1,$D280-1,0),OFFSET(Removed!E$1,$E280-1,0))</f>
        <v>#N/A</v>
      </c>
      <c r="H280" s="233" t="e">
        <f ca="1">CHOOSE(I280,OFFSET(DetailList!AU$1,$C280-1,0),"Pending: "&amp;OFFSET(DetailListPending!AU$1,$D280-1,0),"REMOVED ["&amp;OFFSET(Removed!AU$1,$E280-1,0)&amp;"]")</f>
        <v>#N/A</v>
      </c>
      <c r="I280" t="e">
        <f t="shared" si="12"/>
        <v>#N/A</v>
      </c>
      <c r="J280" t="b">
        <f t="shared" si="13"/>
        <v>0</v>
      </c>
      <c r="K280" t="b">
        <f t="shared" si="14"/>
        <v>0</v>
      </c>
    </row>
    <row r="281" spans="2:11" x14ac:dyDescent="0.3">
      <c r="B281" s="90">
        <v>280</v>
      </c>
      <c r="C281" s="152" t="e">
        <f>MATCH(B281,DetailList!AZ:AZ,0)</f>
        <v>#N/A</v>
      </c>
      <c r="D281" s="152" t="e">
        <f>MATCH(B281,DetailListPending!AZ:AZ,0)</f>
        <v>#N/A</v>
      </c>
      <c r="E281" s="152" t="e">
        <f>MATCH(B281,Removed!AZ$1:AZ$443,0)</f>
        <v>#N/A</v>
      </c>
      <c r="F281" t="e">
        <f ca="1">CHOOSE(I281,OFFSET(DetailList!C$1,$C281-1,0),"PENDING: "&amp;OFFSET(DetailListPending!C$1,$D281-1,0),"   REMOVED ["&amp;OFFSET(Removed!C$1,$E281-1,0)&amp;"]")</f>
        <v>#N/A</v>
      </c>
      <c r="G281" t="e">
        <f ca="1">CHOOSE(I281,OFFSET(DetailList!E$1,$C281-1,0),OFFSET(DetailListPending!E$1,$D281-1,0),OFFSET(Removed!E$1,$E281-1,0))</f>
        <v>#N/A</v>
      </c>
      <c r="H281" s="233" t="e">
        <f ca="1">CHOOSE(I281,OFFSET(DetailList!AU$1,$C281-1,0),"Pending: "&amp;OFFSET(DetailListPending!AU$1,$D281-1,0),"REMOVED ["&amp;OFFSET(Removed!AU$1,$E281-1,0)&amp;"]")</f>
        <v>#N/A</v>
      </c>
      <c r="I281" t="e">
        <f t="shared" si="12"/>
        <v>#N/A</v>
      </c>
      <c r="J281" t="b">
        <f t="shared" si="13"/>
        <v>0</v>
      </c>
      <c r="K281" t="b">
        <f t="shared" si="14"/>
        <v>0</v>
      </c>
    </row>
    <row r="282" spans="2:11" x14ac:dyDescent="0.3">
      <c r="B282" s="90">
        <v>281</v>
      </c>
      <c r="C282" s="152" t="e">
        <f>MATCH(B282,DetailList!AZ:AZ,0)</f>
        <v>#N/A</v>
      </c>
      <c r="D282" s="152" t="e">
        <f>MATCH(B282,DetailListPending!AZ:AZ,0)</f>
        <v>#N/A</v>
      </c>
      <c r="E282" s="152" t="e">
        <f>MATCH(B282,Removed!AZ$1:AZ$443,0)</f>
        <v>#N/A</v>
      </c>
      <c r="F282" t="e">
        <f ca="1">CHOOSE(I282,OFFSET(DetailList!C$1,$C282-1,0),"PENDING: "&amp;OFFSET(DetailListPending!C$1,$D282-1,0),"   REMOVED ["&amp;OFFSET(Removed!C$1,$E282-1,0)&amp;"]")</f>
        <v>#N/A</v>
      </c>
      <c r="G282" t="e">
        <f ca="1">CHOOSE(I282,OFFSET(DetailList!E$1,$C282-1,0),OFFSET(DetailListPending!E$1,$D282-1,0),OFFSET(Removed!E$1,$E282-1,0))</f>
        <v>#N/A</v>
      </c>
      <c r="H282" s="233" t="e">
        <f ca="1">CHOOSE(I282,OFFSET(DetailList!AU$1,$C282-1,0),"Pending: "&amp;OFFSET(DetailListPending!AU$1,$D282-1,0),"REMOVED ["&amp;OFFSET(Removed!AU$1,$E282-1,0)&amp;"]")</f>
        <v>#N/A</v>
      </c>
      <c r="I282" t="e">
        <f t="shared" si="12"/>
        <v>#N/A</v>
      </c>
      <c r="J282" t="b">
        <f t="shared" si="13"/>
        <v>0</v>
      </c>
      <c r="K282" t="b">
        <f t="shared" si="14"/>
        <v>0</v>
      </c>
    </row>
    <row r="283" spans="2:11" x14ac:dyDescent="0.3">
      <c r="B283" s="90">
        <v>282</v>
      </c>
      <c r="C283" s="152" t="e">
        <f>MATCH(B283,DetailList!AZ:AZ,0)</f>
        <v>#N/A</v>
      </c>
      <c r="D283" s="152" t="e">
        <f>MATCH(B283,DetailListPending!AZ:AZ,0)</f>
        <v>#N/A</v>
      </c>
      <c r="E283" s="152" t="e">
        <f>MATCH(B283,Removed!AZ$1:AZ$443,0)</f>
        <v>#N/A</v>
      </c>
      <c r="F283" t="e">
        <f ca="1">CHOOSE(I283,OFFSET(DetailList!C$1,$C283-1,0),"PENDING: "&amp;OFFSET(DetailListPending!C$1,$D283-1,0),"   REMOVED ["&amp;OFFSET(Removed!C$1,$E283-1,0)&amp;"]")</f>
        <v>#N/A</v>
      </c>
      <c r="G283" t="e">
        <f ca="1">CHOOSE(I283,OFFSET(DetailList!E$1,$C283-1,0),OFFSET(DetailListPending!E$1,$D283-1,0),OFFSET(Removed!E$1,$E283-1,0))</f>
        <v>#N/A</v>
      </c>
      <c r="H283" s="233" t="e">
        <f ca="1">CHOOSE(I283,OFFSET(DetailList!AU$1,$C283-1,0),"Pending: "&amp;OFFSET(DetailListPending!AU$1,$D283-1,0),"REMOVED ["&amp;OFFSET(Removed!AU$1,$E283-1,0)&amp;"]")</f>
        <v>#N/A</v>
      </c>
      <c r="I283" t="e">
        <f t="shared" si="12"/>
        <v>#N/A</v>
      </c>
      <c r="J283" t="b">
        <f t="shared" si="13"/>
        <v>0</v>
      </c>
      <c r="K283" t="b">
        <f t="shared" si="14"/>
        <v>0</v>
      </c>
    </row>
    <row r="284" spans="2:11" x14ac:dyDescent="0.3">
      <c r="B284" s="90">
        <v>283</v>
      </c>
      <c r="C284" s="152" t="e">
        <f>MATCH(B284,DetailList!AZ:AZ,0)</f>
        <v>#N/A</v>
      </c>
      <c r="D284" s="152" t="e">
        <f>MATCH(B284,DetailListPending!AZ:AZ,0)</f>
        <v>#N/A</v>
      </c>
      <c r="E284" s="152" t="e">
        <f>MATCH(B284,Removed!AZ$1:AZ$443,0)</f>
        <v>#N/A</v>
      </c>
      <c r="F284" t="e">
        <f ca="1">CHOOSE(I284,OFFSET(DetailList!C$1,$C284-1,0),"PENDING: "&amp;OFFSET(DetailListPending!C$1,$D284-1,0),"   REMOVED ["&amp;OFFSET(Removed!C$1,$E284-1,0)&amp;"]")</f>
        <v>#N/A</v>
      </c>
      <c r="G284" t="e">
        <f ca="1">CHOOSE(I284,OFFSET(DetailList!E$1,$C284-1,0),OFFSET(DetailListPending!E$1,$D284-1,0),OFFSET(Removed!E$1,$E284-1,0))</f>
        <v>#N/A</v>
      </c>
      <c r="H284" s="233" t="e">
        <f ca="1">CHOOSE(I284,OFFSET(DetailList!AU$1,$C284-1,0),"Pending: "&amp;OFFSET(DetailListPending!AU$1,$D284-1,0),"REMOVED ["&amp;OFFSET(Removed!AU$1,$E284-1,0)&amp;"]")</f>
        <v>#N/A</v>
      </c>
      <c r="I284" t="e">
        <f t="shared" si="12"/>
        <v>#N/A</v>
      </c>
      <c r="J284" t="b">
        <f t="shared" si="13"/>
        <v>0</v>
      </c>
      <c r="K284" t="b">
        <f t="shared" si="14"/>
        <v>0</v>
      </c>
    </row>
    <row r="285" spans="2:11" x14ac:dyDescent="0.3">
      <c r="B285" s="90">
        <v>284</v>
      </c>
      <c r="C285" s="152" t="e">
        <f>MATCH(B285,DetailList!AZ:AZ,0)</f>
        <v>#N/A</v>
      </c>
      <c r="D285" s="152" t="e">
        <f>MATCH(B285,DetailListPending!AZ:AZ,0)</f>
        <v>#N/A</v>
      </c>
      <c r="E285" s="152" t="e">
        <f>MATCH(B285,Removed!AZ$1:AZ$443,0)</f>
        <v>#N/A</v>
      </c>
      <c r="F285" t="e">
        <f ca="1">CHOOSE(I285,OFFSET(DetailList!C$1,$C285-1,0),"PENDING: "&amp;OFFSET(DetailListPending!C$1,$D285-1,0),"   REMOVED ["&amp;OFFSET(Removed!C$1,$E285-1,0)&amp;"]")</f>
        <v>#N/A</v>
      </c>
      <c r="G285" t="e">
        <f ca="1">CHOOSE(I285,OFFSET(DetailList!E$1,$C285-1,0),OFFSET(DetailListPending!E$1,$D285-1,0),OFFSET(Removed!E$1,$E285-1,0))</f>
        <v>#N/A</v>
      </c>
      <c r="H285" s="233" t="e">
        <f ca="1">CHOOSE(I285,OFFSET(DetailList!AU$1,$C285-1,0),"Pending: "&amp;OFFSET(DetailListPending!AU$1,$D285-1,0),"REMOVED ["&amp;OFFSET(Removed!AU$1,$E285-1,0)&amp;"]")</f>
        <v>#N/A</v>
      </c>
      <c r="I285" t="e">
        <f t="shared" si="12"/>
        <v>#N/A</v>
      </c>
      <c r="J285" t="b">
        <f t="shared" si="13"/>
        <v>0</v>
      </c>
      <c r="K285" t="b">
        <f t="shared" si="14"/>
        <v>0</v>
      </c>
    </row>
    <row r="286" spans="2:11" x14ac:dyDescent="0.3">
      <c r="B286" s="90">
        <v>285</v>
      </c>
      <c r="C286" s="152" t="e">
        <f>MATCH(B286,DetailList!AZ:AZ,0)</f>
        <v>#N/A</v>
      </c>
      <c r="D286" s="152" t="e">
        <f>MATCH(B286,DetailListPending!AZ:AZ,0)</f>
        <v>#N/A</v>
      </c>
      <c r="E286" s="152" t="e">
        <f>MATCH(B286,Removed!AZ$1:AZ$443,0)</f>
        <v>#N/A</v>
      </c>
      <c r="F286" t="e">
        <f ca="1">CHOOSE(I286,OFFSET(DetailList!C$1,$C286-1,0),"PENDING: "&amp;OFFSET(DetailListPending!C$1,$D286-1,0),"   REMOVED ["&amp;OFFSET(Removed!C$1,$E286-1,0)&amp;"]")</f>
        <v>#N/A</v>
      </c>
      <c r="G286" t="e">
        <f ca="1">CHOOSE(I286,OFFSET(DetailList!E$1,$C286-1,0),OFFSET(DetailListPending!E$1,$D286-1,0),OFFSET(Removed!E$1,$E286-1,0))</f>
        <v>#N/A</v>
      </c>
      <c r="H286" s="233" t="e">
        <f ca="1">CHOOSE(I286,OFFSET(DetailList!AU$1,$C286-1,0),"Pending: "&amp;OFFSET(DetailListPending!AU$1,$D286-1,0),"REMOVED ["&amp;OFFSET(Removed!AU$1,$E286-1,0)&amp;"]")</f>
        <v>#N/A</v>
      </c>
      <c r="I286" t="e">
        <f t="shared" si="12"/>
        <v>#N/A</v>
      </c>
      <c r="J286" t="b">
        <f t="shared" si="13"/>
        <v>0</v>
      </c>
      <c r="K286" t="b">
        <f t="shared" si="14"/>
        <v>0</v>
      </c>
    </row>
    <row r="287" spans="2:11" x14ac:dyDescent="0.3">
      <c r="B287" s="90">
        <v>286</v>
      </c>
      <c r="C287" s="152" t="e">
        <f>MATCH(B287,DetailList!AZ:AZ,0)</f>
        <v>#N/A</v>
      </c>
      <c r="D287" s="152" t="e">
        <f>MATCH(B287,DetailListPending!AZ:AZ,0)</f>
        <v>#N/A</v>
      </c>
      <c r="E287" s="152" t="e">
        <f>MATCH(B287,Removed!AZ$1:AZ$443,0)</f>
        <v>#N/A</v>
      </c>
      <c r="F287" t="e">
        <f ca="1">CHOOSE(I287,OFFSET(DetailList!C$1,$C287-1,0),"PENDING: "&amp;OFFSET(DetailListPending!C$1,$D287-1,0),"   REMOVED ["&amp;OFFSET(Removed!C$1,$E287-1,0)&amp;"]")</f>
        <v>#N/A</v>
      </c>
      <c r="G287" t="e">
        <f ca="1">CHOOSE(I287,OFFSET(DetailList!E$1,$C287-1,0),OFFSET(DetailListPending!E$1,$D287-1,0),OFFSET(Removed!E$1,$E287-1,0))</f>
        <v>#N/A</v>
      </c>
      <c r="H287" s="233" t="e">
        <f ca="1">CHOOSE(I287,OFFSET(DetailList!AU$1,$C287-1,0),"Pending: "&amp;OFFSET(DetailListPending!AU$1,$D287-1,0),"REMOVED ["&amp;OFFSET(Removed!AU$1,$E287-1,0)&amp;"]")</f>
        <v>#N/A</v>
      </c>
      <c r="I287" t="e">
        <f t="shared" si="12"/>
        <v>#N/A</v>
      </c>
      <c r="J287" t="b">
        <f t="shared" si="13"/>
        <v>0</v>
      </c>
      <c r="K287" t="b">
        <f t="shared" si="14"/>
        <v>0</v>
      </c>
    </row>
    <row r="288" spans="2:11" x14ac:dyDescent="0.3">
      <c r="B288" s="90">
        <v>287</v>
      </c>
      <c r="C288" s="152" t="e">
        <f>MATCH(B288,DetailList!AZ:AZ,0)</f>
        <v>#N/A</v>
      </c>
      <c r="D288" s="152" t="e">
        <f>MATCH(B288,DetailListPending!AZ:AZ,0)</f>
        <v>#N/A</v>
      </c>
      <c r="E288" s="152" t="e">
        <f>MATCH(B288,Removed!AZ$1:AZ$443,0)</f>
        <v>#N/A</v>
      </c>
      <c r="F288" t="e">
        <f ca="1">CHOOSE(I288,OFFSET(DetailList!C$1,$C288-1,0),"PENDING: "&amp;OFFSET(DetailListPending!C$1,$D288-1,0),"   REMOVED ["&amp;OFFSET(Removed!C$1,$E288-1,0)&amp;"]")</f>
        <v>#N/A</v>
      </c>
      <c r="G288" t="e">
        <f ca="1">CHOOSE(I288,OFFSET(DetailList!E$1,$C288-1,0),OFFSET(DetailListPending!E$1,$D288-1,0),OFFSET(Removed!E$1,$E288-1,0))</f>
        <v>#N/A</v>
      </c>
      <c r="H288" s="233" t="e">
        <f ca="1">CHOOSE(I288,OFFSET(DetailList!AU$1,$C288-1,0),"Pending: "&amp;OFFSET(DetailListPending!AU$1,$D288-1,0),"REMOVED ["&amp;OFFSET(Removed!AU$1,$E288-1,0)&amp;"]")</f>
        <v>#N/A</v>
      </c>
      <c r="I288" t="e">
        <f t="shared" si="12"/>
        <v>#N/A</v>
      </c>
      <c r="J288" t="b">
        <f t="shared" si="13"/>
        <v>0</v>
      </c>
      <c r="K288" t="b">
        <f t="shared" si="14"/>
        <v>0</v>
      </c>
    </row>
    <row r="289" spans="2:11" x14ac:dyDescent="0.3">
      <c r="B289" s="90">
        <v>288</v>
      </c>
      <c r="C289" s="152" t="e">
        <f>MATCH(B289,DetailList!AZ:AZ,0)</f>
        <v>#N/A</v>
      </c>
      <c r="D289" s="152" t="e">
        <f>MATCH(B289,DetailListPending!AZ:AZ,0)</f>
        <v>#N/A</v>
      </c>
      <c r="E289" s="152" t="e">
        <f>MATCH(B289,Removed!AZ$1:AZ$443,0)</f>
        <v>#N/A</v>
      </c>
      <c r="F289" t="e">
        <f ca="1">CHOOSE(I289,OFFSET(DetailList!C$1,$C289-1,0),"PENDING: "&amp;OFFSET(DetailListPending!C$1,$D289-1,0),"   REMOVED ["&amp;OFFSET(Removed!C$1,$E289-1,0)&amp;"]")</f>
        <v>#N/A</v>
      </c>
      <c r="G289" t="e">
        <f ca="1">CHOOSE(I289,OFFSET(DetailList!E$1,$C289-1,0),OFFSET(DetailListPending!E$1,$D289-1,0),OFFSET(Removed!E$1,$E289-1,0))</f>
        <v>#N/A</v>
      </c>
      <c r="H289" s="233" t="e">
        <f ca="1">CHOOSE(I289,OFFSET(DetailList!AU$1,$C289-1,0),"Pending: "&amp;OFFSET(DetailListPending!AU$1,$D289-1,0),"REMOVED ["&amp;OFFSET(Removed!AU$1,$E289-1,0)&amp;"]")</f>
        <v>#N/A</v>
      </c>
      <c r="I289" t="e">
        <f t="shared" si="12"/>
        <v>#N/A</v>
      </c>
      <c r="J289" t="b">
        <f t="shared" si="13"/>
        <v>0</v>
      </c>
      <c r="K289" t="b">
        <f t="shared" si="14"/>
        <v>0</v>
      </c>
    </row>
    <row r="290" spans="2:11" x14ac:dyDescent="0.3">
      <c r="B290" s="90">
        <v>289</v>
      </c>
      <c r="C290" s="152" t="e">
        <f>MATCH(B290,DetailList!AZ:AZ,0)</f>
        <v>#N/A</v>
      </c>
      <c r="D290" s="152" t="e">
        <f>MATCH(B290,DetailListPending!AZ:AZ,0)</f>
        <v>#N/A</v>
      </c>
      <c r="E290" s="152" t="e">
        <f>MATCH(B290,Removed!AZ$1:AZ$443,0)</f>
        <v>#N/A</v>
      </c>
      <c r="F290" t="e">
        <f ca="1">CHOOSE(I290,OFFSET(DetailList!C$1,$C290-1,0),"PENDING: "&amp;OFFSET(DetailListPending!C$1,$D290-1,0),"   REMOVED ["&amp;OFFSET(Removed!C$1,$E290-1,0)&amp;"]")</f>
        <v>#N/A</v>
      </c>
      <c r="G290" t="e">
        <f ca="1">CHOOSE(I290,OFFSET(DetailList!E$1,$C290-1,0),OFFSET(DetailListPending!E$1,$D290-1,0),OFFSET(Removed!E$1,$E290-1,0))</f>
        <v>#N/A</v>
      </c>
      <c r="H290" s="233" t="e">
        <f ca="1">CHOOSE(I290,OFFSET(DetailList!AU$1,$C290-1,0),"Pending: "&amp;OFFSET(DetailListPending!AU$1,$D290-1,0),"REMOVED ["&amp;OFFSET(Removed!AU$1,$E290-1,0)&amp;"]")</f>
        <v>#N/A</v>
      </c>
      <c r="I290" t="e">
        <f t="shared" si="12"/>
        <v>#N/A</v>
      </c>
      <c r="J290" t="b">
        <f t="shared" si="13"/>
        <v>0</v>
      </c>
      <c r="K290" t="b">
        <f t="shared" si="14"/>
        <v>0</v>
      </c>
    </row>
    <row r="291" spans="2:11" x14ac:dyDescent="0.3">
      <c r="B291" s="90">
        <v>290</v>
      </c>
      <c r="C291" s="152" t="e">
        <f>MATCH(B291,DetailList!AZ:AZ,0)</f>
        <v>#N/A</v>
      </c>
      <c r="D291" s="152" t="e">
        <f>MATCH(B291,DetailListPending!AZ:AZ,0)</f>
        <v>#N/A</v>
      </c>
      <c r="E291" s="152" t="e">
        <f>MATCH(B291,Removed!AZ$1:AZ$443,0)</f>
        <v>#N/A</v>
      </c>
      <c r="F291" t="e">
        <f ca="1">CHOOSE(I291,OFFSET(DetailList!C$1,$C291-1,0),"PENDING: "&amp;OFFSET(DetailListPending!C$1,$D291-1,0),"   REMOVED ["&amp;OFFSET(Removed!C$1,$E291-1,0)&amp;"]")</f>
        <v>#N/A</v>
      </c>
      <c r="G291" t="e">
        <f ca="1">CHOOSE(I291,OFFSET(DetailList!E$1,$C291-1,0),OFFSET(DetailListPending!E$1,$D291-1,0),OFFSET(Removed!E$1,$E291-1,0))</f>
        <v>#N/A</v>
      </c>
      <c r="H291" s="233" t="e">
        <f ca="1">CHOOSE(I291,OFFSET(DetailList!AU$1,$C291-1,0),"Pending: "&amp;OFFSET(DetailListPending!AU$1,$D291-1,0),"REMOVED ["&amp;OFFSET(Removed!AU$1,$E291-1,0)&amp;"]")</f>
        <v>#N/A</v>
      </c>
      <c r="I291" t="e">
        <f t="shared" si="12"/>
        <v>#N/A</v>
      </c>
      <c r="J291" t="b">
        <f t="shared" si="13"/>
        <v>0</v>
      </c>
      <c r="K291" t="b">
        <f t="shared" si="14"/>
        <v>0</v>
      </c>
    </row>
    <row r="292" spans="2:11" x14ac:dyDescent="0.3">
      <c r="B292" s="90">
        <v>291</v>
      </c>
      <c r="C292" s="152" t="e">
        <f>MATCH(B292,DetailList!AZ:AZ,0)</f>
        <v>#N/A</v>
      </c>
      <c r="D292" s="152" t="e">
        <f>MATCH(B292,DetailListPending!AZ:AZ,0)</f>
        <v>#N/A</v>
      </c>
      <c r="E292" s="152" t="e">
        <f>MATCH(B292,Removed!AZ$1:AZ$443,0)</f>
        <v>#N/A</v>
      </c>
      <c r="F292" t="e">
        <f ca="1">CHOOSE(I292,OFFSET(DetailList!C$1,$C292-1,0),"PENDING: "&amp;OFFSET(DetailListPending!C$1,$D292-1,0),"   REMOVED ["&amp;OFFSET(Removed!C$1,$E292-1,0)&amp;"]")</f>
        <v>#N/A</v>
      </c>
      <c r="G292" t="e">
        <f ca="1">CHOOSE(I292,OFFSET(DetailList!E$1,$C292-1,0),OFFSET(DetailListPending!E$1,$D292-1,0),OFFSET(Removed!E$1,$E292-1,0))</f>
        <v>#N/A</v>
      </c>
      <c r="H292" s="233" t="e">
        <f ca="1">CHOOSE(I292,OFFSET(DetailList!AU$1,$C292-1,0),"Pending: "&amp;OFFSET(DetailListPending!AU$1,$D292-1,0),"REMOVED ["&amp;OFFSET(Removed!AU$1,$E292-1,0)&amp;"]")</f>
        <v>#N/A</v>
      </c>
      <c r="I292" t="e">
        <f t="shared" si="12"/>
        <v>#N/A</v>
      </c>
      <c r="J292" t="b">
        <f t="shared" si="13"/>
        <v>0</v>
      </c>
      <c r="K292" t="b">
        <f t="shared" si="14"/>
        <v>0</v>
      </c>
    </row>
    <row r="293" spans="2:11" x14ac:dyDescent="0.3">
      <c r="B293" s="90">
        <v>292</v>
      </c>
      <c r="C293" s="152" t="e">
        <f>MATCH(B293,DetailList!AZ:AZ,0)</f>
        <v>#N/A</v>
      </c>
      <c r="D293" s="152" t="e">
        <f>MATCH(B293,DetailListPending!AZ:AZ,0)</f>
        <v>#N/A</v>
      </c>
      <c r="E293" s="152" t="e">
        <f>MATCH(B293,Removed!AZ$1:AZ$443,0)</f>
        <v>#N/A</v>
      </c>
      <c r="F293" t="e">
        <f ca="1">CHOOSE(I293,OFFSET(DetailList!C$1,$C293-1,0),"PENDING: "&amp;OFFSET(DetailListPending!C$1,$D293-1,0),"   REMOVED ["&amp;OFFSET(Removed!C$1,$E293-1,0)&amp;"]")</f>
        <v>#N/A</v>
      </c>
      <c r="G293" t="e">
        <f ca="1">CHOOSE(I293,OFFSET(DetailList!E$1,$C293-1,0),OFFSET(DetailListPending!E$1,$D293-1,0),OFFSET(Removed!E$1,$E293-1,0))</f>
        <v>#N/A</v>
      </c>
      <c r="H293" s="233" t="e">
        <f ca="1">CHOOSE(I293,OFFSET(DetailList!AU$1,$C293-1,0),"Pending: "&amp;OFFSET(DetailListPending!AU$1,$D293-1,0),"REMOVED ["&amp;OFFSET(Removed!AU$1,$E293-1,0)&amp;"]")</f>
        <v>#N/A</v>
      </c>
      <c r="I293" t="e">
        <f t="shared" si="12"/>
        <v>#N/A</v>
      </c>
      <c r="J293" t="b">
        <f t="shared" si="13"/>
        <v>0</v>
      </c>
      <c r="K293" t="b">
        <f t="shared" si="14"/>
        <v>0</v>
      </c>
    </row>
    <row r="294" spans="2:11" x14ac:dyDescent="0.3">
      <c r="B294" s="90">
        <v>293</v>
      </c>
      <c r="C294" s="152" t="e">
        <f>MATCH(B294,DetailList!AZ:AZ,0)</f>
        <v>#N/A</v>
      </c>
      <c r="D294" s="152" t="e">
        <f>MATCH(B294,DetailListPending!AZ:AZ,0)</f>
        <v>#N/A</v>
      </c>
      <c r="E294" s="152" t="e">
        <f>MATCH(B294,Removed!AZ$1:AZ$443,0)</f>
        <v>#N/A</v>
      </c>
      <c r="F294" t="e">
        <f ca="1">CHOOSE(I294,OFFSET(DetailList!C$1,$C294-1,0),"PENDING: "&amp;OFFSET(DetailListPending!C$1,$D294-1,0),"   REMOVED ["&amp;OFFSET(Removed!C$1,$E294-1,0)&amp;"]")</f>
        <v>#N/A</v>
      </c>
      <c r="G294" t="e">
        <f ca="1">CHOOSE(I294,OFFSET(DetailList!E$1,$C294-1,0),OFFSET(DetailListPending!E$1,$D294-1,0),OFFSET(Removed!E$1,$E294-1,0))</f>
        <v>#N/A</v>
      </c>
      <c r="H294" s="233" t="e">
        <f ca="1">CHOOSE(I294,OFFSET(DetailList!AU$1,$C294-1,0),"Pending: "&amp;OFFSET(DetailListPending!AU$1,$D294-1,0),"REMOVED ["&amp;OFFSET(Removed!AU$1,$E294-1,0)&amp;"]")</f>
        <v>#N/A</v>
      </c>
      <c r="I294" t="e">
        <f t="shared" si="12"/>
        <v>#N/A</v>
      </c>
      <c r="J294" t="b">
        <f t="shared" si="13"/>
        <v>0</v>
      </c>
      <c r="K294" t="b">
        <f t="shared" si="14"/>
        <v>0</v>
      </c>
    </row>
    <row r="295" spans="2:11" x14ac:dyDescent="0.3">
      <c r="B295" s="90">
        <v>294</v>
      </c>
      <c r="C295" s="152" t="e">
        <f>MATCH(B295,DetailList!AZ:AZ,0)</f>
        <v>#N/A</v>
      </c>
      <c r="D295" s="152" t="e">
        <f>MATCH(B295,DetailListPending!AZ:AZ,0)</f>
        <v>#N/A</v>
      </c>
      <c r="E295" s="152" t="e">
        <f>MATCH(B295,Removed!AZ$1:AZ$443,0)</f>
        <v>#N/A</v>
      </c>
      <c r="F295" t="e">
        <f ca="1">CHOOSE(I295,OFFSET(DetailList!C$1,$C295-1,0),"PENDING: "&amp;OFFSET(DetailListPending!C$1,$D295-1,0),"   REMOVED ["&amp;OFFSET(Removed!C$1,$E295-1,0)&amp;"]")</f>
        <v>#N/A</v>
      </c>
      <c r="G295" t="e">
        <f ca="1">CHOOSE(I295,OFFSET(DetailList!E$1,$C295-1,0),OFFSET(DetailListPending!E$1,$D295-1,0),OFFSET(Removed!E$1,$E295-1,0))</f>
        <v>#N/A</v>
      </c>
      <c r="H295" s="233" t="e">
        <f ca="1">CHOOSE(I295,OFFSET(DetailList!AU$1,$C295-1,0),"Pending: "&amp;OFFSET(DetailListPending!AU$1,$D295-1,0),"REMOVED ["&amp;OFFSET(Removed!AU$1,$E295-1,0)&amp;"]")</f>
        <v>#N/A</v>
      </c>
      <c r="I295" t="e">
        <f t="shared" si="12"/>
        <v>#N/A</v>
      </c>
      <c r="J295" t="b">
        <f t="shared" si="13"/>
        <v>0</v>
      </c>
      <c r="K295" t="b">
        <f t="shared" si="14"/>
        <v>0</v>
      </c>
    </row>
    <row r="296" spans="2:11" x14ac:dyDescent="0.3">
      <c r="B296" s="90">
        <v>295</v>
      </c>
      <c r="C296" s="152" t="e">
        <f>MATCH(B296,DetailList!AZ:AZ,0)</f>
        <v>#N/A</v>
      </c>
      <c r="D296" s="152" t="e">
        <f>MATCH(B296,DetailListPending!AZ:AZ,0)</f>
        <v>#N/A</v>
      </c>
      <c r="E296" s="152" t="e">
        <f>MATCH(B296,Removed!AZ$1:AZ$443,0)</f>
        <v>#N/A</v>
      </c>
      <c r="F296" t="e">
        <f ca="1">CHOOSE(I296,OFFSET(DetailList!C$1,$C296-1,0),"PENDING: "&amp;OFFSET(DetailListPending!C$1,$D296-1,0),"   REMOVED ["&amp;OFFSET(Removed!C$1,$E296-1,0)&amp;"]")</f>
        <v>#N/A</v>
      </c>
      <c r="G296" t="e">
        <f ca="1">CHOOSE(I296,OFFSET(DetailList!E$1,$C296-1,0),OFFSET(DetailListPending!E$1,$D296-1,0),OFFSET(Removed!E$1,$E296-1,0))</f>
        <v>#N/A</v>
      </c>
      <c r="H296" s="233" t="e">
        <f ca="1">CHOOSE(I296,OFFSET(DetailList!AU$1,$C296-1,0),"Pending: "&amp;OFFSET(DetailListPending!AU$1,$D296-1,0),"REMOVED ["&amp;OFFSET(Removed!AU$1,$E296-1,0)&amp;"]")</f>
        <v>#N/A</v>
      </c>
      <c r="I296" t="e">
        <f t="shared" si="12"/>
        <v>#N/A</v>
      </c>
      <c r="J296" t="b">
        <f t="shared" si="13"/>
        <v>0</v>
      </c>
      <c r="K296" t="b">
        <f t="shared" si="14"/>
        <v>0</v>
      </c>
    </row>
    <row r="297" spans="2:11" x14ac:dyDescent="0.3">
      <c r="B297" s="90">
        <v>296</v>
      </c>
      <c r="C297" s="152" t="e">
        <f>MATCH(B297,DetailList!AZ:AZ,0)</f>
        <v>#N/A</v>
      </c>
      <c r="D297" s="152" t="e">
        <f>MATCH(B297,DetailListPending!AZ:AZ,0)</f>
        <v>#N/A</v>
      </c>
      <c r="E297" s="152" t="e">
        <f>MATCH(B297,Removed!AZ$1:AZ$443,0)</f>
        <v>#N/A</v>
      </c>
      <c r="F297" t="e">
        <f ca="1">CHOOSE(I297,OFFSET(DetailList!C$1,$C297-1,0),"PENDING: "&amp;OFFSET(DetailListPending!C$1,$D297-1,0),"   REMOVED ["&amp;OFFSET(Removed!C$1,$E297-1,0)&amp;"]")</f>
        <v>#N/A</v>
      </c>
      <c r="G297" t="e">
        <f ca="1">CHOOSE(I297,OFFSET(DetailList!E$1,$C297-1,0),OFFSET(DetailListPending!E$1,$D297-1,0),OFFSET(Removed!E$1,$E297-1,0))</f>
        <v>#N/A</v>
      </c>
      <c r="H297" s="233" t="e">
        <f ca="1">CHOOSE(I297,OFFSET(DetailList!AU$1,$C297-1,0),"Pending: "&amp;OFFSET(DetailListPending!AU$1,$D297-1,0),"REMOVED ["&amp;OFFSET(Removed!AU$1,$E297-1,0)&amp;"]")</f>
        <v>#N/A</v>
      </c>
      <c r="I297" t="e">
        <f t="shared" si="12"/>
        <v>#N/A</v>
      </c>
      <c r="J297" t="b">
        <f t="shared" si="13"/>
        <v>0</v>
      </c>
      <c r="K297" t="b">
        <f t="shared" si="14"/>
        <v>0</v>
      </c>
    </row>
    <row r="298" spans="2:11" x14ac:dyDescent="0.3">
      <c r="B298" s="90">
        <v>297</v>
      </c>
      <c r="C298" s="152" t="e">
        <f>MATCH(B298,DetailList!AZ:AZ,0)</f>
        <v>#N/A</v>
      </c>
      <c r="D298" s="152" t="e">
        <f>MATCH(B298,DetailListPending!AZ:AZ,0)</f>
        <v>#N/A</v>
      </c>
      <c r="E298" s="152" t="e">
        <f>MATCH(B298,Removed!AZ$1:AZ$443,0)</f>
        <v>#N/A</v>
      </c>
      <c r="F298" t="e">
        <f ca="1">CHOOSE(I298,OFFSET(DetailList!C$1,$C298-1,0),"PENDING: "&amp;OFFSET(DetailListPending!C$1,$D298-1,0),"   REMOVED ["&amp;OFFSET(Removed!C$1,$E298-1,0)&amp;"]")</f>
        <v>#N/A</v>
      </c>
      <c r="G298" t="e">
        <f ca="1">CHOOSE(I298,OFFSET(DetailList!E$1,$C298-1,0),OFFSET(DetailListPending!E$1,$D298-1,0),OFFSET(Removed!E$1,$E298-1,0))</f>
        <v>#N/A</v>
      </c>
      <c r="H298" s="233" t="e">
        <f ca="1">CHOOSE(I298,OFFSET(DetailList!AU$1,$C298-1,0),"Pending: "&amp;OFFSET(DetailListPending!AU$1,$D298-1,0),"REMOVED ["&amp;OFFSET(Removed!AU$1,$E298-1,0)&amp;"]")</f>
        <v>#N/A</v>
      </c>
      <c r="I298" t="e">
        <f t="shared" si="12"/>
        <v>#N/A</v>
      </c>
      <c r="J298" t="b">
        <f t="shared" si="13"/>
        <v>0</v>
      </c>
      <c r="K298" t="b">
        <f t="shared" si="14"/>
        <v>0</v>
      </c>
    </row>
    <row r="299" spans="2:11" x14ac:dyDescent="0.3">
      <c r="B299" s="90">
        <v>298</v>
      </c>
      <c r="C299" s="152" t="e">
        <f>MATCH(B299,DetailList!AZ:AZ,0)</f>
        <v>#N/A</v>
      </c>
      <c r="D299" s="152" t="e">
        <f>MATCH(B299,DetailListPending!AZ:AZ,0)</f>
        <v>#N/A</v>
      </c>
      <c r="E299" s="152" t="e">
        <f>MATCH(B299,Removed!AZ$1:AZ$443,0)</f>
        <v>#N/A</v>
      </c>
      <c r="F299" t="e">
        <f ca="1">CHOOSE(I299,OFFSET(DetailList!C$1,$C299-1,0),"PENDING: "&amp;OFFSET(DetailListPending!C$1,$D299-1,0),"   REMOVED ["&amp;OFFSET(Removed!C$1,$E299-1,0)&amp;"]")</f>
        <v>#N/A</v>
      </c>
      <c r="G299" t="e">
        <f ca="1">CHOOSE(I299,OFFSET(DetailList!E$1,$C299-1,0),OFFSET(DetailListPending!E$1,$D299-1,0),OFFSET(Removed!E$1,$E299-1,0))</f>
        <v>#N/A</v>
      </c>
      <c r="H299" s="233" t="e">
        <f ca="1">CHOOSE(I299,OFFSET(DetailList!AU$1,$C299-1,0),"Pending: "&amp;OFFSET(DetailListPending!AU$1,$D299-1,0),"REMOVED ["&amp;OFFSET(Removed!AU$1,$E299-1,0)&amp;"]")</f>
        <v>#N/A</v>
      </c>
      <c r="I299" t="e">
        <f t="shared" si="12"/>
        <v>#N/A</v>
      </c>
      <c r="J299" t="b">
        <f t="shared" si="13"/>
        <v>0</v>
      </c>
      <c r="K299" t="b">
        <f t="shared" si="14"/>
        <v>0</v>
      </c>
    </row>
    <row r="300" spans="2:11" x14ac:dyDescent="0.3">
      <c r="B300" s="90">
        <v>299</v>
      </c>
      <c r="C300" s="152" t="e">
        <f>MATCH(B300,DetailList!AZ:AZ,0)</f>
        <v>#N/A</v>
      </c>
      <c r="D300" s="152" t="e">
        <f>MATCH(B300,DetailListPending!AZ:AZ,0)</f>
        <v>#N/A</v>
      </c>
      <c r="E300" s="152" t="e">
        <f>MATCH(B300,Removed!AZ$1:AZ$443,0)</f>
        <v>#N/A</v>
      </c>
      <c r="F300" t="e">
        <f ca="1">CHOOSE(I300,OFFSET(DetailList!C$1,$C300-1,0),"PENDING: "&amp;OFFSET(DetailListPending!C$1,$D300-1,0),"   REMOVED ["&amp;OFFSET(Removed!C$1,$E300-1,0)&amp;"]")</f>
        <v>#N/A</v>
      </c>
      <c r="G300" t="e">
        <f ca="1">CHOOSE(I300,OFFSET(DetailList!E$1,$C300-1,0),OFFSET(DetailListPending!E$1,$D300-1,0),OFFSET(Removed!E$1,$E300-1,0))</f>
        <v>#N/A</v>
      </c>
      <c r="H300" s="233" t="e">
        <f ca="1">CHOOSE(I300,OFFSET(DetailList!AU$1,$C300-1,0),"Pending: "&amp;OFFSET(DetailListPending!AU$1,$D300-1,0),"REMOVED ["&amp;OFFSET(Removed!AU$1,$E300-1,0)&amp;"]")</f>
        <v>#N/A</v>
      </c>
      <c r="I300" t="e">
        <f t="shared" si="12"/>
        <v>#N/A</v>
      </c>
      <c r="J300" t="b">
        <f t="shared" si="13"/>
        <v>0</v>
      </c>
      <c r="K300" t="b">
        <f t="shared" si="14"/>
        <v>0</v>
      </c>
    </row>
    <row r="301" spans="2:11" x14ac:dyDescent="0.3">
      <c r="B301" s="90">
        <v>300</v>
      </c>
      <c r="C301" s="152" t="e">
        <f>MATCH(B301,DetailList!AZ:AZ,0)</f>
        <v>#N/A</v>
      </c>
      <c r="D301" s="152" t="e">
        <f>MATCH(B301,DetailListPending!AZ:AZ,0)</f>
        <v>#N/A</v>
      </c>
      <c r="E301" s="152" t="e">
        <f>MATCH(B301,Removed!AZ$1:AZ$443,0)</f>
        <v>#N/A</v>
      </c>
      <c r="F301" t="e">
        <f ca="1">CHOOSE(I301,OFFSET(DetailList!C$1,$C301-1,0),"PENDING: "&amp;OFFSET(DetailListPending!C$1,$D301-1,0),"   REMOVED ["&amp;OFFSET(Removed!C$1,$E301-1,0)&amp;"]")</f>
        <v>#N/A</v>
      </c>
      <c r="G301" t="e">
        <f ca="1">CHOOSE(I301,OFFSET(DetailList!E$1,$C301-1,0),OFFSET(DetailListPending!E$1,$D301-1,0),OFFSET(Removed!E$1,$E301-1,0))</f>
        <v>#N/A</v>
      </c>
      <c r="H301" s="233" t="e">
        <f ca="1">CHOOSE(I301,OFFSET(DetailList!AU$1,$C301-1,0),"Pending: "&amp;OFFSET(DetailListPending!AU$1,$D301-1,0),"REMOVED ["&amp;OFFSET(Removed!AU$1,$E301-1,0)&amp;"]")</f>
        <v>#N/A</v>
      </c>
      <c r="I301" t="e">
        <f t="shared" si="12"/>
        <v>#N/A</v>
      </c>
      <c r="J301" t="b">
        <f t="shared" si="13"/>
        <v>0</v>
      </c>
      <c r="K301" t="b">
        <f t="shared" si="14"/>
        <v>0</v>
      </c>
    </row>
    <row r="302" spans="2:11" x14ac:dyDescent="0.3">
      <c r="B302" s="90">
        <v>301</v>
      </c>
      <c r="C302" s="152" t="e">
        <f>MATCH(B302,DetailList!AZ:AZ,0)</f>
        <v>#N/A</v>
      </c>
      <c r="D302" s="152" t="e">
        <f>MATCH(B302,DetailListPending!AZ:AZ,0)</f>
        <v>#N/A</v>
      </c>
      <c r="E302" s="152" t="e">
        <f>MATCH(B302,Removed!AZ$1:AZ$443,0)</f>
        <v>#N/A</v>
      </c>
      <c r="F302" t="e">
        <f ca="1">CHOOSE(I302,OFFSET(DetailList!C$1,$C302-1,0),"PENDING: "&amp;OFFSET(DetailListPending!C$1,$D302-1,0),"   REMOVED ["&amp;OFFSET(Removed!C$1,$E302-1,0)&amp;"]")</f>
        <v>#N/A</v>
      </c>
      <c r="G302" t="e">
        <f ca="1">CHOOSE(I302,OFFSET(DetailList!E$1,$C302-1,0),OFFSET(DetailListPending!E$1,$D302-1,0),OFFSET(Removed!E$1,$E302-1,0))</f>
        <v>#N/A</v>
      </c>
      <c r="H302" s="233" t="e">
        <f ca="1">CHOOSE(I302,OFFSET(DetailList!AU$1,$C302-1,0),"Pending: "&amp;OFFSET(DetailListPending!AU$1,$D302-1,0),"REMOVED ["&amp;OFFSET(Removed!AU$1,$E302-1,0)&amp;"]")</f>
        <v>#N/A</v>
      </c>
      <c r="I302" t="e">
        <f t="shared" si="12"/>
        <v>#N/A</v>
      </c>
      <c r="J302" t="b">
        <f t="shared" si="13"/>
        <v>0</v>
      </c>
      <c r="K302" t="b">
        <f t="shared" si="14"/>
        <v>0</v>
      </c>
    </row>
    <row r="303" spans="2:11" x14ac:dyDescent="0.3">
      <c r="B303" s="90">
        <v>302</v>
      </c>
      <c r="C303" s="152" t="e">
        <f>MATCH(B303,DetailList!AZ:AZ,0)</f>
        <v>#N/A</v>
      </c>
      <c r="D303" s="152" t="e">
        <f>MATCH(B303,DetailListPending!AZ:AZ,0)</f>
        <v>#N/A</v>
      </c>
      <c r="E303" s="152" t="e">
        <f>MATCH(B303,Removed!AZ$1:AZ$443,0)</f>
        <v>#N/A</v>
      </c>
      <c r="F303" t="e">
        <f ca="1">CHOOSE(I303,OFFSET(DetailList!C$1,$C303-1,0),"PENDING: "&amp;OFFSET(DetailListPending!C$1,$D303-1,0),"   REMOVED ["&amp;OFFSET(Removed!C$1,$E303-1,0)&amp;"]")</f>
        <v>#N/A</v>
      </c>
      <c r="G303" t="e">
        <f ca="1">CHOOSE(I303,OFFSET(DetailList!E$1,$C303-1,0),OFFSET(DetailListPending!E$1,$D303-1,0),OFFSET(Removed!E$1,$E303-1,0))</f>
        <v>#N/A</v>
      </c>
      <c r="H303" s="233" t="e">
        <f ca="1">CHOOSE(I303,OFFSET(DetailList!AU$1,$C303-1,0),"Pending: "&amp;OFFSET(DetailListPending!AU$1,$D303-1,0),"REMOVED ["&amp;OFFSET(Removed!AU$1,$E303-1,0)&amp;"]")</f>
        <v>#N/A</v>
      </c>
      <c r="I303" t="e">
        <f t="shared" si="12"/>
        <v>#N/A</v>
      </c>
      <c r="J303" t="b">
        <f t="shared" si="13"/>
        <v>0</v>
      </c>
      <c r="K303" t="b">
        <f t="shared" si="14"/>
        <v>0</v>
      </c>
    </row>
    <row r="304" spans="2:11" x14ac:dyDescent="0.3">
      <c r="B304" s="90">
        <v>303</v>
      </c>
      <c r="C304" s="152" t="e">
        <f>MATCH(B304,DetailList!AZ:AZ,0)</f>
        <v>#N/A</v>
      </c>
      <c r="D304" s="152" t="e">
        <f>MATCH(B304,DetailListPending!AZ:AZ,0)</f>
        <v>#N/A</v>
      </c>
      <c r="E304" s="152" t="e">
        <f>MATCH(B304,Removed!AZ$1:AZ$443,0)</f>
        <v>#N/A</v>
      </c>
      <c r="F304" t="e">
        <f ca="1">CHOOSE(I304,OFFSET(DetailList!C$1,$C304-1,0),"PENDING: "&amp;OFFSET(DetailListPending!C$1,$D304-1,0),"   REMOVED ["&amp;OFFSET(Removed!C$1,$E304-1,0)&amp;"]")</f>
        <v>#N/A</v>
      </c>
      <c r="G304" t="e">
        <f ca="1">CHOOSE(I304,OFFSET(DetailList!E$1,$C304-1,0),OFFSET(DetailListPending!E$1,$D304-1,0),OFFSET(Removed!E$1,$E304-1,0))</f>
        <v>#N/A</v>
      </c>
      <c r="H304" s="233" t="e">
        <f ca="1">CHOOSE(I304,OFFSET(DetailList!AU$1,$C304-1,0),"Pending: "&amp;OFFSET(DetailListPending!AU$1,$D304-1,0),"REMOVED ["&amp;OFFSET(Removed!AU$1,$E304-1,0)&amp;"]")</f>
        <v>#N/A</v>
      </c>
      <c r="I304" t="e">
        <f t="shared" si="12"/>
        <v>#N/A</v>
      </c>
      <c r="J304" t="b">
        <f t="shared" si="13"/>
        <v>0</v>
      </c>
      <c r="K304" t="b">
        <f t="shared" si="14"/>
        <v>0</v>
      </c>
    </row>
    <row r="305" spans="2:11" x14ac:dyDescent="0.3">
      <c r="B305" s="90">
        <v>304</v>
      </c>
      <c r="C305" s="152" t="e">
        <f>MATCH(B305,DetailList!AZ:AZ,0)</f>
        <v>#N/A</v>
      </c>
      <c r="D305" s="152" t="e">
        <f>MATCH(B305,DetailListPending!AZ:AZ,0)</f>
        <v>#N/A</v>
      </c>
      <c r="E305" s="152" t="e">
        <f>MATCH(B305,Removed!AZ$1:AZ$443,0)</f>
        <v>#N/A</v>
      </c>
      <c r="F305" t="e">
        <f ca="1">CHOOSE(I305,OFFSET(DetailList!C$1,$C305-1,0),"PENDING: "&amp;OFFSET(DetailListPending!C$1,$D305-1,0),"   REMOVED ["&amp;OFFSET(Removed!C$1,$E305-1,0)&amp;"]")</f>
        <v>#N/A</v>
      </c>
      <c r="G305" t="e">
        <f ca="1">CHOOSE(I305,OFFSET(DetailList!E$1,$C305-1,0),OFFSET(DetailListPending!E$1,$D305-1,0),OFFSET(Removed!E$1,$E305-1,0))</f>
        <v>#N/A</v>
      </c>
      <c r="H305" s="233" t="e">
        <f ca="1">CHOOSE(I305,OFFSET(DetailList!AU$1,$C305-1,0),"Pending: "&amp;OFFSET(DetailListPending!AU$1,$D305-1,0),"REMOVED ["&amp;OFFSET(Removed!AU$1,$E305-1,0)&amp;"]")</f>
        <v>#N/A</v>
      </c>
      <c r="I305" t="e">
        <f t="shared" si="12"/>
        <v>#N/A</v>
      </c>
      <c r="J305" t="b">
        <f t="shared" si="13"/>
        <v>0</v>
      </c>
      <c r="K305" t="b">
        <f t="shared" si="14"/>
        <v>0</v>
      </c>
    </row>
    <row r="306" spans="2:11" x14ac:dyDescent="0.3">
      <c r="B306" s="90">
        <v>305</v>
      </c>
      <c r="C306" s="152" t="e">
        <f>MATCH(B306,DetailList!AZ:AZ,0)</f>
        <v>#N/A</v>
      </c>
      <c r="D306" s="152" t="e">
        <f>MATCH(B306,DetailListPending!AZ:AZ,0)</f>
        <v>#N/A</v>
      </c>
      <c r="E306" s="152" t="e">
        <f>MATCH(B306,Removed!AZ$1:AZ$443,0)</f>
        <v>#N/A</v>
      </c>
      <c r="F306" t="e">
        <f ca="1">CHOOSE(I306,OFFSET(DetailList!C$1,$C306-1,0),"PENDING: "&amp;OFFSET(DetailListPending!C$1,$D306-1,0),"   REMOVED ["&amp;OFFSET(Removed!C$1,$E306-1,0)&amp;"]")</f>
        <v>#N/A</v>
      </c>
      <c r="G306" t="e">
        <f ca="1">CHOOSE(I306,OFFSET(DetailList!E$1,$C306-1,0),OFFSET(DetailListPending!E$1,$D306-1,0),OFFSET(Removed!E$1,$E306-1,0))</f>
        <v>#N/A</v>
      </c>
      <c r="H306" s="233" t="e">
        <f ca="1">CHOOSE(I306,OFFSET(DetailList!AU$1,$C306-1,0),"Pending: "&amp;OFFSET(DetailListPending!AU$1,$D306-1,0),"REMOVED ["&amp;OFFSET(Removed!AU$1,$E306-1,0)&amp;"]")</f>
        <v>#N/A</v>
      </c>
      <c r="I306" t="e">
        <f t="shared" si="12"/>
        <v>#N/A</v>
      </c>
      <c r="J306" t="b">
        <f t="shared" si="13"/>
        <v>0</v>
      </c>
      <c r="K306" t="b">
        <f t="shared" si="14"/>
        <v>0</v>
      </c>
    </row>
    <row r="307" spans="2:11" x14ac:dyDescent="0.3">
      <c r="B307" s="90">
        <v>306</v>
      </c>
      <c r="C307" s="152" t="e">
        <f>MATCH(B307,DetailList!AZ:AZ,0)</f>
        <v>#N/A</v>
      </c>
      <c r="D307" s="152" t="e">
        <f>MATCH(B307,DetailListPending!AZ:AZ,0)</f>
        <v>#N/A</v>
      </c>
      <c r="E307" s="152" t="e">
        <f>MATCH(B307,Removed!AZ$1:AZ$443,0)</f>
        <v>#N/A</v>
      </c>
      <c r="F307" t="e">
        <f ca="1">CHOOSE(I307,OFFSET(DetailList!C$1,$C307-1,0),"PENDING: "&amp;OFFSET(DetailListPending!C$1,$D307-1,0),"   REMOVED ["&amp;OFFSET(Removed!C$1,$E307-1,0)&amp;"]")</f>
        <v>#N/A</v>
      </c>
      <c r="G307" t="e">
        <f ca="1">CHOOSE(I307,OFFSET(DetailList!E$1,$C307-1,0),OFFSET(DetailListPending!E$1,$D307-1,0),OFFSET(Removed!E$1,$E307-1,0))</f>
        <v>#N/A</v>
      </c>
      <c r="H307" s="233" t="e">
        <f ca="1">CHOOSE(I307,OFFSET(DetailList!AU$1,$C307-1,0),"Pending: "&amp;OFFSET(DetailListPending!AU$1,$D307-1,0),"REMOVED ["&amp;OFFSET(Removed!AU$1,$E307-1,0)&amp;"]")</f>
        <v>#N/A</v>
      </c>
      <c r="I307" t="e">
        <f t="shared" si="12"/>
        <v>#N/A</v>
      </c>
      <c r="J307" t="b">
        <f t="shared" si="13"/>
        <v>0</v>
      </c>
      <c r="K307" t="b">
        <f t="shared" si="14"/>
        <v>0</v>
      </c>
    </row>
    <row r="308" spans="2:11" x14ac:dyDescent="0.3">
      <c r="B308" s="90">
        <v>307</v>
      </c>
      <c r="C308" s="152" t="e">
        <f>MATCH(B308,DetailList!AZ:AZ,0)</f>
        <v>#N/A</v>
      </c>
      <c r="D308" s="152" t="e">
        <f>MATCH(B308,DetailListPending!AZ:AZ,0)</f>
        <v>#N/A</v>
      </c>
      <c r="E308" s="152" t="e">
        <f>MATCH(B308,Removed!AZ$1:AZ$443,0)</f>
        <v>#N/A</v>
      </c>
      <c r="F308" t="e">
        <f ca="1">CHOOSE(I308,OFFSET(DetailList!C$1,$C308-1,0),"PENDING: "&amp;OFFSET(DetailListPending!C$1,$D308-1,0),"   REMOVED ["&amp;OFFSET(Removed!C$1,$E308-1,0)&amp;"]")</f>
        <v>#N/A</v>
      </c>
      <c r="G308" t="e">
        <f ca="1">CHOOSE(I308,OFFSET(DetailList!E$1,$C308-1,0),OFFSET(DetailListPending!E$1,$D308-1,0),OFFSET(Removed!E$1,$E308-1,0))</f>
        <v>#N/A</v>
      </c>
      <c r="H308" s="233" t="e">
        <f ca="1">CHOOSE(I308,OFFSET(DetailList!AU$1,$C308-1,0),"Pending: "&amp;OFFSET(DetailListPending!AU$1,$D308-1,0),"REMOVED ["&amp;OFFSET(Removed!AU$1,$E308-1,0)&amp;"]")</f>
        <v>#N/A</v>
      </c>
      <c r="I308" t="e">
        <f t="shared" si="12"/>
        <v>#N/A</v>
      </c>
      <c r="J308" t="b">
        <f t="shared" si="13"/>
        <v>0</v>
      </c>
      <c r="K308" t="b">
        <f t="shared" si="14"/>
        <v>0</v>
      </c>
    </row>
    <row r="309" spans="2:11" x14ac:dyDescent="0.3">
      <c r="B309" s="90">
        <v>308</v>
      </c>
      <c r="C309" s="152" t="e">
        <f>MATCH(B309,DetailList!AZ:AZ,0)</f>
        <v>#N/A</v>
      </c>
      <c r="D309" s="152" t="e">
        <f>MATCH(B309,DetailListPending!AZ:AZ,0)</f>
        <v>#N/A</v>
      </c>
      <c r="E309" s="152" t="e">
        <f>MATCH(B309,Removed!AZ$1:AZ$443,0)</f>
        <v>#N/A</v>
      </c>
      <c r="F309" t="e">
        <f ca="1">CHOOSE(I309,OFFSET(DetailList!C$1,$C309-1,0),"PENDING: "&amp;OFFSET(DetailListPending!C$1,$D309-1,0),"   REMOVED ["&amp;OFFSET(Removed!C$1,$E309-1,0)&amp;"]")</f>
        <v>#N/A</v>
      </c>
      <c r="G309" t="e">
        <f ca="1">CHOOSE(I309,OFFSET(DetailList!E$1,$C309-1,0),OFFSET(DetailListPending!E$1,$D309-1,0),OFFSET(Removed!E$1,$E309-1,0))</f>
        <v>#N/A</v>
      </c>
      <c r="H309" s="233" t="e">
        <f ca="1">CHOOSE(I309,OFFSET(DetailList!AU$1,$C309-1,0),"Pending: "&amp;OFFSET(DetailListPending!AU$1,$D309-1,0),"REMOVED ["&amp;OFFSET(Removed!AU$1,$E309-1,0)&amp;"]")</f>
        <v>#N/A</v>
      </c>
      <c r="I309" t="e">
        <f t="shared" si="12"/>
        <v>#N/A</v>
      </c>
      <c r="J309" t="b">
        <f t="shared" si="13"/>
        <v>0</v>
      </c>
      <c r="K309" t="b">
        <f t="shared" si="14"/>
        <v>0</v>
      </c>
    </row>
    <row r="310" spans="2:11" x14ac:dyDescent="0.3">
      <c r="B310" s="90">
        <v>309</v>
      </c>
      <c r="C310" s="152" t="e">
        <f>MATCH(B310,DetailList!AZ:AZ,0)</f>
        <v>#N/A</v>
      </c>
      <c r="D310" s="152" t="e">
        <f>MATCH(B310,DetailListPending!AZ:AZ,0)</f>
        <v>#N/A</v>
      </c>
      <c r="E310" s="152" t="e">
        <f>MATCH(B310,Removed!AZ$1:AZ$443,0)</f>
        <v>#N/A</v>
      </c>
      <c r="F310" t="e">
        <f ca="1">CHOOSE(I310,OFFSET(DetailList!C$1,$C310-1,0),"PENDING: "&amp;OFFSET(DetailListPending!C$1,$D310-1,0),"   REMOVED ["&amp;OFFSET(Removed!C$1,$E310-1,0)&amp;"]")</f>
        <v>#N/A</v>
      </c>
      <c r="G310" t="e">
        <f ca="1">CHOOSE(I310,OFFSET(DetailList!E$1,$C310-1,0),OFFSET(DetailListPending!E$1,$D310-1,0),OFFSET(Removed!E$1,$E310-1,0))</f>
        <v>#N/A</v>
      </c>
      <c r="H310" s="233" t="e">
        <f ca="1">CHOOSE(I310,OFFSET(DetailList!AU$1,$C310-1,0),"Pending: "&amp;OFFSET(DetailListPending!AU$1,$D310-1,0),"REMOVED ["&amp;OFFSET(Removed!AU$1,$E310-1,0)&amp;"]")</f>
        <v>#N/A</v>
      </c>
      <c r="I310" t="e">
        <f t="shared" si="12"/>
        <v>#N/A</v>
      </c>
      <c r="J310" t="b">
        <f t="shared" si="13"/>
        <v>0</v>
      </c>
      <c r="K310" t="b">
        <f t="shared" si="14"/>
        <v>0</v>
      </c>
    </row>
    <row r="311" spans="2:11" x14ac:dyDescent="0.3">
      <c r="B311" s="90">
        <v>310</v>
      </c>
      <c r="C311" s="152" t="e">
        <f>MATCH(B311,DetailList!AZ:AZ,0)</f>
        <v>#N/A</v>
      </c>
      <c r="D311" s="152" t="e">
        <f>MATCH(B311,DetailListPending!AZ:AZ,0)</f>
        <v>#N/A</v>
      </c>
      <c r="E311" s="152" t="e">
        <f>MATCH(B311,Removed!AZ$1:AZ$443,0)</f>
        <v>#N/A</v>
      </c>
      <c r="F311" t="e">
        <f ca="1">CHOOSE(I311,OFFSET(DetailList!C$1,$C311-1,0),"PENDING: "&amp;OFFSET(DetailListPending!C$1,$D311-1,0),"   REMOVED ["&amp;OFFSET(Removed!C$1,$E311-1,0)&amp;"]")</f>
        <v>#N/A</v>
      </c>
      <c r="G311" t="e">
        <f ca="1">CHOOSE(I311,OFFSET(DetailList!E$1,$C311-1,0),OFFSET(DetailListPending!E$1,$D311-1,0),OFFSET(Removed!E$1,$E311-1,0))</f>
        <v>#N/A</v>
      </c>
      <c r="H311" s="233" t="e">
        <f ca="1">CHOOSE(I311,OFFSET(DetailList!AU$1,$C311-1,0),"Pending: "&amp;OFFSET(DetailListPending!AU$1,$D311-1,0),"REMOVED ["&amp;OFFSET(Removed!AU$1,$E311-1,0)&amp;"]")</f>
        <v>#N/A</v>
      </c>
      <c r="I311" t="e">
        <f t="shared" si="12"/>
        <v>#N/A</v>
      </c>
      <c r="J311" t="b">
        <f t="shared" si="13"/>
        <v>0</v>
      </c>
      <c r="K311" t="b">
        <f t="shared" si="14"/>
        <v>0</v>
      </c>
    </row>
    <row r="312" spans="2:11" x14ac:dyDescent="0.3">
      <c r="B312" s="90">
        <v>311</v>
      </c>
      <c r="C312" s="152" t="e">
        <f>MATCH(B312,DetailList!AZ:AZ,0)</f>
        <v>#N/A</v>
      </c>
      <c r="D312" s="152" t="e">
        <f>MATCH(B312,DetailListPending!AZ:AZ,0)</f>
        <v>#N/A</v>
      </c>
      <c r="E312" s="152" t="e">
        <f>MATCH(B312,Removed!AZ$1:AZ$443,0)</f>
        <v>#N/A</v>
      </c>
      <c r="F312" t="e">
        <f ca="1">CHOOSE(I312,OFFSET(DetailList!C$1,$C312-1,0),"PENDING: "&amp;OFFSET(DetailListPending!C$1,$D312-1,0),"   REMOVED ["&amp;OFFSET(Removed!C$1,$E312-1,0)&amp;"]")</f>
        <v>#N/A</v>
      </c>
      <c r="G312" t="e">
        <f ca="1">CHOOSE(I312,OFFSET(DetailList!E$1,$C312-1,0),OFFSET(DetailListPending!E$1,$D312-1,0),OFFSET(Removed!E$1,$E312-1,0))</f>
        <v>#N/A</v>
      </c>
      <c r="H312" s="233" t="e">
        <f ca="1">CHOOSE(I312,OFFSET(DetailList!AU$1,$C312-1,0),"Pending: "&amp;OFFSET(DetailListPending!AU$1,$D312-1,0),"REMOVED ["&amp;OFFSET(Removed!AU$1,$E312-1,0)&amp;"]")</f>
        <v>#N/A</v>
      </c>
      <c r="I312" t="e">
        <f t="shared" si="12"/>
        <v>#N/A</v>
      </c>
      <c r="J312" t="b">
        <f t="shared" si="13"/>
        <v>0</v>
      </c>
      <c r="K312" t="b">
        <f t="shared" si="14"/>
        <v>0</v>
      </c>
    </row>
    <row r="313" spans="2:11" x14ac:dyDescent="0.3">
      <c r="B313" s="90">
        <v>312</v>
      </c>
      <c r="C313" s="152" t="e">
        <f>MATCH(B313,DetailList!AZ:AZ,0)</f>
        <v>#N/A</v>
      </c>
      <c r="D313" s="152" t="e">
        <f>MATCH(B313,DetailListPending!AZ:AZ,0)</f>
        <v>#N/A</v>
      </c>
      <c r="E313" s="152" t="e">
        <f>MATCH(B313,Removed!AZ$1:AZ$443,0)</f>
        <v>#N/A</v>
      </c>
      <c r="F313" t="e">
        <f ca="1">CHOOSE(I313,OFFSET(DetailList!C$1,$C313-1,0),"PENDING: "&amp;OFFSET(DetailListPending!C$1,$D313-1,0),"   REMOVED ["&amp;OFFSET(Removed!C$1,$E313-1,0)&amp;"]")</f>
        <v>#N/A</v>
      </c>
      <c r="G313" t="e">
        <f ca="1">CHOOSE(I313,OFFSET(DetailList!E$1,$C313-1,0),OFFSET(DetailListPending!E$1,$D313-1,0),OFFSET(Removed!E$1,$E313-1,0))</f>
        <v>#N/A</v>
      </c>
      <c r="H313" s="233" t="e">
        <f ca="1">CHOOSE(I313,OFFSET(DetailList!AU$1,$C313-1,0),"Pending: "&amp;OFFSET(DetailListPending!AU$1,$D313-1,0),"REMOVED ["&amp;OFFSET(Removed!AU$1,$E313-1,0)&amp;"]")</f>
        <v>#N/A</v>
      </c>
      <c r="I313" t="e">
        <f t="shared" si="12"/>
        <v>#N/A</v>
      </c>
      <c r="J313" t="b">
        <f t="shared" si="13"/>
        <v>0</v>
      </c>
      <c r="K313" t="b">
        <f t="shared" si="14"/>
        <v>0</v>
      </c>
    </row>
    <row r="314" spans="2:11" x14ac:dyDescent="0.3">
      <c r="B314" s="90">
        <v>313</v>
      </c>
      <c r="C314" s="152" t="e">
        <f>MATCH(B314,DetailList!AZ:AZ,0)</f>
        <v>#N/A</v>
      </c>
      <c r="D314" s="152" t="e">
        <f>MATCH(B314,DetailListPending!AZ:AZ,0)</f>
        <v>#N/A</v>
      </c>
      <c r="E314" s="152" t="e">
        <f>MATCH(B314,Removed!AZ$1:AZ$443,0)</f>
        <v>#N/A</v>
      </c>
      <c r="F314" t="e">
        <f ca="1">CHOOSE(I314,OFFSET(DetailList!C$1,$C314-1,0),"PENDING: "&amp;OFFSET(DetailListPending!C$1,$D314-1,0),"   REMOVED ["&amp;OFFSET(Removed!C$1,$E314-1,0)&amp;"]")</f>
        <v>#N/A</v>
      </c>
      <c r="G314" t="e">
        <f ca="1">CHOOSE(I314,OFFSET(DetailList!E$1,$C314-1,0),OFFSET(DetailListPending!E$1,$D314-1,0),OFFSET(Removed!E$1,$E314-1,0))</f>
        <v>#N/A</v>
      </c>
      <c r="H314" s="233" t="e">
        <f ca="1">CHOOSE(I314,OFFSET(DetailList!AU$1,$C314-1,0),"Pending: "&amp;OFFSET(DetailListPending!AU$1,$D314-1,0),"REMOVED ["&amp;OFFSET(Removed!AU$1,$E314-1,0)&amp;"]")</f>
        <v>#N/A</v>
      </c>
      <c r="I314" t="e">
        <f t="shared" si="12"/>
        <v>#N/A</v>
      </c>
      <c r="J314" t="b">
        <f t="shared" si="13"/>
        <v>0</v>
      </c>
      <c r="K314" t="b">
        <f t="shared" si="14"/>
        <v>0</v>
      </c>
    </row>
    <row r="315" spans="2:11" x14ac:dyDescent="0.3">
      <c r="B315" s="90">
        <v>314</v>
      </c>
      <c r="C315" s="152" t="e">
        <f>MATCH(B315,DetailList!AZ:AZ,0)</f>
        <v>#N/A</v>
      </c>
      <c r="D315" s="152" t="e">
        <f>MATCH(B315,DetailListPending!AZ:AZ,0)</f>
        <v>#N/A</v>
      </c>
      <c r="E315" s="152" t="e">
        <f>MATCH(B315,Removed!AZ$1:AZ$443,0)</f>
        <v>#N/A</v>
      </c>
      <c r="F315" t="e">
        <f ca="1">CHOOSE(I315,OFFSET(DetailList!C$1,$C315-1,0),"PENDING: "&amp;OFFSET(DetailListPending!C$1,$D315-1,0),"   REMOVED ["&amp;OFFSET(Removed!C$1,$E315-1,0)&amp;"]")</f>
        <v>#N/A</v>
      </c>
      <c r="G315" t="e">
        <f ca="1">CHOOSE(I315,OFFSET(DetailList!E$1,$C315-1,0),OFFSET(DetailListPending!E$1,$D315-1,0),OFFSET(Removed!E$1,$E315-1,0))</f>
        <v>#N/A</v>
      </c>
      <c r="H315" s="233" t="e">
        <f ca="1">CHOOSE(I315,OFFSET(DetailList!AU$1,$C315-1,0),"Pending: "&amp;OFFSET(DetailListPending!AU$1,$D315-1,0),"REMOVED ["&amp;OFFSET(Removed!AU$1,$E315-1,0)&amp;"]")</f>
        <v>#N/A</v>
      </c>
      <c r="I315" t="e">
        <f t="shared" si="12"/>
        <v>#N/A</v>
      </c>
      <c r="J315" t="b">
        <f t="shared" si="13"/>
        <v>0</v>
      </c>
      <c r="K315" t="b">
        <f t="shared" si="14"/>
        <v>0</v>
      </c>
    </row>
    <row r="316" spans="2:11" x14ac:dyDescent="0.3">
      <c r="B316" s="90">
        <v>315</v>
      </c>
      <c r="C316" s="152" t="e">
        <f>MATCH(B316,DetailList!AZ:AZ,0)</f>
        <v>#N/A</v>
      </c>
      <c r="D316" s="152" t="e">
        <f>MATCH(B316,DetailListPending!AZ:AZ,0)</f>
        <v>#N/A</v>
      </c>
      <c r="E316" s="152" t="e">
        <f>MATCH(B316,Removed!AZ$1:AZ$443,0)</f>
        <v>#N/A</v>
      </c>
      <c r="F316" t="e">
        <f ca="1">CHOOSE(I316,OFFSET(DetailList!C$1,$C316-1,0),"PENDING: "&amp;OFFSET(DetailListPending!C$1,$D316-1,0),"   REMOVED ["&amp;OFFSET(Removed!C$1,$E316-1,0)&amp;"]")</f>
        <v>#N/A</v>
      </c>
      <c r="G316" t="e">
        <f ca="1">CHOOSE(I316,OFFSET(DetailList!E$1,$C316-1,0),OFFSET(DetailListPending!E$1,$D316-1,0),OFFSET(Removed!E$1,$E316-1,0))</f>
        <v>#N/A</v>
      </c>
      <c r="H316" s="233" t="e">
        <f ca="1">CHOOSE(I316,OFFSET(DetailList!AU$1,$C316-1,0),"Pending: "&amp;OFFSET(DetailListPending!AU$1,$D316-1,0),"REMOVED ["&amp;OFFSET(Removed!AU$1,$E316-1,0)&amp;"]")</f>
        <v>#N/A</v>
      </c>
      <c r="I316" t="e">
        <f t="shared" si="12"/>
        <v>#N/A</v>
      </c>
      <c r="J316" t="b">
        <f t="shared" si="13"/>
        <v>0</v>
      </c>
      <c r="K316" t="b">
        <f t="shared" si="14"/>
        <v>0</v>
      </c>
    </row>
    <row r="317" spans="2:11" x14ac:dyDescent="0.3">
      <c r="B317" s="90">
        <v>316</v>
      </c>
      <c r="C317" s="152" t="e">
        <f>MATCH(B317,DetailList!AZ:AZ,0)</f>
        <v>#N/A</v>
      </c>
      <c r="D317" s="152" t="e">
        <f>MATCH(B317,DetailListPending!AZ:AZ,0)</f>
        <v>#N/A</v>
      </c>
      <c r="E317" s="152" t="e">
        <f>MATCH(B317,Removed!AZ$1:AZ$443,0)</f>
        <v>#N/A</v>
      </c>
      <c r="F317" t="e">
        <f ca="1">CHOOSE(I317,OFFSET(DetailList!C$1,$C317-1,0),"PENDING: "&amp;OFFSET(DetailListPending!C$1,$D317-1,0),"   REMOVED ["&amp;OFFSET(Removed!C$1,$E317-1,0)&amp;"]")</f>
        <v>#N/A</v>
      </c>
      <c r="G317" t="e">
        <f ca="1">CHOOSE(I317,OFFSET(DetailList!E$1,$C317-1,0),OFFSET(DetailListPending!E$1,$D317-1,0),OFFSET(Removed!E$1,$E317-1,0))</f>
        <v>#N/A</v>
      </c>
      <c r="H317" s="233" t="e">
        <f ca="1">CHOOSE(I317,OFFSET(DetailList!AU$1,$C317-1,0),"Pending: "&amp;OFFSET(DetailListPending!AU$1,$D317-1,0),"REMOVED ["&amp;OFFSET(Removed!AU$1,$E317-1,0)&amp;"]")</f>
        <v>#N/A</v>
      </c>
      <c r="I317" t="e">
        <f t="shared" si="12"/>
        <v>#N/A</v>
      </c>
      <c r="J317" t="b">
        <f t="shared" si="13"/>
        <v>0</v>
      </c>
      <c r="K317" t="b">
        <f t="shared" si="14"/>
        <v>0</v>
      </c>
    </row>
    <row r="318" spans="2:11" x14ac:dyDescent="0.3">
      <c r="B318" s="90">
        <v>317</v>
      </c>
      <c r="C318" s="152" t="e">
        <f>MATCH(B318,DetailList!AZ:AZ,0)</f>
        <v>#N/A</v>
      </c>
      <c r="D318" s="152" t="e">
        <f>MATCH(B318,DetailListPending!AZ:AZ,0)</f>
        <v>#N/A</v>
      </c>
      <c r="E318" s="152" t="e">
        <f>MATCH(B318,Removed!AZ$1:AZ$443,0)</f>
        <v>#N/A</v>
      </c>
      <c r="F318" t="e">
        <f ca="1">CHOOSE(I318,OFFSET(DetailList!C$1,$C318-1,0),"PENDING: "&amp;OFFSET(DetailListPending!C$1,$D318-1,0),"   REMOVED ["&amp;OFFSET(Removed!C$1,$E318-1,0)&amp;"]")</f>
        <v>#N/A</v>
      </c>
      <c r="G318" t="e">
        <f ca="1">CHOOSE(I318,OFFSET(DetailList!E$1,$C318-1,0),OFFSET(DetailListPending!E$1,$D318-1,0),OFFSET(Removed!E$1,$E318-1,0))</f>
        <v>#N/A</v>
      </c>
      <c r="H318" s="233" t="e">
        <f ca="1">CHOOSE(I318,OFFSET(DetailList!AU$1,$C318-1,0),"Pending: "&amp;OFFSET(DetailListPending!AU$1,$D318-1,0),"REMOVED ["&amp;OFFSET(Removed!AU$1,$E318-1,0)&amp;"]")</f>
        <v>#N/A</v>
      </c>
      <c r="I318" t="e">
        <f t="shared" si="12"/>
        <v>#N/A</v>
      </c>
      <c r="J318" t="b">
        <f t="shared" si="13"/>
        <v>0</v>
      </c>
      <c r="K318" t="b">
        <f t="shared" si="14"/>
        <v>0</v>
      </c>
    </row>
    <row r="319" spans="2:11" x14ac:dyDescent="0.3">
      <c r="B319" s="90">
        <v>318</v>
      </c>
      <c r="C319" s="152" t="e">
        <f>MATCH(B319,DetailList!AZ:AZ,0)</f>
        <v>#N/A</v>
      </c>
      <c r="D319" s="152" t="e">
        <f>MATCH(B319,DetailListPending!AZ:AZ,0)</f>
        <v>#N/A</v>
      </c>
      <c r="E319" s="152" t="e">
        <f>MATCH(B319,Removed!AZ$1:AZ$443,0)</f>
        <v>#N/A</v>
      </c>
      <c r="F319" t="e">
        <f ca="1">CHOOSE(I319,OFFSET(DetailList!C$1,$C319-1,0),"PENDING: "&amp;OFFSET(DetailListPending!C$1,$D319-1,0),"   REMOVED ["&amp;OFFSET(Removed!C$1,$E319-1,0)&amp;"]")</f>
        <v>#N/A</v>
      </c>
      <c r="G319" t="e">
        <f ca="1">CHOOSE(I319,OFFSET(DetailList!E$1,$C319-1,0),OFFSET(DetailListPending!E$1,$D319-1,0),OFFSET(Removed!E$1,$E319-1,0))</f>
        <v>#N/A</v>
      </c>
      <c r="H319" s="233" t="e">
        <f ca="1">CHOOSE(I319,OFFSET(DetailList!AU$1,$C319-1,0),"Pending: "&amp;OFFSET(DetailListPending!AU$1,$D319-1,0),"REMOVED ["&amp;OFFSET(Removed!AU$1,$E319-1,0)&amp;"]")</f>
        <v>#N/A</v>
      </c>
      <c r="I319" t="e">
        <f t="shared" si="12"/>
        <v>#N/A</v>
      </c>
      <c r="J319" t="b">
        <f t="shared" si="13"/>
        <v>0</v>
      </c>
      <c r="K319" t="b">
        <f t="shared" si="14"/>
        <v>0</v>
      </c>
    </row>
    <row r="320" spans="2:11" x14ac:dyDescent="0.3">
      <c r="B320" s="90">
        <v>319</v>
      </c>
      <c r="C320" s="152" t="e">
        <f>MATCH(B320,DetailList!AZ:AZ,0)</f>
        <v>#N/A</v>
      </c>
      <c r="D320" s="152" t="e">
        <f>MATCH(B320,DetailListPending!AZ:AZ,0)</f>
        <v>#N/A</v>
      </c>
      <c r="E320" s="152" t="e">
        <f>MATCH(B320,Removed!AZ$1:AZ$443,0)</f>
        <v>#N/A</v>
      </c>
      <c r="F320" t="e">
        <f ca="1">CHOOSE(I320,OFFSET(DetailList!C$1,$C320-1,0),"PENDING: "&amp;OFFSET(DetailListPending!C$1,$D320-1,0),"   REMOVED ["&amp;OFFSET(Removed!C$1,$E320-1,0)&amp;"]")</f>
        <v>#N/A</v>
      </c>
      <c r="G320" t="e">
        <f ca="1">CHOOSE(I320,OFFSET(DetailList!E$1,$C320-1,0),OFFSET(DetailListPending!E$1,$D320-1,0),OFFSET(Removed!E$1,$E320-1,0))</f>
        <v>#N/A</v>
      </c>
      <c r="H320" s="233" t="e">
        <f ca="1">CHOOSE(I320,OFFSET(DetailList!AU$1,$C320-1,0),"Pending: "&amp;OFFSET(DetailListPending!AU$1,$D320-1,0),"REMOVED ["&amp;OFFSET(Removed!AU$1,$E320-1,0)&amp;"]")</f>
        <v>#N/A</v>
      </c>
      <c r="I320" t="e">
        <f t="shared" si="12"/>
        <v>#N/A</v>
      </c>
      <c r="J320" t="b">
        <f t="shared" si="13"/>
        <v>0</v>
      </c>
      <c r="K320" t="b">
        <f t="shared" si="14"/>
        <v>0</v>
      </c>
    </row>
    <row r="321" spans="2:11" x14ac:dyDescent="0.3">
      <c r="B321" s="90">
        <v>320</v>
      </c>
      <c r="C321" s="152" t="e">
        <f>MATCH(B321,DetailList!AZ:AZ,0)</f>
        <v>#N/A</v>
      </c>
      <c r="D321" s="152" t="e">
        <f>MATCH(B321,DetailListPending!AZ:AZ,0)</f>
        <v>#N/A</v>
      </c>
      <c r="E321" s="152" t="e">
        <f>MATCH(B321,Removed!AZ$1:AZ$443,0)</f>
        <v>#N/A</v>
      </c>
      <c r="F321" t="e">
        <f ca="1">CHOOSE(I321,OFFSET(DetailList!C$1,$C321-1,0),"PENDING: "&amp;OFFSET(DetailListPending!C$1,$D321-1,0),"   REMOVED ["&amp;OFFSET(Removed!C$1,$E321-1,0)&amp;"]")</f>
        <v>#N/A</v>
      </c>
      <c r="G321" t="e">
        <f ca="1">CHOOSE(I321,OFFSET(DetailList!E$1,$C321-1,0),OFFSET(DetailListPending!E$1,$D321-1,0),OFFSET(Removed!E$1,$E321-1,0))</f>
        <v>#N/A</v>
      </c>
      <c r="H321" s="233" t="e">
        <f ca="1">CHOOSE(I321,OFFSET(DetailList!AU$1,$C321-1,0),"Pending: "&amp;OFFSET(DetailListPending!AU$1,$D321-1,0),"REMOVED ["&amp;OFFSET(Removed!AU$1,$E321-1,0)&amp;"]")</f>
        <v>#N/A</v>
      </c>
      <c r="I321" t="e">
        <f t="shared" si="12"/>
        <v>#N/A</v>
      </c>
      <c r="J321" t="b">
        <f t="shared" si="13"/>
        <v>0</v>
      </c>
      <c r="K321" t="b">
        <f t="shared" si="14"/>
        <v>0</v>
      </c>
    </row>
    <row r="322" spans="2:11" x14ac:dyDescent="0.3">
      <c r="B322" s="90">
        <v>321</v>
      </c>
      <c r="C322" s="152" t="e">
        <f>MATCH(B322,DetailList!AZ:AZ,0)</f>
        <v>#N/A</v>
      </c>
      <c r="D322" s="152" t="e">
        <f>MATCH(B322,DetailListPending!AZ:AZ,0)</f>
        <v>#N/A</v>
      </c>
      <c r="E322" s="152" t="e">
        <f>MATCH(B322,Removed!AZ$1:AZ$443,0)</f>
        <v>#N/A</v>
      </c>
      <c r="F322" t="e">
        <f ca="1">CHOOSE(I322,OFFSET(DetailList!C$1,$C322-1,0),"PENDING: "&amp;OFFSET(DetailListPending!C$1,$D322-1,0),"   REMOVED ["&amp;OFFSET(Removed!C$1,$E322-1,0)&amp;"]")</f>
        <v>#N/A</v>
      </c>
      <c r="G322" t="e">
        <f ca="1">CHOOSE(I322,OFFSET(DetailList!E$1,$C322-1,0),OFFSET(DetailListPending!E$1,$D322-1,0),OFFSET(Removed!E$1,$E322-1,0))</f>
        <v>#N/A</v>
      </c>
      <c r="H322" s="233" t="e">
        <f ca="1">CHOOSE(I322,OFFSET(DetailList!AU$1,$C322-1,0),"Pending: "&amp;OFFSET(DetailListPending!AU$1,$D322-1,0),"REMOVED ["&amp;OFFSET(Removed!AU$1,$E322-1,0)&amp;"]")</f>
        <v>#N/A</v>
      </c>
      <c r="I322" t="e">
        <f t="shared" ref="I322:I385" si="15">IF(ISNUMBER(C322),1,IF(ISNUMBER(D322),2,IF(ISNUMBER(E322),3,NA())))</f>
        <v>#N/A</v>
      </c>
      <c r="J322" t="b">
        <f t="shared" si="13"/>
        <v>0</v>
      </c>
      <c r="K322" t="b">
        <f t="shared" si="14"/>
        <v>0</v>
      </c>
    </row>
    <row r="323" spans="2:11" x14ac:dyDescent="0.3">
      <c r="B323" s="90">
        <v>322</v>
      </c>
      <c r="C323" s="152" t="e">
        <f>MATCH(B323,DetailList!AZ:AZ,0)</f>
        <v>#N/A</v>
      </c>
      <c r="D323" s="152" t="e">
        <f>MATCH(B323,DetailListPending!AZ:AZ,0)</f>
        <v>#N/A</v>
      </c>
      <c r="E323" s="152" t="e">
        <f>MATCH(B323,Removed!AZ$1:AZ$443,0)</f>
        <v>#N/A</v>
      </c>
      <c r="F323" t="e">
        <f ca="1">CHOOSE(I323,OFFSET(DetailList!C$1,$C323-1,0),"PENDING: "&amp;OFFSET(DetailListPending!C$1,$D323-1,0),"   REMOVED ["&amp;OFFSET(Removed!C$1,$E323-1,0)&amp;"]")</f>
        <v>#N/A</v>
      </c>
      <c r="G323" t="e">
        <f ca="1">CHOOSE(I323,OFFSET(DetailList!E$1,$C323-1,0),OFFSET(DetailListPending!E$1,$D323-1,0),OFFSET(Removed!E$1,$E323-1,0))</f>
        <v>#N/A</v>
      </c>
      <c r="H323" s="233" t="e">
        <f ca="1">CHOOSE(I323,OFFSET(DetailList!AU$1,$C323-1,0),"Pending: "&amp;OFFSET(DetailListPending!AU$1,$D323-1,0),"REMOVED ["&amp;OFFSET(Removed!AU$1,$E323-1,0)&amp;"]")</f>
        <v>#N/A</v>
      </c>
      <c r="I323" t="e">
        <f t="shared" si="15"/>
        <v>#N/A</v>
      </c>
      <c r="J323" t="b">
        <f t="shared" ref="J323:J386" si="16">NOT(ISNA(I323))</f>
        <v>0</v>
      </c>
      <c r="K323" t="b">
        <f t="shared" ref="K323:K386" si="17">AND(J323,COUNTIF(C323:E323,NA())&lt;&gt;2)</f>
        <v>0</v>
      </c>
    </row>
    <row r="324" spans="2:11" x14ac:dyDescent="0.3">
      <c r="B324" s="90">
        <v>323</v>
      </c>
      <c r="C324" s="152" t="e">
        <f>MATCH(B324,DetailList!AZ:AZ,0)</f>
        <v>#N/A</v>
      </c>
      <c r="D324" s="152" t="e">
        <f>MATCH(B324,DetailListPending!AZ:AZ,0)</f>
        <v>#N/A</v>
      </c>
      <c r="E324" s="152" t="e">
        <f>MATCH(B324,Removed!AZ$1:AZ$443,0)</f>
        <v>#N/A</v>
      </c>
      <c r="F324" t="e">
        <f ca="1">CHOOSE(I324,OFFSET(DetailList!C$1,$C324-1,0),"PENDING: "&amp;OFFSET(DetailListPending!C$1,$D324-1,0),"   REMOVED ["&amp;OFFSET(Removed!C$1,$E324-1,0)&amp;"]")</f>
        <v>#N/A</v>
      </c>
      <c r="G324" t="e">
        <f ca="1">CHOOSE(I324,OFFSET(DetailList!E$1,$C324-1,0),OFFSET(DetailListPending!E$1,$D324-1,0),OFFSET(Removed!E$1,$E324-1,0))</f>
        <v>#N/A</v>
      </c>
      <c r="H324" s="233" t="e">
        <f ca="1">CHOOSE(I324,OFFSET(DetailList!AU$1,$C324-1,0),"Pending: "&amp;OFFSET(DetailListPending!AU$1,$D324-1,0),"REMOVED ["&amp;OFFSET(Removed!AU$1,$E324-1,0)&amp;"]")</f>
        <v>#N/A</v>
      </c>
      <c r="I324" t="e">
        <f t="shared" si="15"/>
        <v>#N/A</v>
      </c>
      <c r="J324" t="b">
        <f t="shared" si="16"/>
        <v>0</v>
      </c>
      <c r="K324" t="b">
        <f t="shared" si="17"/>
        <v>0</v>
      </c>
    </row>
    <row r="325" spans="2:11" x14ac:dyDescent="0.3">
      <c r="B325" s="90">
        <v>324</v>
      </c>
      <c r="C325" s="152" t="e">
        <f>MATCH(B325,DetailList!AZ:AZ,0)</f>
        <v>#N/A</v>
      </c>
      <c r="D325" s="152" t="e">
        <f>MATCH(B325,DetailListPending!AZ:AZ,0)</f>
        <v>#N/A</v>
      </c>
      <c r="E325" s="152" t="e">
        <f>MATCH(B325,Removed!AZ$1:AZ$443,0)</f>
        <v>#N/A</v>
      </c>
      <c r="F325" t="e">
        <f ca="1">CHOOSE(I325,OFFSET(DetailList!C$1,$C325-1,0),"PENDING: "&amp;OFFSET(DetailListPending!C$1,$D325-1,0),"   REMOVED ["&amp;OFFSET(Removed!C$1,$E325-1,0)&amp;"]")</f>
        <v>#N/A</v>
      </c>
      <c r="G325" t="e">
        <f ca="1">CHOOSE(I325,OFFSET(DetailList!E$1,$C325-1,0),OFFSET(DetailListPending!E$1,$D325-1,0),OFFSET(Removed!E$1,$E325-1,0))</f>
        <v>#N/A</v>
      </c>
      <c r="H325" s="233" t="e">
        <f ca="1">CHOOSE(I325,OFFSET(DetailList!AU$1,$C325-1,0),"Pending: "&amp;OFFSET(DetailListPending!AU$1,$D325-1,0),"REMOVED ["&amp;OFFSET(Removed!AU$1,$E325-1,0)&amp;"]")</f>
        <v>#N/A</v>
      </c>
      <c r="I325" t="e">
        <f t="shared" si="15"/>
        <v>#N/A</v>
      </c>
      <c r="J325" t="b">
        <f t="shared" si="16"/>
        <v>0</v>
      </c>
      <c r="K325" t="b">
        <f t="shared" si="17"/>
        <v>0</v>
      </c>
    </row>
    <row r="326" spans="2:11" x14ac:dyDescent="0.3">
      <c r="B326" s="90">
        <v>325</v>
      </c>
      <c r="C326" s="152" t="e">
        <f>MATCH(B326,DetailList!AZ:AZ,0)</f>
        <v>#N/A</v>
      </c>
      <c r="D326" s="152" t="e">
        <f>MATCH(B326,DetailListPending!AZ:AZ,0)</f>
        <v>#N/A</v>
      </c>
      <c r="E326" s="152" t="e">
        <f>MATCH(B326,Removed!AZ$1:AZ$443,0)</f>
        <v>#N/A</v>
      </c>
      <c r="F326" t="e">
        <f ca="1">CHOOSE(I326,OFFSET(DetailList!C$1,$C326-1,0),"PENDING: "&amp;OFFSET(DetailListPending!C$1,$D326-1,0),"   REMOVED ["&amp;OFFSET(Removed!C$1,$E326-1,0)&amp;"]")</f>
        <v>#N/A</v>
      </c>
      <c r="G326" t="e">
        <f ca="1">CHOOSE(I326,OFFSET(DetailList!E$1,$C326-1,0),OFFSET(DetailListPending!E$1,$D326-1,0),OFFSET(Removed!E$1,$E326-1,0))</f>
        <v>#N/A</v>
      </c>
      <c r="H326" s="233" t="e">
        <f ca="1">CHOOSE(I326,OFFSET(DetailList!AU$1,$C326-1,0),"Pending: "&amp;OFFSET(DetailListPending!AU$1,$D326-1,0),"REMOVED ["&amp;OFFSET(Removed!AU$1,$E326-1,0)&amp;"]")</f>
        <v>#N/A</v>
      </c>
      <c r="I326" t="e">
        <f t="shared" si="15"/>
        <v>#N/A</v>
      </c>
      <c r="J326" t="b">
        <f t="shared" si="16"/>
        <v>0</v>
      </c>
      <c r="K326" t="b">
        <f t="shared" si="17"/>
        <v>0</v>
      </c>
    </row>
    <row r="327" spans="2:11" x14ac:dyDescent="0.3">
      <c r="B327" s="90">
        <v>326</v>
      </c>
      <c r="C327" s="152" t="e">
        <f>MATCH(B327,DetailList!AZ:AZ,0)</f>
        <v>#N/A</v>
      </c>
      <c r="D327" s="152" t="e">
        <f>MATCH(B327,DetailListPending!AZ:AZ,0)</f>
        <v>#N/A</v>
      </c>
      <c r="E327" s="152" t="e">
        <f>MATCH(B327,Removed!AZ$1:AZ$443,0)</f>
        <v>#N/A</v>
      </c>
      <c r="F327" t="e">
        <f ca="1">CHOOSE(I327,OFFSET(DetailList!C$1,$C327-1,0),"PENDING: "&amp;OFFSET(DetailListPending!C$1,$D327-1,0),"   REMOVED ["&amp;OFFSET(Removed!C$1,$E327-1,0)&amp;"]")</f>
        <v>#N/A</v>
      </c>
      <c r="G327" t="e">
        <f ca="1">CHOOSE(I327,OFFSET(DetailList!E$1,$C327-1,0),OFFSET(DetailListPending!E$1,$D327-1,0),OFFSET(Removed!E$1,$E327-1,0))</f>
        <v>#N/A</v>
      </c>
      <c r="H327" s="233" t="e">
        <f ca="1">CHOOSE(I327,OFFSET(DetailList!AU$1,$C327-1,0),"Pending: "&amp;OFFSET(DetailListPending!AU$1,$D327-1,0),"REMOVED ["&amp;OFFSET(Removed!AU$1,$E327-1,0)&amp;"]")</f>
        <v>#N/A</v>
      </c>
      <c r="I327" t="e">
        <f t="shared" si="15"/>
        <v>#N/A</v>
      </c>
      <c r="J327" t="b">
        <f t="shared" si="16"/>
        <v>0</v>
      </c>
      <c r="K327" t="b">
        <f t="shared" si="17"/>
        <v>0</v>
      </c>
    </row>
    <row r="328" spans="2:11" x14ac:dyDescent="0.3">
      <c r="B328" s="90">
        <v>327</v>
      </c>
      <c r="C328" s="152" t="e">
        <f>MATCH(B328,DetailList!AZ:AZ,0)</f>
        <v>#N/A</v>
      </c>
      <c r="D328" s="152" t="e">
        <f>MATCH(B328,DetailListPending!AZ:AZ,0)</f>
        <v>#N/A</v>
      </c>
      <c r="E328" s="152" t="e">
        <f>MATCH(B328,Removed!AZ$1:AZ$443,0)</f>
        <v>#N/A</v>
      </c>
      <c r="F328" t="e">
        <f ca="1">CHOOSE(I328,OFFSET(DetailList!C$1,$C328-1,0),"PENDING: "&amp;OFFSET(DetailListPending!C$1,$D328-1,0),"   REMOVED ["&amp;OFFSET(Removed!C$1,$E328-1,0)&amp;"]")</f>
        <v>#N/A</v>
      </c>
      <c r="G328" t="e">
        <f ca="1">CHOOSE(I328,OFFSET(DetailList!E$1,$C328-1,0),OFFSET(DetailListPending!E$1,$D328-1,0),OFFSET(Removed!E$1,$E328-1,0))</f>
        <v>#N/A</v>
      </c>
      <c r="H328" s="233" t="e">
        <f ca="1">CHOOSE(I328,OFFSET(DetailList!AU$1,$C328-1,0),"Pending: "&amp;OFFSET(DetailListPending!AU$1,$D328-1,0),"REMOVED ["&amp;OFFSET(Removed!AU$1,$E328-1,0)&amp;"]")</f>
        <v>#N/A</v>
      </c>
      <c r="I328" t="e">
        <f t="shared" si="15"/>
        <v>#N/A</v>
      </c>
      <c r="J328" t="b">
        <f t="shared" si="16"/>
        <v>0</v>
      </c>
      <c r="K328" t="b">
        <f t="shared" si="17"/>
        <v>0</v>
      </c>
    </row>
    <row r="329" spans="2:11" x14ac:dyDescent="0.3">
      <c r="B329" s="90">
        <v>328</v>
      </c>
      <c r="C329" s="152" t="e">
        <f>MATCH(B329,DetailList!AZ:AZ,0)</f>
        <v>#N/A</v>
      </c>
      <c r="D329" s="152" t="e">
        <f>MATCH(B329,DetailListPending!AZ:AZ,0)</f>
        <v>#N/A</v>
      </c>
      <c r="E329" s="152" t="e">
        <f>MATCH(B329,Removed!AZ$1:AZ$443,0)</f>
        <v>#N/A</v>
      </c>
      <c r="F329" t="e">
        <f ca="1">CHOOSE(I329,OFFSET(DetailList!C$1,$C329-1,0),"PENDING: "&amp;OFFSET(DetailListPending!C$1,$D329-1,0),"   REMOVED ["&amp;OFFSET(Removed!C$1,$E329-1,0)&amp;"]")</f>
        <v>#N/A</v>
      </c>
      <c r="G329" t="e">
        <f ca="1">CHOOSE(I329,OFFSET(DetailList!E$1,$C329-1,0),OFFSET(DetailListPending!E$1,$D329-1,0),OFFSET(Removed!E$1,$E329-1,0))</f>
        <v>#N/A</v>
      </c>
      <c r="H329" s="233" t="e">
        <f ca="1">CHOOSE(I329,OFFSET(DetailList!AU$1,$C329-1,0),"Pending: "&amp;OFFSET(DetailListPending!AU$1,$D329-1,0),"REMOVED ["&amp;OFFSET(Removed!AU$1,$E329-1,0)&amp;"]")</f>
        <v>#N/A</v>
      </c>
      <c r="I329" t="e">
        <f t="shared" si="15"/>
        <v>#N/A</v>
      </c>
      <c r="J329" t="b">
        <f t="shared" si="16"/>
        <v>0</v>
      </c>
      <c r="K329" t="b">
        <f t="shared" si="17"/>
        <v>0</v>
      </c>
    </row>
    <row r="330" spans="2:11" x14ac:dyDescent="0.3">
      <c r="B330" s="90">
        <v>329</v>
      </c>
      <c r="C330" s="152" t="e">
        <f>MATCH(B330,DetailList!AZ:AZ,0)</f>
        <v>#N/A</v>
      </c>
      <c r="D330" s="152" t="e">
        <f>MATCH(B330,DetailListPending!AZ:AZ,0)</f>
        <v>#N/A</v>
      </c>
      <c r="E330" s="152" t="e">
        <f>MATCH(B330,Removed!AZ$1:AZ$443,0)</f>
        <v>#N/A</v>
      </c>
      <c r="F330" t="e">
        <f ca="1">CHOOSE(I330,OFFSET(DetailList!C$1,$C330-1,0),"PENDING: "&amp;OFFSET(DetailListPending!C$1,$D330-1,0),"   REMOVED ["&amp;OFFSET(Removed!C$1,$E330-1,0)&amp;"]")</f>
        <v>#N/A</v>
      </c>
      <c r="G330" t="e">
        <f ca="1">CHOOSE(I330,OFFSET(DetailList!E$1,$C330-1,0),OFFSET(DetailListPending!E$1,$D330-1,0),OFFSET(Removed!E$1,$E330-1,0))</f>
        <v>#N/A</v>
      </c>
      <c r="H330" s="233" t="e">
        <f ca="1">CHOOSE(I330,OFFSET(DetailList!AU$1,$C330-1,0),"Pending: "&amp;OFFSET(DetailListPending!AU$1,$D330-1,0),"REMOVED ["&amp;OFFSET(Removed!AU$1,$E330-1,0)&amp;"]")</f>
        <v>#N/A</v>
      </c>
      <c r="I330" t="e">
        <f t="shared" si="15"/>
        <v>#N/A</v>
      </c>
      <c r="J330" t="b">
        <f t="shared" si="16"/>
        <v>0</v>
      </c>
      <c r="K330" t="b">
        <f t="shared" si="17"/>
        <v>0</v>
      </c>
    </row>
    <row r="331" spans="2:11" x14ac:dyDescent="0.3">
      <c r="B331" s="90">
        <v>330</v>
      </c>
      <c r="C331" s="152" t="e">
        <f>MATCH(B331,DetailList!AZ:AZ,0)</f>
        <v>#N/A</v>
      </c>
      <c r="D331" s="152" t="e">
        <f>MATCH(B331,DetailListPending!AZ:AZ,0)</f>
        <v>#N/A</v>
      </c>
      <c r="E331" s="152" t="e">
        <f>MATCH(B331,Removed!AZ$1:AZ$443,0)</f>
        <v>#N/A</v>
      </c>
      <c r="F331" t="e">
        <f ca="1">CHOOSE(I331,OFFSET(DetailList!C$1,$C331-1,0),"PENDING: "&amp;OFFSET(DetailListPending!C$1,$D331-1,0),"   REMOVED ["&amp;OFFSET(Removed!C$1,$E331-1,0)&amp;"]")</f>
        <v>#N/A</v>
      </c>
      <c r="G331" t="e">
        <f ca="1">CHOOSE(I331,OFFSET(DetailList!E$1,$C331-1,0),OFFSET(DetailListPending!E$1,$D331-1,0),OFFSET(Removed!E$1,$E331-1,0))</f>
        <v>#N/A</v>
      </c>
      <c r="H331" s="233" t="e">
        <f ca="1">CHOOSE(I331,OFFSET(DetailList!AU$1,$C331-1,0),"Pending: "&amp;OFFSET(DetailListPending!AU$1,$D331-1,0),"REMOVED ["&amp;OFFSET(Removed!AU$1,$E331-1,0)&amp;"]")</f>
        <v>#N/A</v>
      </c>
      <c r="I331" t="e">
        <f t="shared" si="15"/>
        <v>#N/A</v>
      </c>
      <c r="J331" t="b">
        <f t="shared" si="16"/>
        <v>0</v>
      </c>
      <c r="K331" t="b">
        <f t="shared" si="17"/>
        <v>0</v>
      </c>
    </row>
    <row r="332" spans="2:11" x14ac:dyDescent="0.3">
      <c r="B332" s="90">
        <v>331</v>
      </c>
      <c r="C332" s="152" t="e">
        <f>MATCH(B332,DetailList!AZ:AZ,0)</f>
        <v>#N/A</v>
      </c>
      <c r="D332" s="152" t="e">
        <f>MATCH(B332,DetailListPending!AZ:AZ,0)</f>
        <v>#N/A</v>
      </c>
      <c r="E332" s="152" t="e">
        <f>MATCH(B332,Removed!AZ$1:AZ$443,0)</f>
        <v>#N/A</v>
      </c>
      <c r="F332" t="e">
        <f ca="1">CHOOSE(I332,OFFSET(DetailList!C$1,$C332-1,0),"PENDING: "&amp;OFFSET(DetailListPending!C$1,$D332-1,0),"   REMOVED ["&amp;OFFSET(Removed!C$1,$E332-1,0)&amp;"]")</f>
        <v>#N/A</v>
      </c>
      <c r="G332" t="e">
        <f ca="1">CHOOSE(I332,OFFSET(DetailList!E$1,$C332-1,0),OFFSET(DetailListPending!E$1,$D332-1,0),OFFSET(Removed!E$1,$E332-1,0))</f>
        <v>#N/A</v>
      </c>
      <c r="H332" s="233" t="e">
        <f ca="1">CHOOSE(I332,OFFSET(DetailList!AU$1,$C332-1,0),"Pending: "&amp;OFFSET(DetailListPending!AU$1,$D332-1,0),"REMOVED ["&amp;OFFSET(Removed!AU$1,$E332-1,0)&amp;"]")</f>
        <v>#N/A</v>
      </c>
      <c r="I332" t="e">
        <f t="shared" si="15"/>
        <v>#N/A</v>
      </c>
      <c r="J332" t="b">
        <f t="shared" si="16"/>
        <v>0</v>
      </c>
      <c r="K332" t="b">
        <f t="shared" si="17"/>
        <v>0</v>
      </c>
    </row>
    <row r="333" spans="2:11" x14ac:dyDescent="0.3">
      <c r="B333" s="90">
        <v>332</v>
      </c>
      <c r="C333" s="152" t="e">
        <f>MATCH(B333,DetailList!AZ:AZ,0)</f>
        <v>#N/A</v>
      </c>
      <c r="D333" s="152" t="e">
        <f>MATCH(B333,DetailListPending!AZ:AZ,0)</f>
        <v>#N/A</v>
      </c>
      <c r="E333" s="152" t="e">
        <f>MATCH(B333,Removed!AZ$1:AZ$443,0)</f>
        <v>#N/A</v>
      </c>
      <c r="F333" t="e">
        <f ca="1">CHOOSE(I333,OFFSET(DetailList!C$1,$C333-1,0),"PENDING: "&amp;OFFSET(DetailListPending!C$1,$D333-1,0),"   REMOVED ["&amp;OFFSET(Removed!C$1,$E333-1,0)&amp;"]")</f>
        <v>#N/A</v>
      </c>
      <c r="G333" t="e">
        <f ca="1">CHOOSE(I333,OFFSET(DetailList!E$1,$C333-1,0),OFFSET(DetailListPending!E$1,$D333-1,0),OFFSET(Removed!E$1,$E333-1,0))</f>
        <v>#N/A</v>
      </c>
      <c r="H333" s="233" t="e">
        <f ca="1">CHOOSE(I333,OFFSET(DetailList!AU$1,$C333-1,0),"Pending: "&amp;OFFSET(DetailListPending!AU$1,$D333-1,0),"REMOVED ["&amp;OFFSET(Removed!AU$1,$E333-1,0)&amp;"]")</f>
        <v>#N/A</v>
      </c>
      <c r="I333" t="e">
        <f t="shared" si="15"/>
        <v>#N/A</v>
      </c>
      <c r="J333" t="b">
        <f t="shared" si="16"/>
        <v>0</v>
      </c>
      <c r="K333" t="b">
        <f t="shared" si="17"/>
        <v>0</v>
      </c>
    </row>
    <row r="334" spans="2:11" x14ac:dyDescent="0.3">
      <c r="B334" s="90">
        <v>333</v>
      </c>
      <c r="C334" s="152" t="e">
        <f>MATCH(B334,DetailList!AZ:AZ,0)</f>
        <v>#N/A</v>
      </c>
      <c r="D334" s="152" t="e">
        <f>MATCH(B334,DetailListPending!AZ:AZ,0)</f>
        <v>#N/A</v>
      </c>
      <c r="E334" s="152" t="e">
        <f>MATCH(B334,Removed!AZ$1:AZ$443,0)</f>
        <v>#N/A</v>
      </c>
      <c r="F334" t="e">
        <f ca="1">CHOOSE(I334,OFFSET(DetailList!C$1,$C334-1,0),"PENDING: "&amp;OFFSET(DetailListPending!C$1,$D334-1,0),"   REMOVED ["&amp;OFFSET(Removed!C$1,$E334-1,0)&amp;"]")</f>
        <v>#N/A</v>
      </c>
      <c r="G334" t="e">
        <f ca="1">CHOOSE(I334,OFFSET(DetailList!E$1,$C334-1,0),OFFSET(DetailListPending!E$1,$D334-1,0),OFFSET(Removed!E$1,$E334-1,0))</f>
        <v>#N/A</v>
      </c>
      <c r="H334" s="233" t="e">
        <f ca="1">CHOOSE(I334,OFFSET(DetailList!AU$1,$C334-1,0),"Pending: "&amp;OFFSET(DetailListPending!AU$1,$D334-1,0),"REMOVED ["&amp;OFFSET(Removed!AU$1,$E334-1,0)&amp;"]")</f>
        <v>#N/A</v>
      </c>
      <c r="I334" t="e">
        <f t="shared" si="15"/>
        <v>#N/A</v>
      </c>
      <c r="J334" t="b">
        <f t="shared" si="16"/>
        <v>0</v>
      </c>
      <c r="K334" t="b">
        <f t="shared" si="17"/>
        <v>0</v>
      </c>
    </row>
    <row r="335" spans="2:11" x14ac:dyDescent="0.3">
      <c r="B335" s="90">
        <v>334</v>
      </c>
      <c r="C335" s="152" t="e">
        <f>MATCH(B335,DetailList!AZ:AZ,0)</f>
        <v>#N/A</v>
      </c>
      <c r="D335" s="152" t="e">
        <f>MATCH(B335,DetailListPending!AZ:AZ,0)</f>
        <v>#N/A</v>
      </c>
      <c r="E335" s="152" t="e">
        <f>MATCH(B335,Removed!AZ$1:AZ$443,0)</f>
        <v>#N/A</v>
      </c>
      <c r="F335" t="e">
        <f ca="1">CHOOSE(I335,OFFSET(DetailList!C$1,$C335-1,0),"PENDING: "&amp;OFFSET(DetailListPending!C$1,$D335-1,0),"   REMOVED ["&amp;OFFSET(Removed!C$1,$E335-1,0)&amp;"]")</f>
        <v>#N/A</v>
      </c>
      <c r="G335" t="e">
        <f ca="1">CHOOSE(I335,OFFSET(DetailList!E$1,$C335-1,0),OFFSET(DetailListPending!E$1,$D335-1,0),OFFSET(Removed!E$1,$E335-1,0))</f>
        <v>#N/A</v>
      </c>
      <c r="H335" s="233" t="e">
        <f ca="1">CHOOSE(I335,OFFSET(DetailList!AU$1,$C335-1,0),"Pending: "&amp;OFFSET(DetailListPending!AU$1,$D335-1,0),"REMOVED ["&amp;OFFSET(Removed!AU$1,$E335-1,0)&amp;"]")</f>
        <v>#N/A</v>
      </c>
      <c r="I335" t="e">
        <f t="shared" si="15"/>
        <v>#N/A</v>
      </c>
      <c r="J335" t="b">
        <f t="shared" si="16"/>
        <v>0</v>
      </c>
      <c r="K335" t="b">
        <f t="shared" si="17"/>
        <v>0</v>
      </c>
    </row>
    <row r="336" spans="2:11" x14ac:dyDescent="0.3">
      <c r="B336" s="90">
        <v>335</v>
      </c>
      <c r="C336" s="152" t="e">
        <f>MATCH(B336,DetailList!AZ:AZ,0)</f>
        <v>#N/A</v>
      </c>
      <c r="D336" s="152" t="e">
        <f>MATCH(B336,DetailListPending!AZ:AZ,0)</f>
        <v>#N/A</v>
      </c>
      <c r="E336" s="152" t="e">
        <f>MATCH(B336,Removed!AZ$1:AZ$443,0)</f>
        <v>#N/A</v>
      </c>
      <c r="F336" t="e">
        <f ca="1">CHOOSE(I336,OFFSET(DetailList!C$1,$C336-1,0),"PENDING: "&amp;OFFSET(DetailListPending!C$1,$D336-1,0),"   REMOVED ["&amp;OFFSET(Removed!C$1,$E336-1,0)&amp;"]")</f>
        <v>#N/A</v>
      </c>
      <c r="G336" t="e">
        <f ca="1">CHOOSE(I336,OFFSET(DetailList!E$1,$C336-1,0),OFFSET(DetailListPending!E$1,$D336-1,0),OFFSET(Removed!E$1,$E336-1,0))</f>
        <v>#N/A</v>
      </c>
      <c r="H336" s="233" t="e">
        <f ca="1">CHOOSE(I336,OFFSET(DetailList!AU$1,$C336-1,0),"Pending: "&amp;OFFSET(DetailListPending!AU$1,$D336-1,0),"REMOVED ["&amp;OFFSET(Removed!AU$1,$E336-1,0)&amp;"]")</f>
        <v>#N/A</v>
      </c>
      <c r="I336" t="e">
        <f t="shared" si="15"/>
        <v>#N/A</v>
      </c>
      <c r="J336" t="b">
        <f t="shared" si="16"/>
        <v>0</v>
      </c>
      <c r="K336" t="b">
        <f t="shared" si="17"/>
        <v>0</v>
      </c>
    </row>
    <row r="337" spans="2:11" x14ac:dyDescent="0.3">
      <c r="B337" s="90">
        <v>336</v>
      </c>
      <c r="C337" s="152" t="e">
        <f>MATCH(B337,DetailList!AZ:AZ,0)</f>
        <v>#N/A</v>
      </c>
      <c r="D337" s="152" t="e">
        <f>MATCH(B337,DetailListPending!AZ:AZ,0)</f>
        <v>#N/A</v>
      </c>
      <c r="E337" s="152" t="e">
        <f>MATCH(B337,Removed!AZ$1:AZ$443,0)</f>
        <v>#N/A</v>
      </c>
      <c r="F337" t="e">
        <f ca="1">CHOOSE(I337,OFFSET(DetailList!C$1,$C337-1,0),"PENDING: "&amp;OFFSET(DetailListPending!C$1,$D337-1,0),"   REMOVED ["&amp;OFFSET(Removed!C$1,$E337-1,0)&amp;"]")</f>
        <v>#N/A</v>
      </c>
      <c r="G337" t="e">
        <f ca="1">CHOOSE(I337,OFFSET(DetailList!E$1,$C337-1,0),OFFSET(DetailListPending!E$1,$D337-1,0),OFFSET(Removed!E$1,$E337-1,0))</f>
        <v>#N/A</v>
      </c>
      <c r="H337" s="233" t="e">
        <f ca="1">CHOOSE(I337,OFFSET(DetailList!AU$1,$C337-1,0),"Pending: "&amp;OFFSET(DetailListPending!AU$1,$D337-1,0),"REMOVED ["&amp;OFFSET(Removed!AU$1,$E337-1,0)&amp;"]")</f>
        <v>#N/A</v>
      </c>
      <c r="I337" t="e">
        <f t="shared" si="15"/>
        <v>#N/A</v>
      </c>
      <c r="J337" t="b">
        <f t="shared" si="16"/>
        <v>0</v>
      </c>
      <c r="K337" t="b">
        <f t="shared" si="17"/>
        <v>0</v>
      </c>
    </row>
    <row r="338" spans="2:11" x14ac:dyDescent="0.3">
      <c r="B338" s="90">
        <v>337</v>
      </c>
      <c r="C338" s="152" t="e">
        <f>MATCH(B338,DetailList!AZ:AZ,0)</f>
        <v>#N/A</v>
      </c>
      <c r="D338" s="152" t="e">
        <f>MATCH(B338,DetailListPending!AZ:AZ,0)</f>
        <v>#N/A</v>
      </c>
      <c r="E338" s="152" t="e">
        <f>MATCH(B338,Removed!AZ$1:AZ$443,0)</f>
        <v>#N/A</v>
      </c>
      <c r="F338" t="e">
        <f ca="1">CHOOSE(I338,OFFSET(DetailList!C$1,$C338-1,0),"PENDING: "&amp;OFFSET(DetailListPending!C$1,$D338-1,0),"   REMOVED ["&amp;OFFSET(Removed!C$1,$E338-1,0)&amp;"]")</f>
        <v>#N/A</v>
      </c>
      <c r="G338" t="e">
        <f ca="1">CHOOSE(I338,OFFSET(DetailList!E$1,$C338-1,0),OFFSET(DetailListPending!E$1,$D338-1,0),OFFSET(Removed!E$1,$E338-1,0))</f>
        <v>#N/A</v>
      </c>
      <c r="H338" s="233" t="e">
        <f ca="1">CHOOSE(I338,OFFSET(DetailList!AU$1,$C338-1,0),"Pending: "&amp;OFFSET(DetailListPending!AU$1,$D338-1,0),"REMOVED ["&amp;OFFSET(Removed!AU$1,$E338-1,0)&amp;"]")</f>
        <v>#N/A</v>
      </c>
      <c r="I338" t="e">
        <f t="shared" si="15"/>
        <v>#N/A</v>
      </c>
      <c r="J338" t="b">
        <f t="shared" si="16"/>
        <v>0</v>
      </c>
      <c r="K338" t="b">
        <f t="shared" si="17"/>
        <v>0</v>
      </c>
    </row>
    <row r="339" spans="2:11" x14ac:dyDescent="0.3">
      <c r="B339" s="90">
        <v>338</v>
      </c>
      <c r="C339" s="152" t="e">
        <f>MATCH(B339,DetailList!AZ:AZ,0)</f>
        <v>#N/A</v>
      </c>
      <c r="D339" s="152" t="e">
        <f>MATCH(B339,DetailListPending!AZ:AZ,0)</f>
        <v>#N/A</v>
      </c>
      <c r="E339" s="152" t="e">
        <f>MATCH(B339,Removed!AZ$1:AZ$443,0)</f>
        <v>#N/A</v>
      </c>
      <c r="F339" t="e">
        <f ca="1">CHOOSE(I339,OFFSET(DetailList!C$1,$C339-1,0),"PENDING: "&amp;OFFSET(DetailListPending!C$1,$D339-1,0),"   REMOVED ["&amp;OFFSET(Removed!C$1,$E339-1,0)&amp;"]")</f>
        <v>#N/A</v>
      </c>
      <c r="G339" t="e">
        <f ca="1">CHOOSE(I339,OFFSET(DetailList!E$1,$C339-1,0),OFFSET(DetailListPending!E$1,$D339-1,0),OFFSET(Removed!E$1,$E339-1,0))</f>
        <v>#N/A</v>
      </c>
      <c r="H339" s="233" t="e">
        <f ca="1">CHOOSE(I339,OFFSET(DetailList!AU$1,$C339-1,0),"Pending: "&amp;OFFSET(DetailListPending!AU$1,$D339-1,0),"REMOVED ["&amp;OFFSET(Removed!AU$1,$E339-1,0)&amp;"]")</f>
        <v>#N/A</v>
      </c>
      <c r="I339" t="e">
        <f t="shared" si="15"/>
        <v>#N/A</v>
      </c>
      <c r="J339" t="b">
        <f t="shared" si="16"/>
        <v>0</v>
      </c>
      <c r="K339" t="b">
        <f t="shared" si="17"/>
        <v>0</v>
      </c>
    </row>
    <row r="340" spans="2:11" x14ac:dyDescent="0.3">
      <c r="B340" s="90">
        <v>339</v>
      </c>
      <c r="C340" s="152" t="e">
        <f>MATCH(B340,DetailList!AZ:AZ,0)</f>
        <v>#N/A</v>
      </c>
      <c r="D340" s="152" t="e">
        <f>MATCH(B340,DetailListPending!AZ:AZ,0)</f>
        <v>#N/A</v>
      </c>
      <c r="E340" s="152" t="e">
        <f>MATCH(B340,Removed!AZ$1:AZ$443,0)</f>
        <v>#N/A</v>
      </c>
      <c r="F340" t="e">
        <f ca="1">CHOOSE(I340,OFFSET(DetailList!C$1,$C340-1,0),"PENDING: "&amp;OFFSET(DetailListPending!C$1,$D340-1,0),"   REMOVED ["&amp;OFFSET(Removed!C$1,$E340-1,0)&amp;"]")</f>
        <v>#N/A</v>
      </c>
      <c r="G340" t="e">
        <f ca="1">CHOOSE(I340,OFFSET(DetailList!E$1,$C340-1,0),OFFSET(DetailListPending!E$1,$D340-1,0),OFFSET(Removed!E$1,$E340-1,0))</f>
        <v>#N/A</v>
      </c>
      <c r="H340" s="233" t="e">
        <f ca="1">CHOOSE(I340,OFFSET(DetailList!AU$1,$C340-1,0),"Pending: "&amp;OFFSET(DetailListPending!AU$1,$D340-1,0),"REMOVED ["&amp;OFFSET(Removed!AU$1,$E340-1,0)&amp;"]")</f>
        <v>#N/A</v>
      </c>
      <c r="I340" t="e">
        <f t="shared" si="15"/>
        <v>#N/A</v>
      </c>
      <c r="J340" t="b">
        <f t="shared" si="16"/>
        <v>0</v>
      </c>
      <c r="K340" t="b">
        <f t="shared" si="17"/>
        <v>0</v>
      </c>
    </row>
    <row r="341" spans="2:11" x14ac:dyDescent="0.3">
      <c r="B341" s="90">
        <v>340</v>
      </c>
      <c r="C341" s="152" t="e">
        <f>MATCH(B341,DetailList!AZ:AZ,0)</f>
        <v>#N/A</v>
      </c>
      <c r="D341" s="152" t="e">
        <f>MATCH(B341,DetailListPending!AZ:AZ,0)</f>
        <v>#N/A</v>
      </c>
      <c r="E341" s="152" t="e">
        <f>MATCH(B341,Removed!AZ$1:AZ$443,0)</f>
        <v>#N/A</v>
      </c>
      <c r="F341" t="e">
        <f ca="1">CHOOSE(I341,OFFSET(DetailList!C$1,$C341-1,0),"PENDING: "&amp;OFFSET(DetailListPending!C$1,$D341-1,0),"   REMOVED ["&amp;OFFSET(Removed!C$1,$E341-1,0)&amp;"]")</f>
        <v>#N/A</v>
      </c>
      <c r="G341" t="e">
        <f ca="1">CHOOSE(I341,OFFSET(DetailList!E$1,$C341-1,0),OFFSET(DetailListPending!E$1,$D341-1,0),OFFSET(Removed!E$1,$E341-1,0))</f>
        <v>#N/A</v>
      </c>
      <c r="H341" s="233" t="e">
        <f ca="1">CHOOSE(I341,OFFSET(DetailList!AU$1,$C341-1,0),"Pending: "&amp;OFFSET(DetailListPending!AU$1,$D341-1,0),"REMOVED ["&amp;OFFSET(Removed!AU$1,$E341-1,0)&amp;"]")</f>
        <v>#N/A</v>
      </c>
      <c r="I341" t="e">
        <f t="shared" si="15"/>
        <v>#N/A</v>
      </c>
      <c r="J341" t="b">
        <f t="shared" si="16"/>
        <v>0</v>
      </c>
      <c r="K341" t="b">
        <f t="shared" si="17"/>
        <v>0</v>
      </c>
    </row>
    <row r="342" spans="2:11" x14ac:dyDescent="0.3">
      <c r="B342" s="90">
        <v>341</v>
      </c>
      <c r="C342" s="152" t="e">
        <f>MATCH(B342,DetailList!AZ:AZ,0)</f>
        <v>#N/A</v>
      </c>
      <c r="D342" s="152" t="e">
        <f>MATCH(B342,DetailListPending!AZ:AZ,0)</f>
        <v>#N/A</v>
      </c>
      <c r="E342" s="152" t="e">
        <f>MATCH(B342,Removed!AZ$1:AZ$443,0)</f>
        <v>#N/A</v>
      </c>
      <c r="F342" t="e">
        <f ca="1">CHOOSE(I342,OFFSET(DetailList!C$1,$C342-1,0),"PENDING: "&amp;OFFSET(DetailListPending!C$1,$D342-1,0),"   REMOVED ["&amp;OFFSET(Removed!C$1,$E342-1,0)&amp;"]")</f>
        <v>#N/A</v>
      </c>
      <c r="G342" t="e">
        <f ca="1">CHOOSE(I342,OFFSET(DetailList!E$1,$C342-1,0),OFFSET(DetailListPending!E$1,$D342-1,0),OFFSET(Removed!E$1,$E342-1,0))</f>
        <v>#N/A</v>
      </c>
      <c r="H342" s="233" t="e">
        <f ca="1">CHOOSE(I342,OFFSET(DetailList!AU$1,$C342-1,0),"Pending: "&amp;OFFSET(DetailListPending!AU$1,$D342-1,0),"REMOVED ["&amp;OFFSET(Removed!AU$1,$E342-1,0)&amp;"]")</f>
        <v>#N/A</v>
      </c>
      <c r="I342" t="e">
        <f t="shared" si="15"/>
        <v>#N/A</v>
      </c>
      <c r="J342" t="b">
        <f t="shared" si="16"/>
        <v>0</v>
      </c>
      <c r="K342" t="b">
        <f t="shared" si="17"/>
        <v>0</v>
      </c>
    </row>
    <row r="343" spans="2:11" x14ac:dyDescent="0.3">
      <c r="B343" s="90">
        <v>342</v>
      </c>
      <c r="C343" s="152" t="e">
        <f>MATCH(B343,DetailList!AZ:AZ,0)</f>
        <v>#N/A</v>
      </c>
      <c r="D343" s="152" t="e">
        <f>MATCH(B343,DetailListPending!AZ:AZ,0)</f>
        <v>#N/A</v>
      </c>
      <c r="E343" s="152" t="e">
        <f>MATCH(B343,Removed!AZ$1:AZ$443,0)</f>
        <v>#N/A</v>
      </c>
      <c r="F343" t="e">
        <f ca="1">CHOOSE(I343,OFFSET(DetailList!C$1,$C343-1,0),"PENDING: "&amp;OFFSET(DetailListPending!C$1,$D343-1,0),"   REMOVED ["&amp;OFFSET(Removed!C$1,$E343-1,0)&amp;"]")</f>
        <v>#N/A</v>
      </c>
      <c r="G343" t="e">
        <f ca="1">CHOOSE(I343,OFFSET(DetailList!E$1,$C343-1,0),OFFSET(DetailListPending!E$1,$D343-1,0),OFFSET(Removed!E$1,$E343-1,0))</f>
        <v>#N/A</v>
      </c>
      <c r="H343" s="233" t="e">
        <f ca="1">CHOOSE(I343,OFFSET(DetailList!AU$1,$C343-1,0),"Pending: "&amp;OFFSET(DetailListPending!AU$1,$D343-1,0),"REMOVED ["&amp;OFFSET(Removed!AU$1,$E343-1,0)&amp;"]")</f>
        <v>#N/A</v>
      </c>
      <c r="I343" t="e">
        <f t="shared" si="15"/>
        <v>#N/A</v>
      </c>
      <c r="J343" t="b">
        <f t="shared" si="16"/>
        <v>0</v>
      </c>
      <c r="K343" t="b">
        <f t="shared" si="17"/>
        <v>0</v>
      </c>
    </row>
    <row r="344" spans="2:11" x14ac:dyDescent="0.3">
      <c r="B344" s="90">
        <v>343</v>
      </c>
      <c r="C344" s="152" t="e">
        <f>MATCH(B344,DetailList!AZ:AZ,0)</f>
        <v>#N/A</v>
      </c>
      <c r="D344" s="152" t="e">
        <f>MATCH(B344,DetailListPending!AZ:AZ,0)</f>
        <v>#N/A</v>
      </c>
      <c r="E344" s="152" t="e">
        <f>MATCH(B344,Removed!AZ$1:AZ$443,0)</f>
        <v>#N/A</v>
      </c>
      <c r="F344" t="e">
        <f ca="1">CHOOSE(I344,OFFSET(DetailList!C$1,$C344-1,0),"PENDING: "&amp;OFFSET(DetailListPending!C$1,$D344-1,0),"   REMOVED ["&amp;OFFSET(Removed!C$1,$E344-1,0)&amp;"]")</f>
        <v>#N/A</v>
      </c>
      <c r="G344" t="e">
        <f ca="1">CHOOSE(I344,OFFSET(DetailList!E$1,$C344-1,0),OFFSET(DetailListPending!E$1,$D344-1,0),OFFSET(Removed!E$1,$E344-1,0))</f>
        <v>#N/A</v>
      </c>
      <c r="H344" s="233" t="e">
        <f ca="1">CHOOSE(I344,OFFSET(DetailList!AU$1,$C344-1,0),"Pending: "&amp;OFFSET(DetailListPending!AU$1,$D344-1,0),"REMOVED ["&amp;OFFSET(Removed!AU$1,$E344-1,0)&amp;"]")</f>
        <v>#N/A</v>
      </c>
      <c r="I344" t="e">
        <f t="shared" si="15"/>
        <v>#N/A</v>
      </c>
      <c r="J344" t="b">
        <f t="shared" si="16"/>
        <v>0</v>
      </c>
      <c r="K344" t="b">
        <f t="shared" si="17"/>
        <v>0</v>
      </c>
    </row>
    <row r="345" spans="2:11" x14ac:dyDescent="0.3">
      <c r="B345" s="90">
        <v>344</v>
      </c>
      <c r="C345" s="152" t="e">
        <f>MATCH(B345,DetailList!AZ:AZ,0)</f>
        <v>#N/A</v>
      </c>
      <c r="D345" s="152" t="e">
        <f>MATCH(B345,DetailListPending!AZ:AZ,0)</f>
        <v>#N/A</v>
      </c>
      <c r="E345" s="152" t="e">
        <f>MATCH(B345,Removed!AZ$1:AZ$443,0)</f>
        <v>#N/A</v>
      </c>
      <c r="F345" t="e">
        <f ca="1">CHOOSE(I345,OFFSET(DetailList!C$1,$C345-1,0),"PENDING: "&amp;OFFSET(DetailListPending!C$1,$D345-1,0),"   REMOVED ["&amp;OFFSET(Removed!C$1,$E345-1,0)&amp;"]")</f>
        <v>#N/A</v>
      </c>
      <c r="G345" t="e">
        <f ca="1">CHOOSE(I345,OFFSET(DetailList!E$1,$C345-1,0),OFFSET(DetailListPending!E$1,$D345-1,0),OFFSET(Removed!E$1,$E345-1,0))</f>
        <v>#N/A</v>
      </c>
      <c r="H345" s="233" t="e">
        <f ca="1">CHOOSE(I345,OFFSET(DetailList!AU$1,$C345-1,0),"Pending: "&amp;OFFSET(DetailListPending!AU$1,$D345-1,0),"REMOVED ["&amp;OFFSET(Removed!AU$1,$E345-1,0)&amp;"]")</f>
        <v>#N/A</v>
      </c>
      <c r="I345" t="e">
        <f t="shared" si="15"/>
        <v>#N/A</v>
      </c>
      <c r="J345" t="b">
        <f t="shared" si="16"/>
        <v>0</v>
      </c>
      <c r="K345" t="b">
        <f t="shared" si="17"/>
        <v>0</v>
      </c>
    </row>
    <row r="346" spans="2:11" x14ac:dyDescent="0.3">
      <c r="B346" s="90">
        <v>345</v>
      </c>
      <c r="C346" s="152" t="e">
        <f>MATCH(B346,DetailList!AZ:AZ,0)</f>
        <v>#N/A</v>
      </c>
      <c r="D346" s="152" t="e">
        <f>MATCH(B346,DetailListPending!AZ:AZ,0)</f>
        <v>#N/A</v>
      </c>
      <c r="E346" s="152" t="e">
        <f>MATCH(B346,Removed!AZ$1:AZ$443,0)</f>
        <v>#N/A</v>
      </c>
      <c r="F346" t="e">
        <f ca="1">CHOOSE(I346,OFFSET(DetailList!C$1,$C346-1,0),"PENDING: "&amp;OFFSET(DetailListPending!C$1,$D346-1,0),"   REMOVED ["&amp;OFFSET(Removed!C$1,$E346-1,0)&amp;"]")</f>
        <v>#N/A</v>
      </c>
      <c r="G346" t="e">
        <f ca="1">CHOOSE(I346,OFFSET(DetailList!E$1,$C346-1,0),OFFSET(DetailListPending!E$1,$D346-1,0),OFFSET(Removed!E$1,$E346-1,0))</f>
        <v>#N/A</v>
      </c>
      <c r="H346" s="233" t="e">
        <f ca="1">CHOOSE(I346,OFFSET(DetailList!AU$1,$C346-1,0),"Pending: "&amp;OFFSET(DetailListPending!AU$1,$D346-1,0),"REMOVED ["&amp;OFFSET(Removed!AU$1,$E346-1,0)&amp;"]")</f>
        <v>#N/A</v>
      </c>
      <c r="I346" t="e">
        <f t="shared" si="15"/>
        <v>#N/A</v>
      </c>
      <c r="J346" t="b">
        <f t="shared" si="16"/>
        <v>0</v>
      </c>
      <c r="K346" t="b">
        <f t="shared" si="17"/>
        <v>0</v>
      </c>
    </row>
    <row r="347" spans="2:11" x14ac:dyDescent="0.3">
      <c r="B347" s="90">
        <v>346</v>
      </c>
      <c r="C347" s="152" t="e">
        <f>MATCH(B347,DetailList!AZ:AZ,0)</f>
        <v>#N/A</v>
      </c>
      <c r="D347" s="152" t="e">
        <f>MATCH(B347,DetailListPending!AZ:AZ,0)</f>
        <v>#N/A</v>
      </c>
      <c r="E347" s="152" t="e">
        <f>MATCH(B347,Removed!AZ$1:AZ$443,0)</f>
        <v>#N/A</v>
      </c>
      <c r="F347" t="e">
        <f ca="1">CHOOSE(I347,OFFSET(DetailList!C$1,$C347-1,0),"PENDING: "&amp;OFFSET(DetailListPending!C$1,$D347-1,0),"   REMOVED ["&amp;OFFSET(Removed!C$1,$E347-1,0)&amp;"]")</f>
        <v>#N/A</v>
      </c>
      <c r="G347" t="e">
        <f ca="1">CHOOSE(I347,OFFSET(DetailList!E$1,$C347-1,0),OFFSET(DetailListPending!E$1,$D347-1,0),OFFSET(Removed!E$1,$E347-1,0))</f>
        <v>#N/A</v>
      </c>
      <c r="H347" s="233" t="e">
        <f ca="1">CHOOSE(I347,OFFSET(DetailList!AU$1,$C347-1,0),"Pending: "&amp;OFFSET(DetailListPending!AU$1,$D347-1,0),"REMOVED ["&amp;OFFSET(Removed!AU$1,$E347-1,0)&amp;"]")</f>
        <v>#N/A</v>
      </c>
      <c r="I347" t="e">
        <f t="shared" si="15"/>
        <v>#N/A</v>
      </c>
      <c r="J347" t="b">
        <f t="shared" si="16"/>
        <v>0</v>
      </c>
      <c r="K347" t="b">
        <f t="shared" si="17"/>
        <v>0</v>
      </c>
    </row>
    <row r="348" spans="2:11" x14ac:dyDescent="0.3">
      <c r="B348" s="90">
        <v>347</v>
      </c>
      <c r="C348" s="152" t="e">
        <f>MATCH(B348,DetailList!AZ:AZ,0)</f>
        <v>#N/A</v>
      </c>
      <c r="D348" s="152" t="e">
        <f>MATCH(B348,DetailListPending!AZ:AZ,0)</f>
        <v>#N/A</v>
      </c>
      <c r="E348" s="152" t="e">
        <f>MATCH(B348,Removed!AZ$1:AZ$443,0)</f>
        <v>#N/A</v>
      </c>
      <c r="F348" t="e">
        <f ca="1">CHOOSE(I348,OFFSET(DetailList!C$1,$C348-1,0),"PENDING: "&amp;OFFSET(DetailListPending!C$1,$D348-1,0),"   REMOVED ["&amp;OFFSET(Removed!C$1,$E348-1,0)&amp;"]")</f>
        <v>#N/A</v>
      </c>
      <c r="G348" t="e">
        <f ca="1">CHOOSE(I348,OFFSET(DetailList!E$1,$C348-1,0),OFFSET(DetailListPending!E$1,$D348-1,0),OFFSET(Removed!E$1,$E348-1,0))</f>
        <v>#N/A</v>
      </c>
      <c r="H348" s="233" t="e">
        <f ca="1">CHOOSE(I348,OFFSET(DetailList!AU$1,$C348-1,0),"Pending: "&amp;OFFSET(DetailListPending!AU$1,$D348-1,0),"REMOVED ["&amp;OFFSET(Removed!AU$1,$E348-1,0)&amp;"]")</f>
        <v>#N/A</v>
      </c>
      <c r="I348" t="e">
        <f t="shared" si="15"/>
        <v>#N/A</v>
      </c>
      <c r="J348" t="b">
        <f t="shared" si="16"/>
        <v>0</v>
      </c>
      <c r="K348" t="b">
        <f t="shared" si="17"/>
        <v>0</v>
      </c>
    </row>
    <row r="349" spans="2:11" x14ac:dyDescent="0.3">
      <c r="B349" s="90">
        <v>348</v>
      </c>
      <c r="C349" s="152" t="e">
        <f>MATCH(B349,DetailList!AZ:AZ,0)</f>
        <v>#N/A</v>
      </c>
      <c r="D349" s="152" t="e">
        <f>MATCH(B349,DetailListPending!AZ:AZ,0)</f>
        <v>#N/A</v>
      </c>
      <c r="E349" s="152" t="e">
        <f>MATCH(B349,Removed!AZ$1:AZ$443,0)</f>
        <v>#N/A</v>
      </c>
      <c r="F349" t="e">
        <f ca="1">CHOOSE(I349,OFFSET(DetailList!C$1,$C349-1,0),"PENDING: "&amp;OFFSET(DetailListPending!C$1,$D349-1,0),"   REMOVED ["&amp;OFFSET(Removed!C$1,$E349-1,0)&amp;"]")</f>
        <v>#N/A</v>
      </c>
      <c r="G349" t="e">
        <f ca="1">CHOOSE(I349,OFFSET(DetailList!E$1,$C349-1,0),OFFSET(DetailListPending!E$1,$D349-1,0),OFFSET(Removed!E$1,$E349-1,0))</f>
        <v>#N/A</v>
      </c>
      <c r="H349" s="233" t="e">
        <f ca="1">CHOOSE(I349,OFFSET(DetailList!AU$1,$C349-1,0),"Pending: "&amp;OFFSET(DetailListPending!AU$1,$D349-1,0),"REMOVED ["&amp;OFFSET(Removed!AU$1,$E349-1,0)&amp;"]")</f>
        <v>#N/A</v>
      </c>
      <c r="I349" t="e">
        <f t="shared" si="15"/>
        <v>#N/A</v>
      </c>
      <c r="J349" t="b">
        <f t="shared" si="16"/>
        <v>0</v>
      </c>
      <c r="K349" t="b">
        <f t="shared" si="17"/>
        <v>0</v>
      </c>
    </row>
    <row r="350" spans="2:11" x14ac:dyDescent="0.3">
      <c r="B350" s="90">
        <v>349</v>
      </c>
      <c r="C350" s="152" t="e">
        <f>MATCH(B350,DetailList!AZ:AZ,0)</f>
        <v>#N/A</v>
      </c>
      <c r="D350" s="152" t="e">
        <f>MATCH(B350,DetailListPending!AZ:AZ,0)</f>
        <v>#N/A</v>
      </c>
      <c r="E350" s="152" t="e">
        <f>MATCH(B350,Removed!AZ$1:AZ$443,0)</f>
        <v>#N/A</v>
      </c>
      <c r="F350" t="e">
        <f ca="1">CHOOSE(I350,OFFSET(DetailList!C$1,$C350-1,0),"PENDING: "&amp;OFFSET(DetailListPending!C$1,$D350-1,0),"   REMOVED ["&amp;OFFSET(Removed!C$1,$E350-1,0)&amp;"]")</f>
        <v>#N/A</v>
      </c>
      <c r="G350" t="e">
        <f ca="1">CHOOSE(I350,OFFSET(DetailList!E$1,$C350-1,0),OFFSET(DetailListPending!E$1,$D350-1,0),OFFSET(Removed!E$1,$E350-1,0))</f>
        <v>#N/A</v>
      </c>
      <c r="H350" s="233" t="e">
        <f ca="1">CHOOSE(I350,OFFSET(DetailList!AU$1,$C350-1,0),"Pending: "&amp;OFFSET(DetailListPending!AU$1,$D350-1,0),"REMOVED ["&amp;OFFSET(Removed!AU$1,$E350-1,0)&amp;"]")</f>
        <v>#N/A</v>
      </c>
      <c r="I350" t="e">
        <f t="shared" si="15"/>
        <v>#N/A</v>
      </c>
      <c r="J350" t="b">
        <f t="shared" si="16"/>
        <v>0</v>
      </c>
      <c r="K350" t="b">
        <f t="shared" si="17"/>
        <v>0</v>
      </c>
    </row>
    <row r="351" spans="2:11" x14ac:dyDescent="0.3">
      <c r="B351" s="90">
        <v>350</v>
      </c>
      <c r="C351" s="152" t="e">
        <f>MATCH(B351,DetailList!AZ:AZ,0)</f>
        <v>#N/A</v>
      </c>
      <c r="D351" s="152" t="e">
        <f>MATCH(B351,DetailListPending!AZ:AZ,0)</f>
        <v>#N/A</v>
      </c>
      <c r="E351" s="152" t="e">
        <f>MATCH(B351,Removed!AZ$1:AZ$443,0)</f>
        <v>#N/A</v>
      </c>
      <c r="F351" t="e">
        <f ca="1">CHOOSE(I351,OFFSET(DetailList!C$1,$C351-1,0),"PENDING: "&amp;OFFSET(DetailListPending!C$1,$D351-1,0),"   REMOVED ["&amp;OFFSET(Removed!C$1,$E351-1,0)&amp;"]")</f>
        <v>#N/A</v>
      </c>
      <c r="G351" t="e">
        <f ca="1">CHOOSE(I351,OFFSET(DetailList!E$1,$C351-1,0),OFFSET(DetailListPending!E$1,$D351-1,0),OFFSET(Removed!E$1,$E351-1,0))</f>
        <v>#N/A</v>
      </c>
      <c r="H351" s="233" t="e">
        <f ca="1">CHOOSE(I351,OFFSET(DetailList!AU$1,$C351-1,0),"Pending: "&amp;OFFSET(DetailListPending!AU$1,$D351-1,0),"REMOVED ["&amp;OFFSET(Removed!AU$1,$E351-1,0)&amp;"]")</f>
        <v>#N/A</v>
      </c>
      <c r="I351" t="e">
        <f t="shared" si="15"/>
        <v>#N/A</v>
      </c>
      <c r="J351" t="b">
        <f t="shared" si="16"/>
        <v>0</v>
      </c>
      <c r="K351" t="b">
        <f t="shared" si="17"/>
        <v>0</v>
      </c>
    </row>
    <row r="352" spans="2:11" x14ac:dyDescent="0.3">
      <c r="B352" s="90">
        <v>351</v>
      </c>
      <c r="C352" s="152" t="e">
        <f>MATCH(B352,DetailList!AZ:AZ,0)</f>
        <v>#N/A</v>
      </c>
      <c r="D352" s="152" t="e">
        <f>MATCH(B352,DetailListPending!AZ:AZ,0)</f>
        <v>#N/A</v>
      </c>
      <c r="E352" s="152" t="e">
        <f>MATCH(B352,Removed!AZ$1:AZ$443,0)</f>
        <v>#N/A</v>
      </c>
      <c r="F352" t="e">
        <f ca="1">CHOOSE(I352,OFFSET(DetailList!C$1,$C352-1,0),"PENDING: "&amp;OFFSET(DetailListPending!C$1,$D352-1,0),"   REMOVED ["&amp;OFFSET(Removed!C$1,$E352-1,0)&amp;"]")</f>
        <v>#N/A</v>
      </c>
      <c r="G352" t="e">
        <f ca="1">CHOOSE(I352,OFFSET(DetailList!E$1,$C352-1,0),OFFSET(DetailListPending!E$1,$D352-1,0),OFFSET(Removed!E$1,$E352-1,0))</f>
        <v>#N/A</v>
      </c>
      <c r="H352" s="233" t="e">
        <f ca="1">CHOOSE(I352,OFFSET(DetailList!AU$1,$C352-1,0),"Pending: "&amp;OFFSET(DetailListPending!AU$1,$D352-1,0),"REMOVED ["&amp;OFFSET(Removed!AU$1,$E352-1,0)&amp;"]")</f>
        <v>#N/A</v>
      </c>
      <c r="I352" t="e">
        <f t="shared" si="15"/>
        <v>#N/A</v>
      </c>
      <c r="J352" t="b">
        <f t="shared" si="16"/>
        <v>0</v>
      </c>
      <c r="K352" t="b">
        <f t="shared" si="17"/>
        <v>0</v>
      </c>
    </row>
    <row r="353" spans="2:11" x14ac:dyDescent="0.3">
      <c r="B353" s="90">
        <v>352</v>
      </c>
      <c r="C353" s="152" t="e">
        <f>MATCH(B353,DetailList!AZ:AZ,0)</f>
        <v>#N/A</v>
      </c>
      <c r="D353" s="152" t="e">
        <f>MATCH(B353,DetailListPending!AZ:AZ,0)</f>
        <v>#N/A</v>
      </c>
      <c r="E353" s="152" t="e">
        <f>MATCH(B353,Removed!AZ$1:AZ$443,0)</f>
        <v>#N/A</v>
      </c>
      <c r="F353" t="e">
        <f ca="1">CHOOSE(I353,OFFSET(DetailList!C$1,$C353-1,0),"PENDING: "&amp;OFFSET(DetailListPending!C$1,$D353-1,0),"   REMOVED ["&amp;OFFSET(Removed!C$1,$E353-1,0)&amp;"]")</f>
        <v>#N/A</v>
      </c>
      <c r="G353" t="e">
        <f ca="1">CHOOSE(I353,OFFSET(DetailList!E$1,$C353-1,0),OFFSET(DetailListPending!E$1,$D353-1,0),OFFSET(Removed!E$1,$E353-1,0))</f>
        <v>#N/A</v>
      </c>
      <c r="H353" s="233" t="e">
        <f ca="1">CHOOSE(I353,OFFSET(DetailList!AU$1,$C353-1,0),"Pending: "&amp;OFFSET(DetailListPending!AU$1,$D353-1,0),"REMOVED ["&amp;OFFSET(Removed!AU$1,$E353-1,0)&amp;"]")</f>
        <v>#N/A</v>
      </c>
      <c r="I353" t="e">
        <f t="shared" si="15"/>
        <v>#N/A</v>
      </c>
      <c r="J353" t="b">
        <f t="shared" si="16"/>
        <v>0</v>
      </c>
      <c r="K353" t="b">
        <f t="shared" si="17"/>
        <v>0</v>
      </c>
    </row>
    <row r="354" spans="2:11" x14ac:dyDescent="0.3">
      <c r="B354" s="90">
        <v>353</v>
      </c>
      <c r="C354" s="152" t="e">
        <f>MATCH(B354,DetailList!AZ:AZ,0)</f>
        <v>#N/A</v>
      </c>
      <c r="D354" s="152" t="e">
        <f>MATCH(B354,DetailListPending!AZ:AZ,0)</f>
        <v>#N/A</v>
      </c>
      <c r="E354" s="152" t="e">
        <f>MATCH(B354,Removed!AZ$1:AZ$443,0)</f>
        <v>#N/A</v>
      </c>
      <c r="F354" t="e">
        <f ca="1">CHOOSE(I354,OFFSET(DetailList!C$1,$C354-1,0),"PENDING: "&amp;OFFSET(DetailListPending!C$1,$D354-1,0),"   REMOVED ["&amp;OFFSET(Removed!C$1,$E354-1,0)&amp;"]")</f>
        <v>#N/A</v>
      </c>
      <c r="G354" t="e">
        <f ca="1">CHOOSE(I354,OFFSET(DetailList!E$1,$C354-1,0),OFFSET(DetailListPending!E$1,$D354-1,0),OFFSET(Removed!E$1,$E354-1,0))</f>
        <v>#N/A</v>
      </c>
      <c r="H354" s="233" t="e">
        <f ca="1">CHOOSE(I354,OFFSET(DetailList!AU$1,$C354-1,0),"Pending: "&amp;OFFSET(DetailListPending!AU$1,$D354-1,0),"REMOVED ["&amp;OFFSET(Removed!AU$1,$E354-1,0)&amp;"]")</f>
        <v>#N/A</v>
      </c>
      <c r="I354" t="e">
        <f t="shared" si="15"/>
        <v>#N/A</v>
      </c>
      <c r="J354" t="b">
        <f t="shared" si="16"/>
        <v>0</v>
      </c>
      <c r="K354" t="b">
        <f t="shared" si="17"/>
        <v>0</v>
      </c>
    </row>
    <row r="355" spans="2:11" x14ac:dyDescent="0.3">
      <c r="B355" s="90">
        <v>354</v>
      </c>
      <c r="C355" s="152" t="e">
        <f>MATCH(B355,DetailList!AZ:AZ,0)</f>
        <v>#N/A</v>
      </c>
      <c r="D355" s="152" t="e">
        <f>MATCH(B355,DetailListPending!AZ:AZ,0)</f>
        <v>#N/A</v>
      </c>
      <c r="E355" s="152" t="e">
        <f>MATCH(B355,Removed!AZ$1:AZ$443,0)</f>
        <v>#N/A</v>
      </c>
      <c r="F355" t="e">
        <f ca="1">CHOOSE(I355,OFFSET(DetailList!C$1,$C355-1,0),"PENDING: "&amp;OFFSET(DetailListPending!C$1,$D355-1,0),"   REMOVED ["&amp;OFFSET(Removed!C$1,$E355-1,0)&amp;"]")</f>
        <v>#N/A</v>
      </c>
      <c r="G355" t="e">
        <f ca="1">CHOOSE(I355,OFFSET(DetailList!E$1,$C355-1,0),OFFSET(DetailListPending!E$1,$D355-1,0),OFFSET(Removed!E$1,$E355-1,0))</f>
        <v>#N/A</v>
      </c>
      <c r="H355" s="233" t="e">
        <f ca="1">CHOOSE(I355,OFFSET(DetailList!AU$1,$C355-1,0),"Pending: "&amp;OFFSET(DetailListPending!AU$1,$D355-1,0),"REMOVED ["&amp;OFFSET(Removed!AU$1,$E355-1,0)&amp;"]")</f>
        <v>#N/A</v>
      </c>
      <c r="I355" t="e">
        <f t="shared" si="15"/>
        <v>#N/A</v>
      </c>
      <c r="J355" t="b">
        <f t="shared" si="16"/>
        <v>0</v>
      </c>
      <c r="K355" t="b">
        <f t="shared" si="17"/>
        <v>0</v>
      </c>
    </row>
    <row r="356" spans="2:11" x14ac:dyDescent="0.3">
      <c r="B356" s="90">
        <v>355</v>
      </c>
      <c r="C356" s="152" t="e">
        <f>MATCH(B356,DetailList!AZ:AZ,0)</f>
        <v>#N/A</v>
      </c>
      <c r="D356" s="152" t="e">
        <f>MATCH(B356,DetailListPending!AZ:AZ,0)</f>
        <v>#N/A</v>
      </c>
      <c r="E356" s="152" t="e">
        <f>MATCH(B356,Removed!AZ$1:AZ$443,0)</f>
        <v>#N/A</v>
      </c>
      <c r="F356" t="e">
        <f ca="1">CHOOSE(I356,OFFSET(DetailList!C$1,$C356-1,0),"PENDING: "&amp;OFFSET(DetailListPending!C$1,$D356-1,0),"   REMOVED ["&amp;OFFSET(Removed!C$1,$E356-1,0)&amp;"]")</f>
        <v>#N/A</v>
      </c>
      <c r="G356" t="e">
        <f ca="1">CHOOSE(I356,OFFSET(DetailList!E$1,$C356-1,0),OFFSET(DetailListPending!E$1,$D356-1,0),OFFSET(Removed!E$1,$E356-1,0))</f>
        <v>#N/A</v>
      </c>
      <c r="H356" s="233" t="e">
        <f ca="1">CHOOSE(I356,OFFSET(DetailList!AU$1,$C356-1,0),"Pending: "&amp;OFFSET(DetailListPending!AU$1,$D356-1,0),"REMOVED ["&amp;OFFSET(Removed!AU$1,$E356-1,0)&amp;"]")</f>
        <v>#N/A</v>
      </c>
      <c r="I356" t="e">
        <f t="shared" si="15"/>
        <v>#N/A</v>
      </c>
      <c r="J356" t="b">
        <f t="shared" si="16"/>
        <v>0</v>
      </c>
      <c r="K356" t="b">
        <f t="shared" si="17"/>
        <v>0</v>
      </c>
    </row>
    <row r="357" spans="2:11" x14ac:dyDescent="0.3">
      <c r="B357" s="90">
        <v>356</v>
      </c>
      <c r="C357" s="152" t="e">
        <f>MATCH(B357,DetailList!AZ:AZ,0)</f>
        <v>#N/A</v>
      </c>
      <c r="D357" s="152" t="e">
        <f>MATCH(B357,DetailListPending!AZ:AZ,0)</f>
        <v>#N/A</v>
      </c>
      <c r="E357" s="152" t="e">
        <f>MATCH(B357,Removed!AZ$1:AZ$443,0)</f>
        <v>#N/A</v>
      </c>
      <c r="F357" t="e">
        <f ca="1">CHOOSE(I357,OFFSET(DetailList!C$1,$C357-1,0),"PENDING: "&amp;OFFSET(DetailListPending!C$1,$D357-1,0),"   REMOVED ["&amp;OFFSET(Removed!C$1,$E357-1,0)&amp;"]")</f>
        <v>#N/A</v>
      </c>
      <c r="G357" t="e">
        <f ca="1">CHOOSE(I357,OFFSET(DetailList!E$1,$C357-1,0),OFFSET(DetailListPending!E$1,$D357-1,0),OFFSET(Removed!E$1,$E357-1,0))</f>
        <v>#N/A</v>
      </c>
      <c r="H357" s="233" t="e">
        <f ca="1">CHOOSE(I357,OFFSET(DetailList!AU$1,$C357-1,0),"Pending: "&amp;OFFSET(DetailListPending!AU$1,$D357-1,0),"REMOVED ["&amp;OFFSET(Removed!AU$1,$E357-1,0)&amp;"]")</f>
        <v>#N/A</v>
      </c>
      <c r="I357" t="e">
        <f t="shared" si="15"/>
        <v>#N/A</v>
      </c>
      <c r="J357" t="b">
        <f t="shared" si="16"/>
        <v>0</v>
      </c>
      <c r="K357" t="b">
        <f t="shared" si="17"/>
        <v>0</v>
      </c>
    </row>
    <row r="358" spans="2:11" x14ac:dyDescent="0.3">
      <c r="B358" s="90">
        <v>357</v>
      </c>
      <c r="C358" s="152" t="e">
        <f>MATCH(B358,DetailList!AZ:AZ,0)</f>
        <v>#N/A</v>
      </c>
      <c r="D358" s="152" t="e">
        <f>MATCH(B358,DetailListPending!AZ:AZ,0)</f>
        <v>#N/A</v>
      </c>
      <c r="E358" s="152" t="e">
        <f>MATCH(B358,Removed!AZ$1:AZ$443,0)</f>
        <v>#N/A</v>
      </c>
      <c r="F358" t="e">
        <f ca="1">CHOOSE(I358,OFFSET(DetailList!C$1,$C358-1,0),"PENDING: "&amp;OFFSET(DetailListPending!C$1,$D358-1,0),"   REMOVED ["&amp;OFFSET(Removed!C$1,$E358-1,0)&amp;"]")</f>
        <v>#N/A</v>
      </c>
      <c r="G358" t="e">
        <f ca="1">CHOOSE(I358,OFFSET(DetailList!E$1,$C358-1,0),OFFSET(DetailListPending!E$1,$D358-1,0),OFFSET(Removed!E$1,$E358-1,0))</f>
        <v>#N/A</v>
      </c>
      <c r="H358" s="233" t="e">
        <f ca="1">CHOOSE(I358,OFFSET(DetailList!AU$1,$C358-1,0),"Pending: "&amp;OFFSET(DetailListPending!AU$1,$D358-1,0),"REMOVED ["&amp;OFFSET(Removed!AU$1,$E358-1,0)&amp;"]")</f>
        <v>#N/A</v>
      </c>
      <c r="I358" t="e">
        <f t="shared" si="15"/>
        <v>#N/A</v>
      </c>
      <c r="J358" t="b">
        <f t="shared" si="16"/>
        <v>0</v>
      </c>
      <c r="K358" t="b">
        <f t="shared" si="17"/>
        <v>0</v>
      </c>
    </row>
    <row r="359" spans="2:11" x14ac:dyDescent="0.3">
      <c r="B359" s="90">
        <v>358</v>
      </c>
      <c r="C359" s="152" t="e">
        <f>MATCH(B359,DetailList!AZ:AZ,0)</f>
        <v>#N/A</v>
      </c>
      <c r="D359" s="152" t="e">
        <f>MATCH(B359,DetailListPending!AZ:AZ,0)</f>
        <v>#N/A</v>
      </c>
      <c r="E359" s="152" t="e">
        <f>MATCH(B359,Removed!AZ$1:AZ$443,0)</f>
        <v>#N/A</v>
      </c>
      <c r="F359" t="e">
        <f ca="1">CHOOSE(I359,OFFSET(DetailList!C$1,$C359-1,0),"PENDING: "&amp;OFFSET(DetailListPending!C$1,$D359-1,0),"   REMOVED ["&amp;OFFSET(Removed!C$1,$E359-1,0)&amp;"]")</f>
        <v>#N/A</v>
      </c>
      <c r="G359" t="e">
        <f ca="1">CHOOSE(I359,OFFSET(DetailList!E$1,$C359-1,0),OFFSET(DetailListPending!E$1,$D359-1,0),OFFSET(Removed!E$1,$E359-1,0))</f>
        <v>#N/A</v>
      </c>
      <c r="H359" s="233" t="e">
        <f ca="1">CHOOSE(I359,OFFSET(DetailList!AU$1,$C359-1,0),"Pending: "&amp;OFFSET(DetailListPending!AU$1,$D359-1,0),"REMOVED ["&amp;OFFSET(Removed!AU$1,$E359-1,0)&amp;"]")</f>
        <v>#N/A</v>
      </c>
      <c r="I359" t="e">
        <f t="shared" si="15"/>
        <v>#N/A</v>
      </c>
      <c r="J359" t="b">
        <f t="shared" si="16"/>
        <v>0</v>
      </c>
      <c r="K359" t="b">
        <f t="shared" si="17"/>
        <v>0</v>
      </c>
    </row>
    <row r="360" spans="2:11" x14ac:dyDescent="0.3">
      <c r="B360" s="90">
        <v>359</v>
      </c>
      <c r="C360" s="152" t="e">
        <f>MATCH(B360,DetailList!AZ:AZ,0)</f>
        <v>#N/A</v>
      </c>
      <c r="D360" s="152" t="e">
        <f>MATCH(B360,DetailListPending!AZ:AZ,0)</f>
        <v>#N/A</v>
      </c>
      <c r="E360" s="152" t="e">
        <f>MATCH(B360,Removed!AZ$1:AZ$443,0)</f>
        <v>#N/A</v>
      </c>
      <c r="F360" t="e">
        <f ca="1">CHOOSE(I360,OFFSET(DetailList!C$1,$C360-1,0),"PENDING: "&amp;OFFSET(DetailListPending!C$1,$D360-1,0),"   REMOVED ["&amp;OFFSET(Removed!C$1,$E360-1,0)&amp;"]")</f>
        <v>#N/A</v>
      </c>
      <c r="G360" t="e">
        <f ca="1">CHOOSE(I360,OFFSET(DetailList!E$1,$C360-1,0),OFFSET(DetailListPending!E$1,$D360-1,0),OFFSET(Removed!E$1,$E360-1,0))</f>
        <v>#N/A</v>
      </c>
      <c r="H360" s="233" t="e">
        <f ca="1">CHOOSE(I360,OFFSET(DetailList!AU$1,$C360-1,0),"Pending: "&amp;OFFSET(DetailListPending!AU$1,$D360-1,0),"REMOVED ["&amp;OFFSET(Removed!AU$1,$E360-1,0)&amp;"]")</f>
        <v>#N/A</v>
      </c>
      <c r="I360" t="e">
        <f t="shared" si="15"/>
        <v>#N/A</v>
      </c>
      <c r="J360" t="b">
        <f t="shared" si="16"/>
        <v>0</v>
      </c>
      <c r="K360" t="b">
        <f t="shared" si="17"/>
        <v>0</v>
      </c>
    </row>
    <row r="361" spans="2:11" x14ac:dyDescent="0.3">
      <c r="B361" s="90">
        <v>360</v>
      </c>
      <c r="C361" s="152" t="e">
        <f>MATCH(B361,DetailList!AZ:AZ,0)</f>
        <v>#N/A</v>
      </c>
      <c r="D361" s="152" t="e">
        <f>MATCH(B361,DetailListPending!AZ:AZ,0)</f>
        <v>#N/A</v>
      </c>
      <c r="E361" s="152" t="e">
        <f>MATCH(B361,Removed!AZ$1:AZ$443,0)</f>
        <v>#N/A</v>
      </c>
      <c r="F361" t="e">
        <f ca="1">CHOOSE(I361,OFFSET(DetailList!C$1,$C361-1,0),"PENDING: "&amp;OFFSET(DetailListPending!C$1,$D361-1,0),"   REMOVED ["&amp;OFFSET(Removed!C$1,$E361-1,0)&amp;"]")</f>
        <v>#N/A</v>
      </c>
      <c r="G361" t="e">
        <f ca="1">CHOOSE(I361,OFFSET(DetailList!E$1,$C361-1,0),OFFSET(DetailListPending!E$1,$D361-1,0),OFFSET(Removed!E$1,$E361-1,0))</f>
        <v>#N/A</v>
      </c>
      <c r="H361" s="233" t="e">
        <f ca="1">CHOOSE(I361,OFFSET(DetailList!AU$1,$C361-1,0),"Pending: "&amp;OFFSET(DetailListPending!AU$1,$D361-1,0),"REMOVED ["&amp;OFFSET(Removed!AU$1,$E361-1,0)&amp;"]")</f>
        <v>#N/A</v>
      </c>
      <c r="I361" t="e">
        <f t="shared" si="15"/>
        <v>#N/A</v>
      </c>
      <c r="J361" t="b">
        <f t="shared" si="16"/>
        <v>0</v>
      </c>
      <c r="K361" t="b">
        <f t="shared" si="17"/>
        <v>0</v>
      </c>
    </row>
    <row r="362" spans="2:11" x14ac:dyDescent="0.3">
      <c r="B362" s="90">
        <v>361</v>
      </c>
      <c r="C362" s="152" t="e">
        <f>MATCH(B362,DetailList!AZ:AZ,0)</f>
        <v>#N/A</v>
      </c>
      <c r="D362" s="152" t="e">
        <f>MATCH(B362,DetailListPending!AZ:AZ,0)</f>
        <v>#N/A</v>
      </c>
      <c r="E362" s="152" t="e">
        <f>MATCH(B362,Removed!AZ$1:AZ$443,0)</f>
        <v>#N/A</v>
      </c>
      <c r="F362" t="e">
        <f ca="1">CHOOSE(I362,OFFSET(DetailList!C$1,$C362-1,0),"PENDING: "&amp;OFFSET(DetailListPending!C$1,$D362-1,0),"   REMOVED ["&amp;OFFSET(Removed!C$1,$E362-1,0)&amp;"]")</f>
        <v>#N/A</v>
      </c>
      <c r="G362" t="e">
        <f ca="1">CHOOSE(I362,OFFSET(DetailList!E$1,$C362-1,0),OFFSET(DetailListPending!E$1,$D362-1,0),OFFSET(Removed!E$1,$E362-1,0))</f>
        <v>#N/A</v>
      </c>
      <c r="H362" s="233" t="e">
        <f ca="1">CHOOSE(I362,OFFSET(DetailList!AU$1,$C362-1,0),"Pending: "&amp;OFFSET(DetailListPending!AU$1,$D362-1,0),"REMOVED ["&amp;OFFSET(Removed!AU$1,$E362-1,0)&amp;"]")</f>
        <v>#N/A</v>
      </c>
      <c r="I362" t="e">
        <f t="shared" si="15"/>
        <v>#N/A</v>
      </c>
      <c r="J362" t="b">
        <f t="shared" si="16"/>
        <v>0</v>
      </c>
      <c r="K362" t="b">
        <f t="shared" si="17"/>
        <v>0</v>
      </c>
    </row>
    <row r="363" spans="2:11" x14ac:dyDescent="0.3">
      <c r="B363" s="90">
        <v>362</v>
      </c>
      <c r="C363" s="152" t="e">
        <f>MATCH(B363,DetailList!AZ:AZ,0)</f>
        <v>#N/A</v>
      </c>
      <c r="D363" s="152" t="e">
        <f>MATCH(B363,DetailListPending!AZ:AZ,0)</f>
        <v>#N/A</v>
      </c>
      <c r="E363" s="152" t="e">
        <f>MATCH(B363,Removed!AZ$1:AZ$443,0)</f>
        <v>#N/A</v>
      </c>
      <c r="F363" t="e">
        <f ca="1">CHOOSE(I363,OFFSET(DetailList!C$1,$C363-1,0),"PENDING: "&amp;OFFSET(DetailListPending!C$1,$D363-1,0),"   REMOVED ["&amp;OFFSET(Removed!C$1,$E363-1,0)&amp;"]")</f>
        <v>#N/A</v>
      </c>
      <c r="G363" t="e">
        <f ca="1">CHOOSE(I363,OFFSET(DetailList!E$1,$C363-1,0),OFFSET(DetailListPending!E$1,$D363-1,0),OFFSET(Removed!E$1,$E363-1,0))</f>
        <v>#N/A</v>
      </c>
      <c r="H363" s="233" t="e">
        <f ca="1">CHOOSE(I363,OFFSET(DetailList!AU$1,$C363-1,0),"Pending: "&amp;OFFSET(DetailListPending!AU$1,$D363-1,0),"REMOVED ["&amp;OFFSET(Removed!AU$1,$E363-1,0)&amp;"]")</f>
        <v>#N/A</v>
      </c>
      <c r="I363" t="e">
        <f t="shared" si="15"/>
        <v>#N/A</v>
      </c>
      <c r="J363" t="b">
        <f t="shared" si="16"/>
        <v>0</v>
      </c>
      <c r="K363" t="b">
        <f t="shared" si="17"/>
        <v>0</v>
      </c>
    </row>
    <row r="364" spans="2:11" x14ac:dyDescent="0.3">
      <c r="B364" s="90">
        <v>363</v>
      </c>
      <c r="C364" s="152" t="e">
        <f>MATCH(B364,DetailList!AZ:AZ,0)</f>
        <v>#N/A</v>
      </c>
      <c r="D364" s="152" t="e">
        <f>MATCH(B364,DetailListPending!AZ:AZ,0)</f>
        <v>#N/A</v>
      </c>
      <c r="E364" s="152" t="e">
        <f>MATCH(B364,Removed!AZ$1:AZ$443,0)</f>
        <v>#N/A</v>
      </c>
      <c r="F364" t="e">
        <f ca="1">CHOOSE(I364,OFFSET(DetailList!C$1,$C364-1,0),"PENDING: "&amp;OFFSET(DetailListPending!C$1,$D364-1,0),"   REMOVED ["&amp;OFFSET(Removed!C$1,$E364-1,0)&amp;"]")</f>
        <v>#N/A</v>
      </c>
      <c r="G364" t="e">
        <f ca="1">CHOOSE(I364,OFFSET(DetailList!E$1,$C364-1,0),OFFSET(DetailListPending!E$1,$D364-1,0),OFFSET(Removed!E$1,$E364-1,0))</f>
        <v>#N/A</v>
      </c>
      <c r="H364" s="233" t="e">
        <f ca="1">CHOOSE(I364,OFFSET(DetailList!AU$1,$C364-1,0),"Pending: "&amp;OFFSET(DetailListPending!AU$1,$D364-1,0),"REMOVED ["&amp;OFFSET(Removed!AU$1,$E364-1,0)&amp;"]")</f>
        <v>#N/A</v>
      </c>
      <c r="I364" t="e">
        <f t="shared" si="15"/>
        <v>#N/A</v>
      </c>
      <c r="J364" t="b">
        <f t="shared" si="16"/>
        <v>0</v>
      </c>
      <c r="K364" t="b">
        <f t="shared" si="17"/>
        <v>0</v>
      </c>
    </row>
    <row r="365" spans="2:11" x14ac:dyDescent="0.3">
      <c r="B365" s="90">
        <v>364</v>
      </c>
      <c r="C365" s="152" t="e">
        <f>MATCH(B365,DetailList!AZ:AZ,0)</f>
        <v>#N/A</v>
      </c>
      <c r="D365" s="152" t="e">
        <f>MATCH(B365,DetailListPending!AZ:AZ,0)</f>
        <v>#N/A</v>
      </c>
      <c r="E365" s="152" t="e">
        <f>MATCH(B365,Removed!AZ$1:AZ$443,0)</f>
        <v>#N/A</v>
      </c>
      <c r="F365" t="e">
        <f ca="1">CHOOSE(I365,OFFSET(DetailList!C$1,$C365-1,0),"PENDING: "&amp;OFFSET(DetailListPending!C$1,$D365-1,0),"   REMOVED ["&amp;OFFSET(Removed!C$1,$E365-1,0)&amp;"]")</f>
        <v>#N/A</v>
      </c>
      <c r="G365" t="e">
        <f ca="1">CHOOSE(I365,OFFSET(DetailList!E$1,$C365-1,0),OFFSET(DetailListPending!E$1,$D365-1,0),OFFSET(Removed!E$1,$E365-1,0))</f>
        <v>#N/A</v>
      </c>
      <c r="H365" s="233" t="e">
        <f ca="1">CHOOSE(I365,OFFSET(DetailList!AU$1,$C365-1,0),"Pending: "&amp;OFFSET(DetailListPending!AU$1,$D365-1,0),"REMOVED ["&amp;OFFSET(Removed!AU$1,$E365-1,0)&amp;"]")</f>
        <v>#N/A</v>
      </c>
      <c r="I365" t="e">
        <f t="shared" si="15"/>
        <v>#N/A</v>
      </c>
      <c r="J365" t="b">
        <f t="shared" si="16"/>
        <v>0</v>
      </c>
      <c r="K365" t="b">
        <f t="shared" si="17"/>
        <v>0</v>
      </c>
    </row>
    <row r="366" spans="2:11" x14ac:dyDescent="0.3">
      <c r="B366" s="90">
        <v>365</v>
      </c>
      <c r="C366" s="152" t="e">
        <f>MATCH(B366,DetailList!AZ:AZ,0)</f>
        <v>#N/A</v>
      </c>
      <c r="D366" s="152" t="e">
        <f>MATCH(B366,DetailListPending!AZ:AZ,0)</f>
        <v>#N/A</v>
      </c>
      <c r="E366" s="152" t="e">
        <f>MATCH(B366,Removed!AZ$1:AZ$443,0)</f>
        <v>#N/A</v>
      </c>
      <c r="F366" t="e">
        <f ca="1">CHOOSE(I366,OFFSET(DetailList!C$1,$C366-1,0),"PENDING: "&amp;OFFSET(DetailListPending!C$1,$D366-1,0),"   REMOVED ["&amp;OFFSET(Removed!C$1,$E366-1,0)&amp;"]")</f>
        <v>#N/A</v>
      </c>
      <c r="G366" t="e">
        <f ca="1">CHOOSE(I366,OFFSET(DetailList!E$1,$C366-1,0),OFFSET(DetailListPending!E$1,$D366-1,0),OFFSET(Removed!E$1,$E366-1,0))</f>
        <v>#N/A</v>
      </c>
      <c r="H366" s="233" t="e">
        <f ca="1">CHOOSE(I366,OFFSET(DetailList!AU$1,$C366-1,0),"Pending: "&amp;OFFSET(DetailListPending!AU$1,$D366-1,0),"REMOVED ["&amp;OFFSET(Removed!AU$1,$E366-1,0)&amp;"]")</f>
        <v>#N/A</v>
      </c>
      <c r="I366" t="e">
        <f t="shared" si="15"/>
        <v>#N/A</v>
      </c>
      <c r="J366" t="b">
        <f t="shared" si="16"/>
        <v>0</v>
      </c>
      <c r="K366" t="b">
        <f t="shared" si="17"/>
        <v>0</v>
      </c>
    </row>
    <row r="367" spans="2:11" x14ac:dyDescent="0.3">
      <c r="B367" s="90">
        <v>366</v>
      </c>
      <c r="C367" s="152" t="e">
        <f>MATCH(B367,DetailList!AZ:AZ,0)</f>
        <v>#N/A</v>
      </c>
      <c r="D367" s="152" t="e">
        <f>MATCH(B367,DetailListPending!AZ:AZ,0)</f>
        <v>#N/A</v>
      </c>
      <c r="E367" s="152" t="e">
        <f>MATCH(B367,Removed!AZ$1:AZ$443,0)</f>
        <v>#N/A</v>
      </c>
      <c r="F367" t="e">
        <f ca="1">CHOOSE(I367,OFFSET(DetailList!C$1,$C367-1,0),"PENDING: "&amp;OFFSET(DetailListPending!C$1,$D367-1,0),"   REMOVED ["&amp;OFFSET(Removed!C$1,$E367-1,0)&amp;"]")</f>
        <v>#N/A</v>
      </c>
      <c r="G367" t="e">
        <f ca="1">CHOOSE(I367,OFFSET(DetailList!E$1,$C367-1,0),OFFSET(DetailListPending!E$1,$D367-1,0),OFFSET(Removed!E$1,$E367-1,0))</f>
        <v>#N/A</v>
      </c>
      <c r="H367" s="233" t="e">
        <f ca="1">CHOOSE(I367,OFFSET(DetailList!AU$1,$C367-1,0),"Pending: "&amp;OFFSET(DetailListPending!AU$1,$D367-1,0),"REMOVED ["&amp;OFFSET(Removed!AU$1,$E367-1,0)&amp;"]")</f>
        <v>#N/A</v>
      </c>
      <c r="I367" t="e">
        <f t="shared" si="15"/>
        <v>#N/A</v>
      </c>
      <c r="J367" t="b">
        <f t="shared" si="16"/>
        <v>0</v>
      </c>
      <c r="K367" t="b">
        <f t="shared" si="17"/>
        <v>0</v>
      </c>
    </row>
    <row r="368" spans="2:11" x14ac:dyDescent="0.3">
      <c r="B368" s="90">
        <v>367</v>
      </c>
      <c r="C368" s="152" t="e">
        <f>MATCH(B368,DetailList!AZ:AZ,0)</f>
        <v>#N/A</v>
      </c>
      <c r="D368" s="152" t="e">
        <f>MATCH(B368,DetailListPending!AZ:AZ,0)</f>
        <v>#N/A</v>
      </c>
      <c r="E368" s="152" t="e">
        <f>MATCH(B368,Removed!AZ$1:AZ$443,0)</f>
        <v>#N/A</v>
      </c>
      <c r="F368" t="e">
        <f ca="1">CHOOSE(I368,OFFSET(DetailList!C$1,$C368-1,0),"PENDING: "&amp;OFFSET(DetailListPending!C$1,$D368-1,0),"   REMOVED ["&amp;OFFSET(Removed!C$1,$E368-1,0)&amp;"]")</f>
        <v>#N/A</v>
      </c>
      <c r="G368" t="e">
        <f ca="1">CHOOSE(I368,OFFSET(DetailList!E$1,$C368-1,0),OFFSET(DetailListPending!E$1,$D368-1,0),OFFSET(Removed!E$1,$E368-1,0))</f>
        <v>#N/A</v>
      </c>
      <c r="H368" s="233" t="e">
        <f ca="1">CHOOSE(I368,OFFSET(DetailList!AU$1,$C368-1,0),"Pending: "&amp;OFFSET(DetailListPending!AU$1,$D368-1,0),"REMOVED ["&amp;OFFSET(Removed!AU$1,$E368-1,0)&amp;"]")</f>
        <v>#N/A</v>
      </c>
      <c r="I368" t="e">
        <f t="shared" si="15"/>
        <v>#N/A</v>
      </c>
      <c r="J368" t="b">
        <f t="shared" si="16"/>
        <v>0</v>
      </c>
      <c r="K368" t="b">
        <f t="shared" si="17"/>
        <v>0</v>
      </c>
    </row>
    <row r="369" spans="2:11" x14ac:dyDescent="0.3">
      <c r="B369" s="90">
        <v>368</v>
      </c>
      <c r="C369" s="152" t="e">
        <f>MATCH(B369,DetailList!AZ:AZ,0)</f>
        <v>#N/A</v>
      </c>
      <c r="D369" s="152" t="e">
        <f>MATCH(B369,DetailListPending!AZ:AZ,0)</f>
        <v>#N/A</v>
      </c>
      <c r="E369" s="152" t="e">
        <f>MATCH(B369,Removed!AZ$1:AZ$443,0)</f>
        <v>#N/A</v>
      </c>
      <c r="F369" t="e">
        <f ca="1">CHOOSE(I369,OFFSET(DetailList!C$1,$C369-1,0),"PENDING: "&amp;OFFSET(DetailListPending!C$1,$D369-1,0),"   REMOVED ["&amp;OFFSET(Removed!C$1,$E369-1,0)&amp;"]")</f>
        <v>#N/A</v>
      </c>
      <c r="G369" t="e">
        <f ca="1">CHOOSE(I369,OFFSET(DetailList!E$1,$C369-1,0),OFFSET(DetailListPending!E$1,$D369-1,0),OFFSET(Removed!E$1,$E369-1,0))</f>
        <v>#N/A</v>
      </c>
      <c r="H369" s="233" t="e">
        <f ca="1">CHOOSE(I369,OFFSET(DetailList!AU$1,$C369-1,0),"Pending: "&amp;OFFSET(DetailListPending!AU$1,$D369-1,0),"REMOVED ["&amp;OFFSET(Removed!AU$1,$E369-1,0)&amp;"]")</f>
        <v>#N/A</v>
      </c>
      <c r="I369" t="e">
        <f t="shared" si="15"/>
        <v>#N/A</v>
      </c>
      <c r="J369" t="b">
        <f t="shared" si="16"/>
        <v>0</v>
      </c>
      <c r="K369" t="b">
        <f t="shared" si="17"/>
        <v>0</v>
      </c>
    </row>
    <row r="370" spans="2:11" x14ac:dyDescent="0.3">
      <c r="B370" s="90">
        <v>369</v>
      </c>
      <c r="C370" s="152" t="e">
        <f>MATCH(B370,DetailList!AZ:AZ,0)</f>
        <v>#N/A</v>
      </c>
      <c r="D370" s="152" t="e">
        <f>MATCH(B370,DetailListPending!AZ:AZ,0)</f>
        <v>#N/A</v>
      </c>
      <c r="E370" s="152" t="e">
        <f>MATCH(B370,Removed!AZ$1:AZ$443,0)</f>
        <v>#N/A</v>
      </c>
      <c r="F370" t="e">
        <f ca="1">CHOOSE(I370,OFFSET(DetailList!C$1,$C370-1,0),"PENDING: "&amp;OFFSET(DetailListPending!C$1,$D370-1,0),"   REMOVED ["&amp;OFFSET(Removed!C$1,$E370-1,0)&amp;"]")</f>
        <v>#N/A</v>
      </c>
      <c r="G370" t="e">
        <f ca="1">CHOOSE(I370,OFFSET(DetailList!E$1,$C370-1,0),OFFSET(DetailListPending!E$1,$D370-1,0),OFFSET(Removed!E$1,$E370-1,0))</f>
        <v>#N/A</v>
      </c>
      <c r="H370" s="233" t="e">
        <f ca="1">CHOOSE(I370,OFFSET(DetailList!AU$1,$C370-1,0),"Pending: "&amp;OFFSET(DetailListPending!AU$1,$D370-1,0),"REMOVED ["&amp;OFFSET(Removed!AU$1,$E370-1,0)&amp;"]")</f>
        <v>#N/A</v>
      </c>
      <c r="I370" t="e">
        <f t="shared" si="15"/>
        <v>#N/A</v>
      </c>
      <c r="J370" t="b">
        <f t="shared" si="16"/>
        <v>0</v>
      </c>
      <c r="K370" t="b">
        <f t="shared" si="17"/>
        <v>0</v>
      </c>
    </row>
    <row r="371" spans="2:11" x14ac:dyDescent="0.3">
      <c r="B371" s="90">
        <v>370</v>
      </c>
      <c r="C371" s="152" t="e">
        <f>MATCH(B371,DetailList!AZ:AZ,0)</f>
        <v>#N/A</v>
      </c>
      <c r="D371" s="152" t="e">
        <f>MATCH(B371,DetailListPending!AZ:AZ,0)</f>
        <v>#N/A</v>
      </c>
      <c r="E371" s="152" t="e">
        <f>MATCH(B371,Removed!AZ$1:AZ$443,0)</f>
        <v>#N/A</v>
      </c>
      <c r="F371" t="e">
        <f ca="1">CHOOSE(I371,OFFSET(DetailList!C$1,$C371-1,0),"PENDING: "&amp;OFFSET(DetailListPending!C$1,$D371-1,0),"   REMOVED ["&amp;OFFSET(Removed!C$1,$E371-1,0)&amp;"]")</f>
        <v>#N/A</v>
      </c>
      <c r="G371" t="e">
        <f ca="1">CHOOSE(I371,OFFSET(DetailList!E$1,$C371-1,0),OFFSET(DetailListPending!E$1,$D371-1,0),OFFSET(Removed!E$1,$E371-1,0))</f>
        <v>#N/A</v>
      </c>
      <c r="H371" s="233" t="e">
        <f ca="1">CHOOSE(I371,OFFSET(DetailList!AU$1,$C371-1,0),"Pending: "&amp;OFFSET(DetailListPending!AU$1,$D371-1,0),"REMOVED ["&amp;OFFSET(Removed!AU$1,$E371-1,0)&amp;"]")</f>
        <v>#N/A</v>
      </c>
      <c r="I371" t="e">
        <f t="shared" si="15"/>
        <v>#N/A</v>
      </c>
      <c r="J371" t="b">
        <f t="shared" si="16"/>
        <v>0</v>
      </c>
      <c r="K371" t="b">
        <f t="shared" si="17"/>
        <v>0</v>
      </c>
    </row>
    <row r="372" spans="2:11" x14ac:dyDescent="0.3">
      <c r="B372" s="90">
        <v>371</v>
      </c>
      <c r="C372" s="152" t="e">
        <f>MATCH(B372,DetailList!AZ:AZ,0)</f>
        <v>#N/A</v>
      </c>
      <c r="D372" s="152" t="e">
        <f>MATCH(B372,DetailListPending!AZ:AZ,0)</f>
        <v>#N/A</v>
      </c>
      <c r="E372" s="152" t="e">
        <f>MATCH(B372,Removed!AZ$1:AZ$443,0)</f>
        <v>#N/A</v>
      </c>
      <c r="F372" t="e">
        <f ca="1">CHOOSE(I372,OFFSET(DetailList!C$1,$C372-1,0),"PENDING: "&amp;OFFSET(DetailListPending!C$1,$D372-1,0),"   REMOVED ["&amp;OFFSET(Removed!C$1,$E372-1,0)&amp;"]")</f>
        <v>#N/A</v>
      </c>
      <c r="G372" t="e">
        <f ca="1">CHOOSE(I372,OFFSET(DetailList!E$1,$C372-1,0),OFFSET(DetailListPending!E$1,$D372-1,0),OFFSET(Removed!E$1,$E372-1,0))</f>
        <v>#N/A</v>
      </c>
      <c r="H372" s="233" t="e">
        <f ca="1">CHOOSE(I372,OFFSET(DetailList!AU$1,$C372-1,0),"Pending: "&amp;OFFSET(DetailListPending!AU$1,$D372-1,0),"REMOVED ["&amp;OFFSET(Removed!AU$1,$E372-1,0)&amp;"]")</f>
        <v>#N/A</v>
      </c>
      <c r="I372" t="e">
        <f t="shared" si="15"/>
        <v>#N/A</v>
      </c>
      <c r="J372" t="b">
        <f t="shared" si="16"/>
        <v>0</v>
      </c>
      <c r="K372" t="b">
        <f t="shared" si="17"/>
        <v>0</v>
      </c>
    </row>
    <row r="373" spans="2:11" x14ac:dyDescent="0.3">
      <c r="B373" s="90">
        <v>372</v>
      </c>
      <c r="C373" s="152" t="e">
        <f>MATCH(B373,DetailList!AZ:AZ,0)</f>
        <v>#N/A</v>
      </c>
      <c r="D373" s="152" t="e">
        <f>MATCH(B373,DetailListPending!AZ:AZ,0)</f>
        <v>#N/A</v>
      </c>
      <c r="E373" s="152" t="e">
        <f>MATCH(B373,Removed!AZ$1:AZ$443,0)</f>
        <v>#N/A</v>
      </c>
      <c r="F373" t="e">
        <f ca="1">CHOOSE(I373,OFFSET(DetailList!C$1,$C373-1,0),"PENDING: "&amp;OFFSET(DetailListPending!C$1,$D373-1,0),"   REMOVED ["&amp;OFFSET(Removed!C$1,$E373-1,0)&amp;"]")</f>
        <v>#N/A</v>
      </c>
      <c r="G373" t="e">
        <f ca="1">CHOOSE(I373,OFFSET(DetailList!E$1,$C373-1,0),OFFSET(DetailListPending!E$1,$D373-1,0),OFFSET(Removed!E$1,$E373-1,0))</f>
        <v>#N/A</v>
      </c>
      <c r="H373" s="233" t="e">
        <f ca="1">CHOOSE(I373,OFFSET(DetailList!AU$1,$C373-1,0),"Pending: "&amp;OFFSET(DetailListPending!AU$1,$D373-1,0),"REMOVED ["&amp;OFFSET(Removed!AU$1,$E373-1,0)&amp;"]")</f>
        <v>#N/A</v>
      </c>
      <c r="I373" t="e">
        <f t="shared" si="15"/>
        <v>#N/A</v>
      </c>
      <c r="J373" t="b">
        <f t="shared" si="16"/>
        <v>0</v>
      </c>
      <c r="K373" t="b">
        <f t="shared" si="17"/>
        <v>0</v>
      </c>
    </row>
    <row r="374" spans="2:11" x14ac:dyDescent="0.3">
      <c r="B374" s="90">
        <v>373</v>
      </c>
      <c r="C374" s="152" t="e">
        <f>MATCH(B374,DetailList!AZ:AZ,0)</f>
        <v>#N/A</v>
      </c>
      <c r="D374" s="152" t="e">
        <f>MATCH(B374,DetailListPending!AZ:AZ,0)</f>
        <v>#N/A</v>
      </c>
      <c r="E374" s="152" t="e">
        <f>MATCH(B374,Removed!AZ$1:AZ$443,0)</f>
        <v>#N/A</v>
      </c>
      <c r="F374" t="e">
        <f ca="1">CHOOSE(I374,OFFSET(DetailList!C$1,$C374-1,0),"PENDING: "&amp;OFFSET(DetailListPending!C$1,$D374-1,0),"   REMOVED ["&amp;OFFSET(Removed!C$1,$E374-1,0)&amp;"]")</f>
        <v>#N/A</v>
      </c>
      <c r="G374" t="e">
        <f ca="1">CHOOSE(I374,OFFSET(DetailList!E$1,$C374-1,0),OFFSET(DetailListPending!E$1,$D374-1,0),OFFSET(Removed!E$1,$E374-1,0))</f>
        <v>#N/A</v>
      </c>
      <c r="H374" s="233" t="e">
        <f ca="1">CHOOSE(I374,OFFSET(DetailList!AU$1,$C374-1,0),"Pending: "&amp;OFFSET(DetailListPending!AU$1,$D374-1,0),"REMOVED ["&amp;OFFSET(Removed!AU$1,$E374-1,0)&amp;"]")</f>
        <v>#N/A</v>
      </c>
      <c r="I374" t="e">
        <f t="shared" si="15"/>
        <v>#N/A</v>
      </c>
      <c r="J374" t="b">
        <f t="shared" si="16"/>
        <v>0</v>
      </c>
      <c r="K374" t="b">
        <f t="shared" si="17"/>
        <v>0</v>
      </c>
    </row>
    <row r="375" spans="2:11" x14ac:dyDescent="0.3">
      <c r="B375" s="90">
        <v>374</v>
      </c>
      <c r="C375" s="152" t="e">
        <f>MATCH(B375,DetailList!AZ:AZ,0)</f>
        <v>#N/A</v>
      </c>
      <c r="D375" s="152" t="e">
        <f>MATCH(B375,DetailListPending!AZ:AZ,0)</f>
        <v>#N/A</v>
      </c>
      <c r="E375" s="152" t="e">
        <f>MATCH(B375,Removed!AZ$1:AZ$443,0)</f>
        <v>#N/A</v>
      </c>
      <c r="F375" t="e">
        <f ca="1">CHOOSE(I375,OFFSET(DetailList!C$1,$C375-1,0),"PENDING: "&amp;OFFSET(DetailListPending!C$1,$D375-1,0),"   REMOVED ["&amp;OFFSET(Removed!C$1,$E375-1,0)&amp;"]")</f>
        <v>#N/A</v>
      </c>
      <c r="G375" t="e">
        <f ca="1">CHOOSE(I375,OFFSET(DetailList!E$1,$C375-1,0),OFFSET(DetailListPending!E$1,$D375-1,0),OFFSET(Removed!E$1,$E375-1,0))</f>
        <v>#N/A</v>
      </c>
      <c r="H375" s="233" t="e">
        <f ca="1">CHOOSE(I375,OFFSET(DetailList!AU$1,$C375-1,0),"Pending: "&amp;OFFSET(DetailListPending!AU$1,$D375-1,0),"REMOVED ["&amp;OFFSET(Removed!AU$1,$E375-1,0)&amp;"]")</f>
        <v>#N/A</v>
      </c>
      <c r="I375" t="e">
        <f t="shared" si="15"/>
        <v>#N/A</v>
      </c>
      <c r="J375" t="b">
        <f t="shared" si="16"/>
        <v>0</v>
      </c>
      <c r="K375" t="b">
        <f t="shared" si="17"/>
        <v>0</v>
      </c>
    </row>
    <row r="376" spans="2:11" x14ac:dyDescent="0.3">
      <c r="B376" s="90">
        <v>375</v>
      </c>
      <c r="C376" s="152" t="e">
        <f>MATCH(B376,DetailList!AZ:AZ,0)</f>
        <v>#N/A</v>
      </c>
      <c r="D376" s="152" t="e">
        <f>MATCH(B376,DetailListPending!AZ:AZ,0)</f>
        <v>#N/A</v>
      </c>
      <c r="E376" s="152" t="e">
        <f>MATCH(B376,Removed!AZ$1:AZ$443,0)</f>
        <v>#N/A</v>
      </c>
      <c r="F376" t="e">
        <f ca="1">CHOOSE(I376,OFFSET(DetailList!C$1,$C376-1,0),"PENDING: "&amp;OFFSET(DetailListPending!C$1,$D376-1,0),"   REMOVED ["&amp;OFFSET(Removed!C$1,$E376-1,0)&amp;"]")</f>
        <v>#N/A</v>
      </c>
      <c r="G376" t="e">
        <f ca="1">CHOOSE(I376,OFFSET(DetailList!E$1,$C376-1,0),OFFSET(DetailListPending!E$1,$D376-1,0),OFFSET(Removed!E$1,$E376-1,0))</f>
        <v>#N/A</v>
      </c>
      <c r="H376" s="233" t="e">
        <f ca="1">CHOOSE(I376,OFFSET(DetailList!AU$1,$C376-1,0),"Pending: "&amp;OFFSET(DetailListPending!AU$1,$D376-1,0),"REMOVED ["&amp;OFFSET(Removed!AU$1,$E376-1,0)&amp;"]")</f>
        <v>#N/A</v>
      </c>
      <c r="I376" t="e">
        <f t="shared" si="15"/>
        <v>#N/A</v>
      </c>
      <c r="J376" t="b">
        <f t="shared" si="16"/>
        <v>0</v>
      </c>
      <c r="K376" t="b">
        <f t="shared" si="17"/>
        <v>0</v>
      </c>
    </row>
    <row r="377" spans="2:11" x14ac:dyDescent="0.3">
      <c r="B377" s="90">
        <v>376</v>
      </c>
      <c r="C377" s="152" t="e">
        <f>MATCH(B377,DetailList!AZ:AZ,0)</f>
        <v>#N/A</v>
      </c>
      <c r="D377" s="152" t="e">
        <f>MATCH(B377,DetailListPending!AZ:AZ,0)</f>
        <v>#N/A</v>
      </c>
      <c r="E377" s="152" t="e">
        <f>MATCH(B377,Removed!AZ$1:AZ$443,0)</f>
        <v>#N/A</v>
      </c>
      <c r="F377" t="e">
        <f ca="1">CHOOSE(I377,OFFSET(DetailList!C$1,$C377-1,0),"PENDING: "&amp;OFFSET(DetailListPending!C$1,$D377-1,0),"   REMOVED ["&amp;OFFSET(Removed!C$1,$E377-1,0)&amp;"]")</f>
        <v>#N/A</v>
      </c>
      <c r="G377" t="e">
        <f ca="1">CHOOSE(I377,OFFSET(DetailList!E$1,$C377-1,0),OFFSET(DetailListPending!E$1,$D377-1,0),OFFSET(Removed!E$1,$E377-1,0))</f>
        <v>#N/A</v>
      </c>
      <c r="H377" s="233" t="e">
        <f ca="1">CHOOSE(I377,OFFSET(DetailList!AU$1,$C377-1,0),"Pending: "&amp;OFFSET(DetailListPending!AU$1,$D377-1,0),"REMOVED ["&amp;OFFSET(Removed!AU$1,$E377-1,0)&amp;"]")</f>
        <v>#N/A</v>
      </c>
      <c r="I377" t="e">
        <f t="shared" si="15"/>
        <v>#N/A</v>
      </c>
      <c r="J377" t="b">
        <f t="shared" si="16"/>
        <v>0</v>
      </c>
      <c r="K377" t="b">
        <f t="shared" si="17"/>
        <v>0</v>
      </c>
    </row>
    <row r="378" spans="2:11" x14ac:dyDescent="0.3">
      <c r="B378" s="90">
        <v>377</v>
      </c>
      <c r="C378" s="152" t="e">
        <f>MATCH(B378,DetailList!AZ:AZ,0)</f>
        <v>#N/A</v>
      </c>
      <c r="D378" s="152" t="e">
        <f>MATCH(B378,DetailListPending!AZ:AZ,0)</f>
        <v>#N/A</v>
      </c>
      <c r="E378" s="152" t="e">
        <f>MATCH(B378,Removed!AZ$1:AZ$443,0)</f>
        <v>#N/A</v>
      </c>
      <c r="F378" t="e">
        <f ca="1">CHOOSE(I378,OFFSET(DetailList!C$1,$C378-1,0),"PENDING: "&amp;OFFSET(DetailListPending!C$1,$D378-1,0),"   REMOVED ["&amp;OFFSET(Removed!C$1,$E378-1,0)&amp;"]")</f>
        <v>#N/A</v>
      </c>
      <c r="G378" t="e">
        <f ca="1">CHOOSE(I378,OFFSET(DetailList!E$1,$C378-1,0),OFFSET(DetailListPending!E$1,$D378-1,0),OFFSET(Removed!E$1,$E378-1,0))</f>
        <v>#N/A</v>
      </c>
      <c r="H378" s="233" t="e">
        <f ca="1">CHOOSE(I378,OFFSET(DetailList!AU$1,$C378-1,0),"Pending: "&amp;OFFSET(DetailListPending!AU$1,$D378-1,0),"REMOVED ["&amp;OFFSET(Removed!AU$1,$E378-1,0)&amp;"]")</f>
        <v>#N/A</v>
      </c>
      <c r="I378" t="e">
        <f t="shared" si="15"/>
        <v>#N/A</v>
      </c>
      <c r="J378" t="b">
        <f t="shared" si="16"/>
        <v>0</v>
      </c>
      <c r="K378" t="b">
        <f t="shared" si="17"/>
        <v>0</v>
      </c>
    </row>
    <row r="379" spans="2:11" x14ac:dyDescent="0.3">
      <c r="B379" s="90">
        <v>378</v>
      </c>
      <c r="C379" s="152" t="e">
        <f>MATCH(B379,DetailList!AZ:AZ,0)</f>
        <v>#N/A</v>
      </c>
      <c r="D379" s="152" t="e">
        <f>MATCH(B379,DetailListPending!AZ:AZ,0)</f>
        <v>#N/A</v>
      </c>
      <c r="E379" s="152" t="e">
        <f>MATCH(B379,Removed!AZ$1:AZ$443,0)</f>
        <v>#N/A</v>
      </c>
      <c r="F379" t="e">
        <f ca="1">CHOOSE(I379,OFFSET(DetailList!C$1,$C379-1,0),"PENDING: "&amp;OFFSET(DetailListPending!C$1,$D379-1,0),"   REMOVED ["&amp;OFFSET(Removed!C$1,$E379-1,0)&amp;"]")</f>
        <v>#N/A</v>
      </c>
      <c r="G379" t="e">
        <f ca="1">CHOOSE(I379,OFFSET(DetailList!E$1,$C379-1,0),OFFSET(DetailListPending!E$1,$D379-1,0),OFFSET(Removed!E$1,$E379-1,0))</f>
        <v>#N/A</v>
      </c>
      <c r="H379" s="233" t="e">
        <f ca="1">CHOOSE(I379,OFFSET(DetailList!AU$1,$C379-1,0),"Pending: "&amp;OFFSET(DetailListPending!AU$1,$D379-1,0),"REMOVED ["&amp;OFFSET(Removed!AU$1,$E379-1,0)&amp;"]")</f>
        <v>#N/A</v>
      </c>
      <c r="I379" t="e">
        <f t="shared" si="15"/>
        <v>#N/A</v>
      </c>
      <c r="J379" t="b">
        <f t="shared" si="16"/>
        <v>0</v>
      </c>
      <c r="K379" t="b">
        <f t="shared" si="17"/>
        <v>0</v>
      </c>
    </row>
    <row r="380" spans="2:11" x14ac:dyDescent="0.3">
      <c r="B380" s="90">
        <v>379</v>
      </c>
      <c r="C380" s="152" t="e">
        <f>MATCH(B380,DetailList!AZ:AZ,0)</f>
        <v>#N/A</v>
      </c>
      <c r="D380" s="152" t="e">
        <f>MATCH(B380,DetailListPending!AZ:AZ,0)</f>
        <v>#N/A</v>
      </c>
      <c r="E380" s="152" t="e">
        <f>MATCH(B380,Removed!AZ$1:AZ$443,0)</f>
        <v>#N/A</v>
      </c>
      <c r="F380" t="e">
        <f ca="1">CHOOSE(I380,OFFSET(DetailList!C$1,$C380-1,0),"PENDING: "&amp;OFFSET(DetailListPending!C$1,$D380-1,0),"   REMOVED ["&amp;OFFSET(Removed!C$1,$E380-1,0)&amp;"]")</f>
        <v>#N/A</v>
      </c>
      <c r="G380" t="e">
        <f ca="1">CHOOSE(I380,OFFSET(DetailList!E$1,$C380-1,0),OFFSET(DetailListPending!E$1,$D380-1,0),OFFSET(Removed!E$1,$E380-1,0))</f>
        <v>#N/A</v>
      </c>
      <c r="H380" s="233" t="e">
        <f ca="1">CHOOSE(I380,OFFSET(DetailList!AU$1,$C380-1,0),"Pending: "&amp;OFFSET(DetailListPending!AU$1,$D380-1,0),"REMOVED ["&amp;OFFSET(Removed!AU$1,$E380-1,0)&amp;"]")</f>
        <v>#N/A</v>
      </c>
      <c r="I380" t="e">
        <f t="shared" si="15"/>
        <v>#N/A</v>
      </c>
      <c r="J380" t="b">
        <f t="shared" si="16"/>
        <v>0</v>
      </c>
      <c r="K380" t="b">
        <f t="shared" si="17"/>
        <v>0</v>
      </c>
    </row>
    <row r="381" spans="2:11" x14ac:dyDescent="0.3">
      <c r="B381" s="90">
        <v>380</v>
      </c>
      <c r="C381" s="152" t="e">
        <f>MATCH(B381,DetailList!AZ:AZ,0)</f>
        <v>#N/A</v>
      </c>
      <c r="D381" s="152" t="e">
        <f>MATCH(B381,DetailListPending!AZ:AZ,0)</f>
        <v>#N/A</v>
      </c>
      <c r="E381" s="152" t="e">
        <f>MATCH(B381,Removed!AZ$1:AZ$443,0)</f>
        <v>#N/A</v>
      </c>
      <c r="F381" t="e">
        <f ca="1">CHOOSE(I381,OFFSET(DetailList!C$1,$C381-1,0),"PENDING: "&amp;OFFSET(DetailListPending!C$1,$D381-1,0),"   REMOVED ["&amp;OFFSET(Removed!C$1,$E381-1,0)&amp;"]")</f>
        <v>#N/A</v>
      </c>
      <c r="G381" t="e">
        <f ca="1">CHOOSE(I381,OFFSET(DetailList!E$1,$C381-1,0),OFFSET(DetailListPending!E$1,$D381-1,0),OFFSET(Removed!E$1,$E381-1,0))</f>
        <v>#N/A</v>
      </c>
      <c r="H381" s="233" t="e">
        <f ca="1">CHOOSE(I381,OFFSET(DetailList!AU$1,$C381-1,0),"Pending: "&amp;OFFSET(DetailListPending!AU$1,$D381-1,0),"REMOVED ["&amp;OFFSET(Removed!AU$1,$E381-1,0)&amp;"]")</f>
        <v>#N/A</v>
      </c>
      <c r="I381" t="e">
        <f t="shared" si="15"/>
        <v>#N/A</v>
      </c>
      <c r="J381" t="b">
        <f t="shared" si="16"/>
        <v>0</v>
      </c>
      <c r="K381" t="b">
        <f t="shared" si="17"/>
        <v>0</v>
      </c>
    </row>
    <row r="382" spans="2:11" x14ac:dyDescent="0.3">
      <c r="B382" s="90">
        <v>381</v>
      </c>
      <c r="C382" s="152" t="e">
        <f>MATCH(B382,DetailList!AZ:AZ,0)</f>
        <v>#N/A</v>
      </c>
      <c r="D382" s="152" t="e">
        <f>MATCH(B382,DetailListPending!AZ:AZ,0)</f>
        <v>#N/A</v>
      </c>
      <c r="E382" s="152" t="e">
        <f>MATCH(B382,Removed!AZ$1:AZ$443,0)</f>
        <v>#N/A</v>
      </c>
      <c r="F382" t="e">
        <f ca="1">CHOOSE(I382,OFFSET(DetailList!C$1,$C382-1,0),"PENDING: "&amp;OFFSET(DetailListPending!C$1,$D382-1,0),"   REMOVED ["&amp;OFFSET(Removed!C$1,$E382-1,0)&amp;"]")</f>
        <v>#N/A</v>
      </c>
      <c r="G382" t="e">
        <f ca="1">CHOOSE(I382,OFFSET(DetailList!E$1,$C382-1,0),OFFSET(DetailListPending!E$1,$D382-1,0),OFFSET(Removed!E$1,$E382-1,0))</f>
        <v>#N/A</v>
      </c>
      <c r="H382" s="233" t="e">
        <f ca="1">CHOOSE(I382,OFFSET(DetailList!AU$1,$C382-1,0),"Pending: "&amp;OFFSET(DetailListPending!AU$1,$D382-1,0),"REMOVED ["&amp;OFFSET(Removed!AU$1,$E382-1,0)&amp;"]")</f>
        <v>#N/A</v>
      </c>
      <c r="I382" t="e">
        <f t="shared" si="15"/>
        <v>#N/A</v>
      </c>
      <c r="J382" t="b">
        <f t="shared" si="16"/>
        <v>0</v>
      </c>
      <c r="K382" t="b">
        <f t="shared" si="17"/>
        <v>0</v>
      </c>
    </row>
    <row r="383" spans="2:11" x14ac:dyDescent="0.3">
      <c r="B383" s="90">
        <v>382</v>
      </c>
      <c r="C383" s="152" t="e">
        <f>MATCH(B383,DetailList!AZ:AZ,0)</f>
        <v>#N/A</v>
      </c>
      <c r="D383" s="152" t="e">
        <f>MATCH(B383,DetailListPending!AZ:AZ,0)</f>
        <v>#N/A</v>
      </c>
      <c r="E383" s="152" t="e">
        <f>MATCH(B383,Removed!AZ$1:AZ$443,0)</f>
        <v>#N/A</v>
      </c>
      <c r="F383" t="e">
        <f ca="1">CHOOSE(I383,OFFSET(DetailList!C$1,$C383-1,0),"PENDING: "&amp;OFFSET(DetailListPending!C$1,$D383-1,0),"   REMOVED ["&amp;OFFSET(Removed!C$1,$E383-1,0)&amp;"]")</f>
        <v>#N/A</v>
      </c>
      <c r="G383" t="e">
        <f ca="1">CHOOSE(I383,OFFSET(DetailList!E$1,$C383-1,0),OFFSET(DetailListPending!E$1,$D383-1,0),OFFSET(Removed!E$1,$E383-1,0))</f>
        <v>#N/A</v>
      </c>
      <c r="H383" s="233" t="e">
        <f ca="1">CHOOSE(I383,OFFSET(DetailList!AU$1,$C383-1,0),"Pending: "&amp;OFFSET(DetailListPending!AU$1,$D383-1,0),"REMOVED ["&amp;OFFSET(Removed!AU$1,$E383-1,0)&amp;"]")</f>
        <v>#N/A</v>
      </c>
      <c r="I383" t="e">
        <f t="shared" si="15"/>
        <v>#N/A</v>
      </c>
      <c r="J383" t="b">
        <f t="shared" si="16"/>
        <v>0</v>
      </c>
      <c r="K383" t="b">
        <f t="shared" si="17"/>
        <v>0</v>
      </c>
    </row>
    <row r="384" spans="2:11" x14ac:dyDescent="0.3">
      <c r="B384" s="90">
        <v>383</v>
      </c>
      <c r="C384" s="152" t="e">
        <f>MATCH(B384,DetailList!AZ:AZ,0)</f>
        <v>#N/A</v>
      </c>
      <c r="D384" s="152" t="e">
        <f>MATCH(B384,DetailListPending!AZ:AZ,0)</f>
        <v>#N/A</v>
      </c>
      <c r="E384" s="152" t="e">
        <f>MATCH(B384,Removed!AZ$1:AZ$443,0)</f>
        <v>#N/A</v>
      </c>
      <c r="F384" t="e">
        <f ca="1">CHOOSE(I384,OFFSET(DetailList!C$1,$C384-1,0),"PENDING: "&amp;OFFSET(DetailListPending!C$1,$D384-1,0),"   REMOVED ["&amp;OFFSET(Removed!C$1,$E384-1,0)&amp;"]")</f>
        <v>#N/A</v>
      </c>
      <c r="G384" t="e">
        <f ca="1">CHOOSE(I384,OFFSET(DetailList!E$1,$C384-1,0),OFFSET(DetailListPending!E$1,$D384-1,0),OFFSET(Removed!E$1,$E384-1,0))</f>
        <v>#N/A</v>
      </c>
      <c r="H384" s="233" t="e">
        <f ca="1">CHOOSE(I384,OFFSET(DetailList!AU$1,$C384-1,0),"Pending: "&amp;OFFSET(DetailListPending!AU$1,$D384-1,0),"REMOVED ["&amp;OFFSET(Removed!AU$1,$E384-1,0)&amp;"]")</f>
        <v>#N/A</v>
      </c>
      <c r="I384" t="e">
        <f t="shared" si="15"/>
        <v>#N/A</v>
      </c>
      <c r="J384" t="b">
        <f t="shared" si="16"/>
        <v>0</v>
      </c>
      <c r="K384" t="b">
        <f t="shared" si="17"/>
        <v>0</v>
      </c>
    </row>
    <row r="385" spans="2:11" x14ac:dyDescent="0.3">
      <c r="B385" s="90">
        <v>384</v>
      </c>
      <c r="C385" s="152" t="e">
        <f>MATCH(B385,DetailList!AZ:AZ,0)</f>
        <v>#N/A</v>
      </c>
      <c r="D385" s="152" t="e">
        <f>MATCH(B385,DetailListPending!AZ:AZ,0)</f>
        <v>#N/A</v>
      </c>
      <c r="E385" s="152" t="e">
        <f>MATCH(B385,Removed!AZ$1:AZ$443,0)</f>
        <v>#N/A</v>
      </c>
      <c r="F385" t="e">
        <f ca="1">CHOOSE(I385,OFFSET(DetailList!C$1,$C385-1,0),"PENDING: "&amp;OFFSET(DetailListPending!C$1,$D385-1,0),"   REMOVED ["&amp;OFFSET(Removed!C$1,$E385-1,0)&amp;"]")</f>
        <v>#N/A</v>
      </c>
      <c r="G385" t="e">
        <f ca="1">CHOOSE(I385,OFFSET(DetailList!E$1,$C385-1,0),OFFSET(DetailListPending!E$1,$D385-1,0),OFFSET(Removed!E$1,$E385-1,0))</f>
        <v>#N/A</v>
      </c>
      <c r="H385" s="233" t="e">
        <f ca="1">CHOOSE(I385,OFFSET(DetailList!AU$1,$C385-1,0),"Pending: "&amp;OFFSET(DetailListPending!AU$1,$D385-1,0),"REMOVED ["&amp;OFFSET(Removed!AU$1,$E385-1,0)&amp;"]")</f>
        <v>#N/A</v>
      </c>
      <c r="I385" t="e">
        <f t="shared" si="15"/>
        <v>#N/A</v>
      </c>
      <c r="J385" t="b">
        <f t="shared" si="16"/>
        <v>0</v>
      </c>
      <c r="K385" t="b">
        <f t="shared" si="17"/>
        <v>0</v>
      </c>
    </row>
    <row r="386" spans="2:11" x14ac:dyDescent="0.3">
      <c r="B386" s="90">
        <v>385</v>
      </c>
      <c r="C386" s="152" t="e">
        <f>MATCH(B386,DetailList!AZ:AZ,0)</f>
        <v>#N/A</v>
      </c>
      <c r="D386" s="152" t="e">
        <f>MATCH(B386,DetailListPending!AZ:AZ,0)</f>
        <v>#N/A</v>
      </c>
      <c r="E386" s="152" t="e">
        <f>MATCH(B386,Removed!AZ$1:AZ$443,0)</f>
        <v>#N/A</v>
      </c>
      <c r="F386" t="e">
        <f ca="1">CHOOSE(I386,OFFSET(DetailList!C$1,$C386-1,0),"PENDING: "&amp;OFFSET(DetailListPending!C$1,$D386-1,0),"   REMOVED ["&amp;OFFSET(Removed!C$1,$E386-1,0)&amp;"]")</f>
        <v>#N/A</v>
      </c>
      <c r="G386" t="e">
        <f ca="1">CHOOSE(I386,OFFSET(DetailList!E$1,$C386-1,0),OFFSET(DetailListPending!E$1,$D386-1,0),OFFSET(Removed!E$1,$E386-1,0))</f>
        <v>#N/A</v>
      </c>
      <c r="H386" s="233" t="e">
        <f ca="1">CHOOSE(I386,OFFSET(DetailList!AU$1,$C386-1,0),"Pending: "&amp;OFFSET(DetailListPending!AU$1,$D386-1,0),"REMOVED ["&amp;OFFSET(Removed!AU$1,$E386-1,0)&amp;"]")</f>
        <v>#N/A</v>
      </c>
      <c r="I386" t="e">
        <f t="shared" ref="I386:I449" si="18">IF(ISNUMBER(C386),1,IF(ISNUMBER(D386),2,IF(ISNUMBER(E386),3,NA())))</f>
        <v>#N/A</v>
      </c>
      <c r="J386" t="b">
        <f t="shared" si="16"/>
        <v>0</v>
      </c>
      <c r="K386" t="b">
        <f t="shared" si="17"/>
        <v>0</v>
      </c>
    </row>
    <row r="387" spans="2:11" x14ac:dyDescent="0.3">
      <c r="B387" s="90">
        <v>386</v>
      </c>
      <c r="C387" s="152" t="e">
        <f>MATCH(B387,DetailList!AZ:AZ,0)</f>
        <v>#N/A</v>
      </c>
      <c r="D387" s="152" t="e">
        <f>MATCH(B387,DetailListPending!AZ:AZ,0)</f>
        <v>#N/A</v>
      </c>
      <c r="E387" s="152" t="e">
        <f>MATCH(B387,Removed!AZ$1:AZ$443,0)</f>
        <v>#N/A</v>
      </c>
      <c r="F387" t="e">
        <f ca="1">CHOOSE(I387,OFFSET(DetailList!C$1,$C387-1,0),"PENDING: "&amp;OFFSET(DetailListPending!C$1,$D387-1,0),"   REMOVED ["&amp;OFFSET(Removed!C$1,$E387-1,0)&amp;"]")</f>
        <v>#N/A</v>
      </c>
      <c r="G387" t="e">
        <f ca="1">CHOOSE(I387,OFFSET(DetailList!E$1,$C387-1,0),OFFSET(DetailListPending!E$1,$D387-1,0),OFFSET(Removed!E$1,$E387-1,0))</f>
        <v>#N/A</v>
      </c>
      <c r="H387" s="233" t="e">
        <f ca="1">CHOOSE(I387,OFFSET(DetailList!AU$1,$C387-1,0),"Pending: "&amp;OFFSET(DetailListPending!AU$1,$D387-1,0),"REMOVED ["&amp;OFFSET(Removed!AU$1,$E387-1,0)&amp;"]")</f>
        <v>#N/A</v>
      </c>
      <c r="I387" t="e">
        <f t="shared" si="18"/>
        <v>#N/A</v>
      </c>
      <c r="J387" t="b">
        <f t="shared" ref="J387:J450" si="19">NOT(ISNA(I387))</f>
        <v>0</v>
      </c>
      <c r="K387" t="b">
        <f t="shared" ref="K387:K450" si="20">AND(J387,COUNTIF(C387:E387,NA())&lt;&gt;2)</f>
        <v>0</v>
      </c>
    </row>
    <row r="388" spans="2:11" x14ac:dyDescent="0.3">
      <c r="B388" s="90">
        <v>387</v>
      </c>
      <c r="C388" s="152" t="e">
        <f>MATCH(B388,DetailList!AZ:AZ,0)</f>
        <v>#N/A</v>
      </c>
      <c r="D388" s="152" t="e">
        <f>MATCH(B388,DetailListPending!AZ:AZ,0)</f>
        <v>#N/A</v>
      </c>
      <c r="E388" s="152" t="e">
        <f>MATCH(B388,Removed!AZ$1:AZ$443,0)</f>
        <v>#N/A</v>
      </c>
      <c r="F388" t="e">
        <f ca="1">CHOOSE(I388,OFFSET(DetailList!C$1,$C388-1,0),"PENDING: "&amp;OFFSET(DetailListPending!C$1,$D388-1,0),"   REMOVED ["&amp;OFFSET(Removed!C$1,$E388-1,0)&amp;"]")</f>
        <v>#N/A</v>
      </c>
      <c r="G388" t="e">
        <f ca="1">CHOOSE(I388,OFFSET(DetailList!E$1,$C388-1,0),OFFSET(DetailListPending!E$1,$D388-1,0),OFFSET(Removed!E$1,$E388-1,0))</f>
        <v>#N/A</v>
      </c>
      <c r="H388" s="233" t="e">
        <f ca="1">CHOOSE(I388,OFFSET(DetailList!AU$1,$C388-1,0),"Pending: "&amp;OFFSET(DetailListPending!AU$1,$D388-1,0),"REMOVED ["&amp;OFFSET(Removed!AU$1,$E388-1,0)&amp;"]")</f>
        <v>#N/A</v>
      </c>
      <c r="I388" t="e">
        <f t="shared" si="18"/>
        <v>#N/A</v>
      </c>
      <c r="J388" t="b">
        <f t="shared" si="19"/>
        <v>0</v>
      </c>
      <c r="K388" t="b">
        <f t="shared" si="20"/>
        <v>0</v>
      </c>
    </row>
    <row r="389" spans="2:11" x14ac:dyDescent="0.3">
      <c r="B389" s="90">
        <v>388</v>
      </c>
      <c r="C389" s="152" t="e">
        <f>MATCH(B389,DetailList!AZ:AZ,0)</f>
        <v>#N/A</v>
      </c>
      <c r="D389" s="152" t="e">
        <f>MATCH(B389,DetailListPending!AZ:AZ,0)</f>
        <v>#N/A</v>
      </c>
      <c r="E389" s="152" t="e">
        <f>MATCH(B389,Removed!AZ$1:AZ$443,0)</f>
        <v>#N/A</v>
      </c>
      <c r="F389" t="e">
        <f ca="1">CHOOSE(I389,OFFSET(DetailList!C$1,$C389-1,0),"PENDING: "&amp;OFFSET(DetailListPending!C$1,$D389-1,0),"   REMOVED ["&amp;OFFSET(Removed!C$1,$E389-1,0)&amp;"]")</f>
        <v>#N/A</v>
      </c>
      <c r="G389" t="e">
        <f ca="1">CHOOSE(I389,OFFSET(DetailList!E$1,$C389-1,0),OFFSET(DetailListPending!E$1,$D389-1,0),OFFSET(Removed!E$1,$E389-1,0))</f>
        <v>#N/A</v>
      </c>
      <c r="H389" s="233" t="e">
        <f ca="1">CHOOSE(I389,OFFSET(DetailList!AU$1,$C389-1,0),"Pending: "&amp;OFFSET(DetailListPending!AU$1,$D389-1,0),"REMOVED ["&amp;OFFSET(Removed!AU$1,$E389-1,0)&amp;"]")</f>
        <v>#N/A</v>
      </c>
      <c r="I389" t="e">
        <f t="shared" si="18"/>
        <v>#N/A</v>
      </c>
      <c r="J389" t="b">
        <f t="shared" si="19"/>
        <v>0</v>
      </c>
      <c r="K389" t="b">
        <f t="shared" si="20"/>
        <v>0</v>
      </c>
    </row>
    <row r="390" spans="2:11" x14ac:dyDescent="0.3">
      <c r="B390" s="90">
        <v>389</v>
      </c>
      <c r="C390" s="152" t="e">
        <f>MATCH(B390,DetailList!AZ:AZ,0)</f>
        <v>#N/A</v>
      </c>
      <c r="D390" s="152" t="e">
        <f>MATCH(B390,DetailListPending!AZ:AZ,0)</f>
        <v>#N/A</v>
      </c>
      <c r="E390" s="152" t="e">
        <f>MATCH(B390,Removed!AZ$1:AZ$443,0)</f>
        <v>#N/A</v>
      </c>
      <c r="F390" t="e">
        <f ca="1">CHOOSE(I390,OFFSET(DetailList!C$1,$C390-1,0),"PENDING: "&amp;OFFSET(DetailListPending!C$1,$D390-1,0),"   REMOVED ["&amp;OFFSET(Removed!C$1,$E390-1,0)&amp;"]")</f>
        <v>#N/A</v>
      </c>
      <c r="G390" t="e">
        <f ca="1">CHOOSE(I390,OFFSET(DetailList!E$1,$C390-1,0),OFFSET(DetailListPending!E$1,$D390-1,0),OFFSET(Removed!E$1,$E390-1,0))</f>
        <v>#N/A</v>
      </c>
      <c r="H390" s="233" t="e">
        <f ca="1">CHOOSE(I390,OFFSET(DetailList!AU$1,$C390-1,0),"Pending: "&amp;OFFSET(DetailListPending!AU$1,$D390-1,0),"REMOVED ["&amp;OFFSET(Removed!AU$1,$E390-1,0)&amp;"]")</f>
        <v>#N/A</v>
      </c>
      <c r="I390" t="e">
        <f t="shared" si="18"/>
        <v>#N/A</v>
      </c>
      <c r="J390" t="b">
        <f t="shared" si="19"/>
        <v>0</v>
      </c>
      <c r="K390" t="b">
        <f t="shared" si="20"/>
        <v>0</v>
      </c>
    </row>
    <row r="391" spans="2:11" x14ac:dyDescent="0.3">
      <c r="B391" s="90">
        <v>390</v>
      </c>
      <c r="C391" s="152" t="e">
        <f>MATCH(B391,DetailList!AZ:AZ,0)</f>
        <v>#N/A</v>
      </c>
      <c r="D391" s="152" t="e">
        <f>MATCH(B391,DetailListPending!AZ:AZ,0)</f>
        <v>#N/A</v>
      </c>
      <c r="E391" s="152" t="e">
        <f>MATCH(B391,Removed!AZ$1:AZ$443,0)</f>
        <v>#N/A</v>
      </c>
      <c r="F391" t="e">
        <f ca="1">CHOOSE(I391,OFFSET(DetailList!C$1,$C391-1,0),"PENDING: "&amp;OFFSET(DetailListPending!C$1,$D391-1,0),"   REMOVED ["&amp;OFFSET(Removed!C$1,$E391-1,0)&amp;"]")</f>
        <v>#N/A</v>
      </c>
      <c r="G391" t="e">
        <f ca="1">CHOOSE(I391,OFFSET(DetailList!E$1,$C391-1,0),OFFSET(DetailListPending!E$1,$D391-1,0),OFFSET(Removed!E$1,$E391-1,0))</f>
        <v>#N/A</v>
      </c>
      <c r="H391" s="233" t="e">
        <f ca="1">CHOOSE(I391,OFFSET(DetailList!AU$1,$C391-1,0),"Pending: "&amp;OFFSET(DetailListPending!AU$1,$D391-1,0),"REMOVED ["&amp;OFFSET(Removed!AU$1,$E391-1,0)&amp;"]")</f>
        <v>#N/A</v>
      </c>
      <c r="I391" t="e">
        <f t="shared" si="18"/>
        <v>#N/A</v>
      </c>
      <c r="J391" t="b">
        <f t="shared" si="19"/>
        <v>0</v>
      </c>
      <c r="K391" t="b">
        <f t="shared" si="20"/>
        <v>0</v>
      </c>
    </row>
    <row r="392" spans="2:11" x14ac:dyDescent="0.3">
      <c r="B392" s="90">
        <v>391</v>
      </c>
      <c r="C392" s="152" t="e">
        <f>MATCH(B392,DetailList!AZ:AZ,0)</f>
        <v>#N/A</v>
      </c>
      <c r="D392" s="152" t="e">
        <f>MATCH(B392,DetailListPending!AZ:AZ,0)</f>
        <v>#N/A</v>
      </c>
      <c r="E392" s="152" t="e">
        <f>MATCH(B392,Removed!AZ$1:AZ$443,0)</f>
        <v>#N/A</v>
      </c>
      <c r="F392" t="e">
        <f ca="1">CHOOSE(I392,OFFSET(DetailList!C$1,$C392-1,0),"PENDING: "&amp;OFFSET(DetailListPending!C$1,$D392-1,0),"   REMOVED ["&amp;OFFSET(Removed!C$1,$E392-1,0)&amp;"]")</f>
        <v>#N/A</v>
      </c>
      <c r="G392" t="e">
        <f ca="1">CHOOSE(I392,OFFSET(DetailList!E$1,$C392-1,0),OFFSET(DetailListPending!E$1,$D392-1,0),OFFSET(Removed!E$1,$E392-1,0))</f>
        <v>#N/A</v>
      </c>
      <c r="H392" s="233" t="e">
        <f ca="1">CHOOSE(I392,OFFSET(DetailList!AU$1,$C392-1,0),"Pending: "&amp;OFFSET(DetailListPending!AU$1,$D392-1,0),"REMOVED ["&amp;OFFSET(Removed!AU$1,$E392-1,0)&amp;"]")</f>
        <v>#N/A</v>
      </c>
      <c r="I392" t="e">
        <f t="shared" si="18"/>
        <v>#N/A</v>
      </c>
      <c r="J392" t="b">
        <f t="shared" si="19"/>
        <v>0</v>
      </c>
      <c r="K392" t="b">
        <f t="shared" si="20"/>
        <v>0</v>
      </c>
    </row>
    <row r="393" spans="2:11" x14ac:dyDescent="0.3">
      <c r="B393" s="90">
        <v>392</v>
      </c>
      <c r="C393" s="152" t="e">
        <f>MATCH(B393,DetailList!AZ:AZ,0)</f>
        <v>#N/A</v>
      </c>
      <c r="D393" s="152" t="e">
        <f>MATCH(B393,DetailListPending!AZ:AZ,0)</f>
        <v>#N/A</v>
      </c>
      <c r="E393" s="152" t="e">
        <f>MATCH(B393,Removed!AZ$1:AZ$443,0)</f>
        <v>#N/A</v>
      </c>
      <c r="F393" t="e">
        <f ca="1">CHOOSE(I393,OFFSET(DetailList!C$1,$C393-1,0),"PENDING: "&amp;OFFSET(DetailListPending!C$1,$D393-1,0),"   REMOVED ["&amp;OFFSET(Removed!C$1,$E393-1,0)&amp;"]")</f>
        <v>#N/A</v>
      </c>
      <c r="G393" t="e">
        <f ca="1">CHOOSE(I393,OFFSET(DetailList!E$1,$C393-1,0),OFFSET(DetailListPending!E$1,$D393-1,0),OFFSET(Removed!E$1,$E393-1,0))</f>
        <v>#N/A</v>
      </c>
      <c r="H393" s="233" t="e">
        <f ca="1">CHOOSE(I393,OFFSET(DetailList!AU$1,$C393-1,0),"Pending: "&amp;OFFSET(DetailListPending!AU$1,$D393-1,0),"REMOVED ["&amp;OFFSET(Removed!AU$1,$E393-1,0)&amp;"]")</f>
        <v>#N/A</v>
      </c>
      <c r="I393" t="e">
        <f t="shared" si="18"/>
        <v>#N/A</v>
      </c>
      <c r="J393" t="b">
        <f t="shared" si="19"/>
        <v>0</v>
      </c>
      <c r="K393" t="b">
        <f t="shared" si="20"/>
        <v>0</v>
      </c>
    </row>
    <row r="394" spans="2:11" x14ac:dyDescent="0.3">
      <c r="B394" s="90">
        <v>393</v>
      </c>
      <c r="C394" s="152" t="e">
        <f>MATCH(B394,DetailList!AZ:AZ,0)</f>
        <v>#N/A</v>
      </c>
      <c r="D394" s="152" t="e">
        <f>MATCH(B394,DetailListPending!AZ:AZ,0)</f>
        <v>#N/A</v>
      </c>
      <c r="E394" s="152" t="e">
        <f>MATCH(B394,Removed!AZ$1:AZ$443,0)</f>
        <v>#N/A</v>
      </c>
      <c r="F394" t="e">
        <f ca="1">CHOOSE(I394,OFFSET(DetailList!C$1,$C394-1,0),"PENDING: "&amp;OFFSET(DetailListPending!C$1,$D394-1,0),"   REMOVED ["&amp;OFFSET(Removed!C$1,$E394-1,0)&amp;"]")</f>
        <v>#N/A</v>
      </c>
      <c r="G394" t="e">
        <f ca="1">CHOOSE(I394,OFFSET(DetailList!E$1,$C394-1,0),OFFSET(DetailListPending!E$1,$D394-1,0),OFFSET(Removed!E$1,$E394-1,0))</f>
        <v>#N/A</v>
      </c>
      <c r="H394" s="233" t="e">
        <f ca="1">CHOOSE(I394,OFFSET(DetailList!AU$1,$C394-1,0),"Pending: "&amp;OFFSET(DetailListPending!AU$1,$D394-1,0),"REMOVED ["&amp;OFFSET(Removed!AU$1,$E394-1,0)&amp;"]")</f>
        <v>#N/A</v>
      </c>
      <c r="I394" t="e">
        <f t="shared" si="18"/>
        <v>#N/A</v>
      </c>
      <c r="J394" t="b">
        <f t="shared" si="19"/>
        <v>0</v>
      </c>
      <c r="K394" t="b">
        <f t="shared" si="20"/>
        <v>0</v>
      </c>
    </row>
    <row r="395" spans="2:11" x14ac:dyDescent="0.3">
      <c r="B395" s="90">
        <v>394</v>
      </c>
      <c r="C395" s="152" t="e">
        <f>MATCH(B395,DetailList!AZ:AZ,0)</f>
        <v>#N/A</v>
      </c>
      <c r="D395" s="152" t="e">
        <f>MATCH(B395,DetailListPending!AZ:AZ,0)</f>
        <v>#N/A</v>
      </c>
      <c r="E395" s="152" t="e">
        <f>MATCH(B395,Removed!AZ$1:AZ$443,0)</f>
        <v>#N/A</v>
      </c>
      <c r="F395" t="e">
        <f ca="1">CHOOSE(I395,OFFSET(DetailList!C$1,$C395-1,0),"PENDING: "&amp;OFFSET(DetailListPending!C$1,$D395-1,0),"   REMOVED ["&amp;OFFSET(Removed!C$1,$E395-1,0)&amp;"]")</f>
        <v>#N/A</v>
      </c>
      <c r="G395" t="e">
        <f ca="1">CHOOSE(I395,OFFSET(DetailList!E$1,$C395-1,0),OFFSET(DetailListPending!E$1,$D395-1,0),OFFSET(Removed!E$1,$E395-1,0))</f>
        <v>#N/A</v>
      </c>
      <c r="H395" s="233" t="e">
        <f ca="1">CHOOSE(I395,OFFSET(DetailList!AU$1,$C395-1,0),"Pending: "&amp;OFFSET(DetailListPending!AU$1,$D395-1,0),"REMOVED ["&amp;OFFSET(Removed!AU$1,$E395-1,0)&amp;"]")</f>
        <v>#N/A</v>
      </c>
      <c r="I395" t="e">
        <f t="shared" si="18"/>
        <v>#N/A</v>
      </c>
      <c r="J395" t="b">
        <f t="shared" si="19"/>
        <v>0</v>
      </c>
      <c r="K395" t="b">
        <f t="shared" si="20"/>
        <v>0</v>
      </c>
    </row>
    <row r="396" spans="2:11" x14ac:dyDescent="0.3">
      <c r="B396" s="90">
        <v>395</v>
      </c>
      <c r="C396" s="152" t="e">
        <f>MATCH(B396,DetailList!AZ:AZ,0)</f>
        <v>#N/A</v>
      </c>
      <c r="D396" s="152" t="e">
        <f>MATCH(B396,DetailListPending!AZ:AZ,0)</f>
        <v>#N/A</v>
      </c>
      <c r="E396" s="152" t="e">
        <f>MATCH(B396,Removed!AZ$1:AZ$443,0)</f>
        <v>#N/A</v>
      </c>
      <c r="F396" t="e">
        <f ca="1">CHOOSE(I396,OFFSET(DetailList!C$1,$C396-1,0),"PENDING: "&amp;OFFSET(DetailListPending!C$1,$D396-1,0),"   REMOVED ["&amp;OFFSET(Removed!C$1,$E396-1,0)&amp;"]")</f>
        <v>#N/A</v>
      </c>
      <c r="G396" t="e">
        <f ca="1">CHOOSE(I396,OFFSET(DetailList!E$1,$C396-1,0),OFFSET(DetailListPending!E$1,$D396-1,0),OFFSET(Removed!E$1,$E396-1,0))</f>
        <v>#N/A</v>
      </c>
      <c r="H396" s="233" t="e">
        <f ca="1">CHOOSE(I396,OFFSET(DetailList!AU$1,$C396-1,0),"Pending: "&amp;OFFSET(DetailListPending!AU$1,$D396-1,0),"REMOVED ["&amp;OFFSET(Removed!AU$1,$E396-1,0)&amp;"]")</f>
        <v>#N/A</v>
      </c>
      <c r="I396" t="e">
        <f t="shared" si="18"/>
        <v>#N/A</v>
      </c>
      <c r="J396" t="b">
        <f t="shared" si="19"/>
        <v>0</v>
      </c>
      <c r="K396" t="b">
        <f t="shared" si="20"/>
        <v>0</v>
      </c>
    </row>
    <row r="397" spans="2:11" x14ac:dyDescent="0.3">
      <c r="B397" s="90">
        <v>396</v>
      </c>
      <c r="C397" s="152" t="e">
        <f>MATCH(B397,DetailList!AZ:AZ,0)</f>
        <v>#N/A</v>
      </c>
      <c r="D397" s="152" t="e">
        <f>MATCH(B397,DetailListPending!AZ:AZ,0)</f>
        <v>#N/A</v>
      </c>
      <c r="E397" s="152" t="e">
        <f>MATCH(B397,Removed!AZ$1:AZ$443,0)</f>
        <v>#N/A</v>
      </c>
      <c r="F397" t="e">
        <f ca="1">CHOOSE(I397,OFFSET(DetailList!C$1,$C397-1,0),"PENDING: "&amp;OFFSET(DetailListPending!C$1,$D397-1,0),"   REMOVED ["&amp;OFFSET(Removed!C$1,$E397-1,0)&amp;"]")</f>
        <v>#N/A</v>
      </c>
      <c r="G397" t="e">
        <f ca="1">CHOOSE(I397,OFFSET(DetailList!E$1,$C397-1,0),OFFSET(DetailListPending!E$1,$D397-1,0),OFFSET(Removed!E$1,$E397-1,0))</f>
        <v>#N/A</v>
      </c>
      <c r="H397" s="233" t="e">
        <f ca="1">CHOOSE(I397,OFFSET(DetailList!AU$1,$C397-1,0),"Pending: "&amp;OFFSET(DetailListPending!AU$1,$D397-1,0),"REMOVED ["&amp;OFFSET(Removed!AU$1,$E397-1,0)&amp;"]")</f>
        <v>#N/A</v>
      </c>
      <c r="I397" t="e">
        <f t="shared" si="18"/>
        <v>#N/A</v>
      </c>
      <c r="J397" t="b">
        <f t="shared" si="19"/>
        <v>0</v>
      </c>
      <c r="K397" t="b">
        <f t="shared" si="20"/>
        <v>0</v>
      </c>
    </row>
    <row r="398" spans="2:11" x14ac:dyDescent="0.3">
      <c r="B398" s="90">
        <v>397</v>
      </c>
      <c r="C398" s="152" t="e">
        <f>MATCH(B398,DetailList!AZ:AZ,0)</f>
        <v>#N/A</v>
      </c>
      <c r="D398" s="152" t="e">
        <f>MATCH(B398,DetailListPending!AZ:AZ,0)</f>
        <v>#N/A</v>
      </c>
      <c r="E398" s="152" t="e">
        <f>MATCH(B398,Removed!AZ$1:AZ$443,0)</f>
        <v>#N/A</v>
      </c>
      <c r="F398" t="e">
        <f ca="1">CHOOSE(I398,OFFSET(DetailList!C$1,$C398-1,0),"PENDING: "&amp;OFFSET(DetailListPending!C$1,$D398-1,0),"   REMOVED ["&amp;OFFSET(Removed!C$1,$E398-1,0)&amp;"]")</f>
        <v>#N/A</v>
      </c>
      <c r="G398" t="e">
        <f ca="1">CHOOSE(I398,OFFSET(DetailList!E$1,$C398-1,0),OFFSET(DetailListPending!E$1,$D398-1,0),OFFSET(Removed!E$1,$E398-1,0))</f>
        <v>#N/A</v>
      </c>
      <c r="H398" s="233" t="e">
        <f ca="1">CHOOSE(I398,OFFSET(DetailList!AU$1,$C398-1,0),"Pending: "&amp;OFFSET(DetailListPending!AU$1,$D398-1,0),"REMOVED ["&amp;OFFSET(Removed!AU$1,$E398-1,0)&amp;"]")</f>
        <v>#N/A</v>
      </c>
      <c r="I398" t="e">
        <f t="shared" si="18"/>
        <v>#N/A</v>
      </c>
      <c r="J398" t="b">
        <f t="shared" si="19"/>
        <v>0</v>
      </c>
      <c r="K398" t="b">
        <f t="shared" si="20"/>
        <v>0</v>
      </c>
    </row>
    <row r="399" spans="2:11" x14ac:dyDescent="0.3">
      <c r="B399" s="90">
        <v>398</v>
      </c>
      <c r="C399" s="152" t="e">
        <f>MATCH(B399,DetailList!AZ:AZ,0)</f>
        <v>#N/A</v>
      </c>
      <c r="D399" s="152" t="e">
        <f>MATCH(B399,DetailListPending!AZ:AZ,0)</f>
        <v>#N/A</v>
      </c>
      <c r="E399" s="152" t="e">
        <f>MATCH(B399,Removed!AZ$1:AZ$443,0)</f>
        <v>#N/A</v>
      </c>
      <c r="F399" t="e">
        <f ca="1">CHOOSE(I399,OFFSET(DetailList!C$1,$C399-1,0),"PENDING: "&amp;OFFSET(DetailListPending!C$1,$D399-1,0),"   REMOVED ["&amp;OFFSET(Removed!C$1,$E399-1,0)&amp;"]")</f>
        <v>#N/A</v>
      </c>
      <c r="G399" t="e">
        <f ca="1">CHOOSE(I399,OFFSET(DetailList!E$1,$C399-1,0),OFFSET(DetailListPending!E$1,$D399-1,0),OFFSET(Removed!E$1,$E399-1,0))</f>
        <v>#N/A</v>
      </c>
      <c r="H399" s="233" t="e">
        <f ca="1">CHOOSE(I399,OFFSET(DetailList!AU$1,$C399-1,0),"Pending: "&amp;OFFSET(DetailListPending!AU$1,$D399-1,0),"REMOVED ["&amp;OFFSET(Removed!AU$1,$E399-1,0)&amp;"]")</f>
        <v>#N/A</v>
      </c>
      <c r="I399" t="e">
        <f t="shared" si="18"/>
        <v>#N/A</v>
      </c>
      <c r="J399" t="b">
        <f t="shared" si="19"/>
        <v>0</v>
      </c>
      <c r="K399" t="b">
        <f t="shared" si="20"/>
        <v>0</v>
      </c>
    </row>
    <row r="400" spans="2:11" x14ac:dyDescent="0.3">
      <c r="B400" s="90">
        <v>399</v>
      </c>
      <c r="C400" s="152" t="e">
        <f>MATCH(B400,DetailList!AZ:AZ,0)</f>
        <v>#N/A</v>
      </c>
      <c r="D400" s="152" t="e">
        <f>MATCH(B400,DetailListPending!AZ:AZ,0)</f>
        <v>#N/A</v>
      </c>
      <c r="E400" s="152" t="e">
        <f>MATCH(B400,Removed!AZ$1:AZ$443,0)</f>
        <v>#N/A</v>
      </c>
      <c r="F400" t="e">
        <f ca="1">CHOOSE(I400,OFFSET(DetailList!C$1,$C400-1,0),"PENDING: "&amp;OFFSET(DetailListPending!C$1,$D400-1,0),"   REMOVED ["&amp;OFFSET(Removed!C$1,$E400-1,0)&amp;"]")</f>
        <v>#N/A</v>
      </c>
      <c r="G400" t="e">
        <f ca="1">CHOOSE(I400,OFFSET(DetailList!E$1,$C400-1,0),OFFSET(DetailListPending!E$1,$D400-1,0),OFFSET(Removed!E$1,$E400-1,0))</f>
        <v>#N/A</v>
      </c>
      <c r="H400" s="233" t="e">
        <f ca="1">CHOOSE(I400,OFFSET(DetailList!AU$1,$C400-1,0),"Pending: "&amp;OFFSET(DetailListPending!AU$1,$D400-1,0),"REMOVED ["&amp;OFFSET(Removed!AU$1,$E400-1,0)&amp;"]")</f>
        <v>#N/A</v>
      </c>
      <c r="I400" t="e">
        <f t="shared" si="18"/>
        <v>#N/A</v>
      </c>
      <c r="J400" t="b">
        <f t="shared" si="19"/>
        <v>0</v>
      </c>
      <c r="K400" t="b">
        <f t="shared" si="20"/>
        <v>0</v>
      </c>
    </row>
    <row r="401" spans="2:11" x14ac:dyDescent="0.3">
      <c r="B401" s="90">
        <v>400</v>
      </c>
      <c r="C401" s="152" t="e">
        <f>MATCH(B401,DetailList!AZ:AZ,0)</f>
        <v>#N/A</v>
      </c>
      <c r="D401" s="152" t="e">
        <f>MATCH(B401,DetailListPending!AZ:AZ,0)</f>
        <v>#N/A</v>
      </c>
      <c r="E401" s="152" t="e">
        <f>MATCH(B401,Removed!AZ$1:AZ$443,0)</f>
        <v>#N/A</v>
      </c>
      <c r="F401" t="e">
        <f ca="1">CHOOSE(I401,OFFSET(DetailList!C$1,$C401-1,0),"PENDING: "&amp;OFFSET(DetailListPending!C$1,$D401-1,0),"   REMOVED ["&amp;OFFSET(Removed!C$1,$E401-1,0)&amp;"]")</f>
        <v>#N/A</v>
      </c>
      <c r="G401" t="e">
        <f ca="1">CHOOSE(I401,OFFSET(DetailList!E$1,$C401-1,0),OFFSET(DetailListPending!E$1,$D401-1,0),OFFSET(Removed!E$1,$E401-1,0))</f>
        <v>#N/A</v>
      </c>
      <c r="H401" s="233" t="e">
        <f ca="1">CHOOSE(I401,OFFSET(DetailList!AU$1,$C401-1,0),"Pending: "&amp;OFFSET(DetailListPending!AU$1,$D401-1,0),"REMOVED ["&amp;OFFSET(Removed!AU$1,$E401-1,0)&amp;"]")</f>
        <v>#N/A</v>
      </c>
      <c r="I401" t="e">
        <f t="shared" si="18"/>
        <v>#N/A</v>
      </c>
      <c r="J401" t="b">
        <f t="shared" si="19"/>
        <v>0</v>
      </c>
      <c r="K401" t="b">
        <f t="shared" si="20"/>
        <v>0</v>
      </c>
    </row>
    <row r="402" spans="2:11" x14ac:dyDescent="0.3">
      <c r="B402" s="90">
        <v>401</v>
      </c>
      <c r="C402" s="152" t="e">
        <f>MATCH(B402,DetailList!AZ:AZ,0)</f>
        <v>#N/A</v>
      </c>
      <c r="D402" s="152" t="e">
        <f>MATCH(B402,DetailListPending!AZ:AZ,0)</f>
        <v>#N/A</v>
      </c>
      <c r="E402" s="152" t="e">
        <f>MATCH(B402,Removed!AZ$1:AZ$443,0)</f>
        <v>#N/A</v>
      </c>
      <c r="F402" t="e">
        <f ca="1">CHOOSE(I402,OFFSET(DetailList!C$1,$C402-1,0),"PENDING: "&amp;OFFSET(DetailListPending!C$1,$D402-1,0),"   REMOVED ["&amp;OFFSET(Removed!C$1,$E402-1,0)&amp;"]")</f>
        <v>#N/A</v>
      </c>
      <c r="G402" t="e">
        <f ca="1">CHOOSE(I402,OFFSET(DetailList!E$1,$C402-1,0),OFFSET(DetailListPending!E$1,$D402-1,0),OFFSET(Removed!E$1,$E402-1,0))</f>
        <v>#N/A</v>
      </c>
      <c r="H402" s="233" t="e">
        <f ca="1">CHOOSE(I402,OFFSET(DetailList!AU$1,$C402-1,0),"Pending: "&amp;OFFSET(DetailListPending!AU$1,$D402-1,0),"REMOVED ["&amp;OFFSET(Removed!AU$1,$E402-1,0)&amp;"]")</f>
        <v>#N/A</v>
      </c>
      <c r="I402" t="e">
        <f t="shared" si="18"/>
        <v>#N/A</v>
      </c>
      <c r="J402" t="b">
        <f t="shared" si="19"/>
        <v>0</v>
      </c>
      <c r="K402" t="b">
        <f t="shared" si="20"/>
        <v>0</v>
      </c>
    </row>
    <row r="403" spans="2:11" x14ac:dyDescent="0.3">
      <c r="B403" s="90">
        <v>402</v>
      </c>
      <c r="C403" s="152" t="e">
        <f>MATCH(B403,DetailList!AZ:AZ,0)</f>
        <v>#N/A</v>
      </c>
      <c r="D403" s="152" t="e">
        <f>MATCH(B403,DetailListPending!AZ:AZ,0)</f>
        <v>#N/A</v>
      </c>
      <c r="E403" s="152" t="e">
        <f>MATCH(B403,Removed!AZ$1:AZ$443,0)</f>
        <v>#N/A</v>
      </c>
      <c r="F403" t="e">
        <f ca="1">CHOOSE(I403,OFFSET(DetailList!C$1,$C403-1,0),"PENDING: "&amp;OFFSET(DetailListPending!C$1,$D403-1,0),"   REMOVED ["&amp;OFFSET(Removed!C$1,$E403-1,0)&amp;"]")</f>
        <v>#N/A</v>
      </c>
      <c r="G403" t="e">
        <f ca="1">CHOOSE(I403,OFFSET(DetailList!E$1,$C403-1,0),OFFSET(DetailListPending!E$1,$D403-1,0),OFFSET(Removed!E$1,$E403-1,0))</f>
        <v>#N/A</v>
      </c>
      <c r="H403" s="233" t="e">
        <f ca="1">CHOOSE(I403,OFFSET(DetailList!AU$1,$C403-1,0),"Pending: "&amp;OFFSET(DetailListPending!AU$1,$D403-1,0),"REMOVED ["&amp;OFFSET(Removed!AU$1,$E403-1,0)&amp;"]")</f>
        <v>#N/A</v>
      </c>
      <c r="I403" t="e">
        <f t="shared" si="18"/>
        <v>#N/A</v>
      </c>
      <c r="J403" t="b">
        <f t="shared" si="19"/>
        <v>0</v>
      </c>
      <c r="K403" t="b">
        <f t="shared" si="20"/>
        <v>0</v>
      </c>
    </row>
    <row r="404" spans="2:11" x14ac:dyDescent="0.3">
      <c r="B404" s="90">
        <v>403</v>
      </c>
      <c r="C404" s="152" t="e">
        <f>MATCH(B404,DetailList!AZ:AZ,0)</f>
        <v>#N/A</v>
      </c>
      <c r="D404" s="152" t="e">
        <f>MATCH(B404,DetailListPending!AZ:AZ,0)</f>
        <v>#N/A</v>
      </c>
      <c r="E404" s="152" t="e">
        <f>MATCH(B404,Removed!AZ$1:AZ$443,0)</f>
        <v>#N/A</v>
      </c>
      <c r="F404" t="e">
        <f ca="1">CHOOSE(I404,OFFSET(DetailList!C$1,$C404-1,0),"PENDING: "&amp;OFFSET(DetailListPending!C$1,$D404-1,0),"   REMOVED ["&amp;OFFSET(Removed!C$1,$E404-1,0)&amp;"]")</f>
        <v>#N/A</v>
      </c>
      <c r="G404" t="e">
        <f ca="1">CHOOSE(I404,OFFSET(DetailList!E$1,$C404-1,0),OFFSET(DetailListPending!E$1,$D404-1,0),OFFSET(Removed!E$1,$E404-1,0))</f>
        <v>#N/A</v>
      </c>
      <c r="H404" s="233" t="e">
        <f ca="1">CHOOSE(I404,OFFSET(DetailList!AU$1,$C404-1,0),"Pending: "&amp;OFFSET(DetailListPending!AU$1,$D404-1,0),"REMOVED ["&amp;OFFSET(Removed!AU$1,$E404-1,0)&amp;"]")</f>
        <v>#N/A</v>
      </c>
      <c r="I404" t="e">
        <f t="shared" si="18"/>
        <v>#N/A</v>
      </c>
      <c r="J404" t="b">
        <f t="shared" si="19"/>
        <v>0</v>
      </c>
      <c r="K404" t="b">
        <f t="shared" si="20"/>
        <v>0</v>
      </c>
    </row>
    <row r="405" spans="2:11" x14ac:dyDescent="0.3">
      <c r="B405" s="90">
        <v>404</v>
      </c>
      <c r="C405" s="152" t="e">
        <f>MATCH(B405,DetailList!AZ:AZ,0)</f>
        <v>#N/A</v>
      </c>
      <c r="D405" s="152" t="e">
        <f>MATCH(B405,DetailListPending!AZ:AZ,0)</f>
        <v>#N/A</v>
      </c>
      <c r="E405" s="152" t="e">
        <f>MATCH(B405,Removed!AZ$1:AZ$443,0)</f>
        <v>#N/A</v>
      </c>
      <c r="F405" t="e">
        <f ca="1">CHOOSE(I405,OFFSET(DetailList!C$1,$C405-1,0),"PENDING: "&amp;OFFSET(DetailListPending!C$1,$D405-1,0),"   REMOVED ["&amp;OFFSET(Removed!C$1,$E405-1,0)&amp;"]")</f>
        <v>#N/A</v>
      </c>
      <c r="G405" t="e">
        <f ca="1">CHOOSE(I405,OFFSET(DetailList!E$1,$C405-1,0),OFFSET(DetailListPending!E$1,$D405-1,0),OFFSET(Removed!E$1,$E405-1,0))</f>
        <v>#N/A</v>
      </c>
      <c r="H405" s="233" t="e">
        <f ca="1">CHOOSE(I405,OFFSET(DetailList!AU$1,$C405-1,0),"Pending: "&amp;OFFSET(DetailListPending!AU$1,$D405-1,0),"REMOVED ["&amp;OFFSET(Removed!AU$1,$E405-1,0)&amp;"]")</f>
        <v>#N/A</v>
      </c>
      <c r="I405" t="e">
        <f t="shared" si="18"/>
        <v>#N/A</v>
      </c>
      <c r="J405" t="b">
        <f t="shared" si="19"/>
        <v>0</v>
      </c>
      <c r="K405" t="b">
        <f t="shared" si="20"/>
        <v>0</v>
      </c>
    </row>
    <row r="406" spans="2:11" x14ac:dyDescent="0.3">
      <c r="B406" s="90">
        <v>405</v>
      </c>
      <c r="C406" s="152" t="e">
        <f>MATCH(B406,DetailList!AZ:AZ,0)</f>
        <v>#N/A</v>
      </c>
      <c r="D406" s="152" t="e">
        <f>MATCH(B406,DetailListPending!AZ:AZ,0)</f>
        <v>#N/A</v>
      </c>
      <c r="E406" s="152" t="e">
        <f>MATCH(B406,Removed!AZ$1:AZ$443,0)</f>
        <v>#N/A</v>
      </c>
      <c r="F406" t="e">
        <f ca="1">CHOOSE(I406,OFFSET(DetailList!C$1,$C406-1,0),"PENDING: "&amp;OFFSET(DetailListPending!C$1,$D406-1,0),"   REMOVED ["&amp;OFFSET(Removed!C$1,$E406-1,0)&amp;"]")</f>
        <v>#N/A</v>
      </c>
      <c r="G406" t="e">
        <f ca="1">CHOOSE(I406,OFFSET(DetailList!E$1,$C406-1,0),OFFSET(DetailListPending!E$1,$D406-1,0),OFFSET(Removed!E$1,$E406-1,0))</f>
        <v>#N/A</v>
      </c>
      <c r="H406" s="233" t="e">
        <f ca="1">CHOOSE(I406,OFFSET(DetailList!AU$1,$C406-1,0),"Pending: "&amp;OFFSET(DetailListPending!AU$1,$D406-1,0),"REMOVED ["&amp;OFFSET(Removed!AU$1,$E406-1,0)&amp;"]")</f>
        <v>#N/A</v>
      </c>
      <c r="I406" t="e">
        <f t="shared" si="18"/>
        <v>#N/A</v>
      </c>
      <c r="J406" t="b">
        <f t="shared" si="19"/>
        <v>0</v>
      </c>
      <c r="K406" t="b">
        <f t="shared" si="20"/>
        <v>0</v>
      </c>
    </row>
    <row r="407" spans="2:11" x14ac:dyDescent="0.3">
      <c r="B407" s="90">
        <v>406</v>
      </c>
      <c r="C407" s="152" t="e">
        <f>MATCH(B407,DetailList!AZ:AZ,0)</f>
        <v>#N/A</v>
      </c>
      <c r="D407" s="152" t="e">
        <f>MATCH(B407,DetailListPending!AZ:AZ,0)</f>
        <v>#N/A</v>
      </c>
      <c r="E407" s="152" t="e">
        <f>MATCH(B407,Removed!AZ$1:AZ$443,0)</f>
        <v>#N/A</v>
      </c>
      <c r="F407" t="e">
        <f ca="1">CHOOSE(I407,OFFSET(DetailList!C$1,$C407-1,0),"PENDING: "&amp;OFFSET(DetailListPending!C$1,$D407-1,0),"   REMOVED ["&amp;OFFSET(Removed!C$1,$E407-1,0)&amp;"]")</f>
        <v>#N/A</v>
      </c>
      <c r="G407" t="e">
        <f ca="1">CHOOSE(I407,OFFSET(DetailList!E$1,$C407-1,0),OFFSET(DetailListPending!E$1,$D407-1,0),OFFSET(Removed!E$1,$E407-1,0))</f>
        <v>#N/A</v>
      </c>
      <c r="H407" s="233" t="e">
        <f ca="1">CHOOSE(I407,OFFSET(DetailList!AU$1,$C407-1,0),"Pending: "&amp;OFFSET(DetailListPending!AU$1,$D407-1,0),"REMOVED ["&amp;OFFSET(Removed!AU$1,$E407-1,0)&amp;"]")</f>
        <v>#N/A</v>
      </c>
      <c r="I407" t="e">
        <f t="shared" si="18"/>
        <v>#N/A</v>
      </c>
      <c r="J407" t="b">
        <f t="shared" si="19"/>
        <v>0</v>
      </c>
      <c r="K407" t="b">
        <f t="shared" si="20"/>
        <v>0</v>
      </c>
    </row>
    <row r="408" spans="2:11" x14ac:dyDescent="0.3">
      <c r="B408" s="90">
        <v>407</v>
      </c>
      <c r="C408" s="152" t="e">
        <f>MATCH(B408,DetailList!AZ:AZ,0)</f>
        <v>#N/A</v>
      </c>
      <c r="D408" s="152" t="e">
        <f>MATCH(B408,DetailListPending!AZ:AZ,0)</f>
        <v>#N/A</v>
      </c>
      <c r="E408" s="152" t="e">
        <f>MATCH(B408,Removed!AZ$1:AZ$443,0)</f>
        <v>#N/A</v>
      </c>
      <c r="F408" t="e">
        <f ca="1">CHOOSE(I408,OFFSET(DetailList!C$1,$C408-1,0),"PENDING: "&amp;OFFSET(DetailListPending!C$1,$D408-1,0),"   REMOVED ["&amp;OFFSET(Removed!C$1,$E408-1,0)&amp;"]")</f>
        <v>#N/A</v>
      </c>
      <c r="G408" t="e">
        <f ca="1">CHOOSE(I408,OFFSET(DetailList!E$1,$C408-1,0),OFFSET(DetailListPending!E$1,$D408-1,0),OFFSET(Removed!E$1,$E408-1,0))</f>
        <v>#N/A</v>
      </c>
      <c r="H408" s="233" t="e">
        <f ca="1">CHOOSE(I408,OFFSET(DetailList!AU$1,$C408-1,0),"Pending: "&amp;OFFSET(DetailListPending!AU$1,$D408-1,0),"REMOVED ["&amp;OFFSET(Removed!AU$1,$E408-1,0)&amp;"]")</f>
        <v>#N/A</v>
      </c>
      <c r="I408" t="e">
        <f t="shared" si="18"/>
        <v>#N/A</v>
      </c>
      <c r="J408" t="b">
        <f t="shared" si="19"/>
        <v>0</v>
      </c>
      <c r="K408" t="b">
        <f t="shared" si="20"/>
        <v>0</v>
      </c>
    </row>
    <row r="409" spans="2:11" x14ac:dyDescent="0.3">
      <c r="B409" s="90">
        <v>408</v>
      </c>
      <c r="C409" s="152" t="e">
        <f>MATCH(B409,DetailList!AZ:AZ,0)</f>
        <v>#N/A</v>
      </c>
      <c r="D409" s="152" t="e">
        <f>MATCH(B409,DetailListPending!AZ:AZ,0)</f>
        <v>#N/A</v>
      </c>
      <c r="E409" s="152" t="e">
        <f>MATCH(B409,Removed!AZ$1:AZ$443,0)</f>
        <v>#N/A</v>
      </c>
      <c r="F409" t="e">
        <f ca="1">CHOOSE(I409,OFFSET(DetailList!C$1,$C409-1,0),"PENDING: "&amp;OFFSET(DetailListPending!C$1,$D409-1,0),"   REMOVED ["&amp;OFFSET(Removed!C$1,$E409-1,0)&amp;"]")</f>
        <v>#N/A</v>
      </c>
      <c r="G409" t="e">
        <f ca="1">CHOOSE(I409,OFFSET(DetailList!E$1,$C409-1,0),OFFSET(DetailListPending!E$1,$D409-1,0),OFFSET(Removed!E$1,$E409-1,0))</f>
        <v>#N/A</v>
      </c>
      <c r="H409" s="233" t="e">
        <f ca="1">CHOOSE(I409,OFFSET(DetailList!AU$1,$C409-1,0),"Pending: "&amp;OFFSET(DetailListPending!AU$1,$D409-1,0),"REMOVED ["&amp;OFFSET(Removed!AU$1,$E409-1,0)&amp;"]")</f>
        <v>#N/A</v>
      </c>
      <c r="I409" t="e">
        <f t="shared" si="18"/>
        <v>#N/A</v>
      </c>
      <c r="J409" t="b">
        <f t="shared" si="19"/>
        <v>0</v>
      </c>
      <c r="K409" t="b">
        <f t="shared" si="20"/>
        <v>0</v>
      </c>
    </row>
    <row r="410" spans="2:11" x14ac:dyDescent="0.3">
      <c r="B410" s="90">
        <v>409</v>
      </c>
      <c r="C410" s="152" t="e">
        <f>MATCH(B410,DetailList!AZ:AZ,0)</f>
        <v>#N/A</v>
      </c>
      <c r="D410" s="152" t="e">
        <f>MATCH(B410,DetailListPending!AZ:AZ,0)</f>
        <v>#N/A</v>
      </c>
      <c r="E410" s="152" t="e">
        <f>MATCH(B410,Removed!AZ$1:AZ$443,0)</f>
        <v>#N/A</v>
      </c>
      <c r="F410" t="e">
        <f ca="1">CHOOSE(I410,OFFSET(DetailList!C$1,$C410-1,0),"PENDING: "&amp;OFFSET(DetailListPending!C$1,$D410-1,0),"   REMOVED ["&amp;OFFSET(Removed!C$1,$E410-1,0)&amp;"]")</f>
        <v>#N/A</v>
      </c>
      <c r="G410" t="e">
        <f ca="1">CHOOSE(I410,OFFSET(DetailList!E$1,$C410-1,0),OFFSET(DetailListPending!E$1,$D410-1,0),OFFSET(Removed!E$1,$E410-1,0))</f>
        <v>#N/A</v>
      </c>
      <c r="H410" s="233" t="e">
        <f ca="1">CHOOSE(I410,OFFSET(DetailList!AU$1,$C410-1,0),"Pending: "&amp;OFFSET(DetailListPending!AU$1,$D410-1,0),"REMOVED ["&amp;OFFSET(Removed!AU$1,$E410-1,0)&amp;"]")</f>
        <v>#N/A</v>
      </c>
      <c r="I410" t="e">
        <f t="shared" si="18"/>
        <v>#N/A</v>
      </c>
      <c r="J410" t="b">
        <f t="shared" si="19"/>
        <v>0</v>
      </c>
      <c r="K410" t="b">
        <f t="shared" si="20"/>
        <v>0</v>
      </c>
    </row>
    <row r="411" spans="2:11" x14ac:dyDescent="0.3">
      <c r="B411" s="90">
        <v>410</v>
      </c>
      <c r="C411" s="152" t="e">
        <f>MATCH(B411,DetailList!AZ:AZ,0)</f>
        <v>#N/A</v>
      </c>
      <c r="D411" s="152" t="e">
        <f>MATCH(B411,DetailListPending!AZ:AZ,0)</f>
        <v>#N/A</v>
      </c>
      <c r="E411" s="152" t="e">
        <f>MATCH(B411,Removed!AZ$1:AZ$443,0)</f>
        <v>#N/A</v>
      </c>
      <c r="F411" t="e">
        <f ca="1">CHOOSE(I411,OFFSET(DetailList!C$1,$C411-1,0),"PENDING: "&amp;OFFSET(DetailListPending!C$1,$D411-1,0),"   REMOVED ["&amp;OFFSET(Removed!C$1,$E411-1,0)&amp;"]")</f>
        <v>#N/A</v>
      </c>
      <c r="G411" t="e">
        <f ca="1">CHOOSE(I411,OFFSET(DetailList!E$1,$C411-1,0),OFFSET(DetailListPending!E$1,$D411-1,0),OFFSET(Removed!E$1,$E411-1,0))</f>
        <v>#N/A</v>
      </c>
      <c r="H411" s="233" t="e">
        <f ca="1">CHOOSE(I411,OFFSET(DetailList!AU$1,$C411-1,0),"Pending: "&amp;OFFSET(DetailListPending!AU$1,$D411-1,0),"REMOVED ["&amp;OFFSET(Removed!AU$1,$E411-1,0)&amp;"]")</f>
        <v>#N/A</v>
      </c>
      <c r="I411" t="e">
        <f t="shared" si="18"/>
        <v>#N/A</v>
      </c>
      <c r="J411" t="b">
        <f t="shared" si="19"/>
        <v>0</v>
      </c>
      <c r="K411" t="b">
        <f t="shared" si="20"/>
        <v>0</v>
      </c>
    </row>
    <row r="412" spans="2:11" x14ac:dyDescent="0.3">
      <c r="B412" s="90">
        <v>411</v>
      </c>
      <c r="C412" s="152" t="e">
        <f>MATCH(B412,DetailList!AZ:AZ,0)</f>
        <v>#N/A</v>
      </c>
      <c r="D412" s="152" t="e">
        <f>MATCH(B412,DetailListPending!AZ:AZ,0)</f>
        <v>#N/A</v>
      </c>
      <c r="E412" s="152" t="e">
        <f>MATCH(B412,Removed!AZ$1:AZ$443,0)</f>
        <v>#N/A</v>
      </c>
      <c r="F412" t="e">
        <f ca="1">CHOOSE(I412,OFFSET(DetailList!C$1,$C412-1,0),"PENDING: "&amp;OFFSET(DetailListPending!C$1,$D412-1,0),"   REMOVED ["&amp;OFFSET(Removed!C$1,$E412-1,0)&amp;"]")</f>
        <v>#N/A</v>
      </c>
      <c r="G412" t="e">
        <f ca="1">CHOOSE(I412,OFFSET(DetailList!E$1,$C412-1,0),OFFSET(DetailListPending!E$1,$D412-1,0),OFFSET(Removed!E$1,$E412-1,0))</f>
        <v>#N/A</v>
      </c>
      <c r="H412" s="233" t="e">
        <f ca="1">CHOOSE(I412,OFFSET(DetailList!AU$1,$C412-1,0),"Pending: "&amp;OFFSET(DetailListPending!AU$1,$D412-1,0),"REMOVED ["&amp;OFFSET(Removed!AU$1,$E412-1,0)&amp;"]")</f>
        <v>#N/A</v>
      </c>
      <c r="I412" t="e">
        <f t="shared" si="18"/>
        <v>#N/A</v>
      </c>
      <c r="J412" t="b">
        <f t="shared" si="19"/>
        <v>0</v>
      </c>
      <c r="K412" t="b">
        <f t="shared" si="20"/>
        <v>0</v>
      </c>
    </row>
    <row r="413" spans="2:11" x14ac:dyDescent="0.3">
      <c r="B413" s="90">
        <v>412</v>
      </c>
      <c r="C413" s="152" t="e">
        <f>MATCH(B413,DetailList!AZ:AZ,0)</f>
        <v>#N/A</v>
      </c>
      <c r="D413" s="152" t="e">
        <f>MATCH(B413,DetailListPending!AZ:AZ,0)</f>
        <v>#N/A</v>
      </c>
      <c r="E413" s="152" t="e">
        <f>MATCH(B413,Removed!AZ$1:AZ$443,0)</f>
        <v>#N/A</v>
      </c>
      <c r="F413" t="e">
        <f ca="1">CHOOSE(I413,OFFSET(DetailList!C$1,$C413-1,0),"PENDING: "&amp;OFFSET(DetailListPending!C$1,$D413-1,0),"   REMOVED ["&amp;OFFSET(Removed!C$1,$E413-1,0)&amp;"]")</f>
        <v>#N/A</v>
      </c>
      <c r="G413" t="e">
        <f ca="1">CHOOSE(I413,OFFSET(DetailList!E$1,$C413-1,0),OFFSET(DetailListPending!E$1,$D413-1,0),OFFSET(Removed!E$1,$E413-1,0))</f>
        <v>#N/A</v>
      </c>
      <c r="H413" s="233" t="e">
        <f ca="1">CHOOSE(I413,OFFSET(DetailList!AU$1,$C413-1,0),"Pending: "&amp;OFFSET(DetailListPending!AU$1,$D413-1,0),"REMOVED ["&amp;OFFSET(Removed!AU$1,$E413-1,0)&amp;"]")</f>
        <v>#N/A</v>
      </c>
      <c r="I413" t="e">
        <f t="shared" si="18"/>
        <v>#N/A</v>
      </c>
      <c r="J413" t="b">
        <f t="shared" si="19"/>
        <v>0</v>
      </c>
      <c r="K413" t="b">
        <f t="shared" si="20"/>
        <v>0</v>
      </c>
    </row>
    <row r="414" spans="2:11" x14ac:dyDescent="0.3">
      <c r="B414" s="90">
        <v>413</v>
      </c>
      <c r="C414" s="152" t="e">
        <f>MATCH(B414,DetailList!AZ:AZ,0)</f>
        <v>#N/A</v>
      </c>
      <c r="D414" s="152" t="e">
        <f>MATCH(B414,DetailListPending!AZ:AZ,0)</f>
        <v>#N/A</v>
      </c>
      <c r="E414" s="152" t="e">
        <f>MATCH(B414,Removed!AZ$1:AZ$443,0)</f>
        <v>#N/A</v>
      </c>
      <c r="F414" t="e">
        <f ca="1">CHOOSE(I414,OFFSET(DetailList!C$1,$C414-1,0),"PENDING: "&amp;OFFSET(DetailListPending!C$1,$D414-1,0),"   REMOVED ["&amp;OFFSET(Removed!C$1,$E414-1,0)&amp;"]")</f>
        <v>#N/A</v>
      </c>
      <c r="G414" t="e">
        <f ca="1">CHOOSE(I414,OFFSET(DetailList!E$1,$C414-1,0),OFFSET(DetailListPending!E$1,$D414-1,0),OFFSET(Removed!E$1,$E414-1,0))</f>
        <v>#N/A</v>
      </c>
      <c r="H414" s="233" t="e">
        <f ca="1">CHOOSE(I414,OFFSET(DetailList!AU$1,$C414-1,0),"Pending: "&amp;OFFSET(DetailListPending!AU$1,$D414-1,0),"REMOVED ["&amp;OFFSET(Removed!AU$1,$E414-1,0)&amp;"]")</f>
        <v>#N/A</v>
      </c>
      <c r="I414" t="e">
        <f t="shared" si="18"/>
        <v>#N/A</v>
      </c>
      <c r="J414" t="b">
        <f t="shared" si="19"/>
        <v>0</v>
      </c>
      <c r="K414" t="b">
        <f t="shared" si="20"/>
        <v>0</v>
      </c>
    </row>
    <row r="415" spans="2:11" x14ac:dyDescent="0.3">
      <c r="B415" s="90">
        <v>414</v>
      </c>
      <c r="C415" s="152" t="e">
        <f>MATCH(B415,DetailList!AZ:AZ,0)</f>
        <v>#N/A</v>
      </c>
      <c r="D415" s="152" t="e">
        <f>MATCH(B415,DetailListPending!AZ:AZ,0)</f>
        <v>#N/A</v>
      </c>
      <c r="E415" s="152" t="e">
        <f>MATCH(B415,Removed!AZ$1:AZ$443,0)</f>
        <v>#N/A</v>
      </c>
      <c r="F415" t="e">
        <f ca="1">CHOOSE(I415,OFFSET(DetailList!C$1,$C415-1,0),"PENDING: "&amp;OFFSET(DetailListPending!C$1,$D415-1,0),"   REMOVED ["&amp;OFFSET(Removed!C$1,$E415-1,0)&amp;"]")</f>
        <v>#N/A</v>
      </c>
      <c r="G415" t="e">
        <f ca="1">CHOOSE(I415,OFFSET(DetailList!E$1,$C415-1,0),OFFSET(DetailListPending!E$1,$D415-1,0),OFFSET(Removed!E$1,$E415-1,0))</f>
        <v>#N/A</v>
      </c>
      <c r="H415" s="233" t="e">
        <f ca="1">CHOOSE(I415,OFFSET(DetailList!AU$1,$C415-1,0),"Pending: "&amp;OFFSET(DetailListPending!AU$1,$D415-1,0),"REMOVED ["&amp;OFFSET(Removed!AU$1,$E415-1,0)&amp;"]")</f>
        <v>#N/A</v>
      </c>
      <c r="I415" t="e">
        <f t="shared" si="18"/>
        <v>#N/A</v>
      </c>
      <c r="J415" t="b">
        <f t="shared" si="19"/>
        <v>0</v>
      </c>
      <c r="K415" t="b">
        <f t="shared" si="20"/>
        <v>0</v>
      </c>
    </row>
    <row r="416" spans="2:11" x14ac:dyDescent="0.3">
      <c r="B416" s="90">
        <v>415</v>
      </c>
      <c r="C416" s="152" t="e">
        <f>MATCH(B416,DetailList!AZ:AZ,0)</f>
        <v>#N/A</v>
      </c>
      <c r="D416" s="152" t="e">
        <f>MATCH(B416,DetailListPending!AZ:AZ,0)</f>
        <v>#N/A</v>
      </c>
      <c r="E416" s="152" t="e">
        <f>MATCH(B416,Removed!AZ$1:AZ$443,0)</f>
        <v>#N/A</v>
      </c>
      <c r="F416" t="e">
        <f ca="1">CHOOSE(I416,OFFSET(DetailList!C$1,$C416-1,0),"PENDING: "&amp;OFFSET(DetailListPending!C$1,$D416-1,0),"   REMOVED ["&amp;OFFSET(Removed!C$1,$E416-1,0)&amp;"]")</f>
        <v>#N/A</v>
      </c>
      <c r="G416" t="e">
        <f ca="1">CHOOSE(I416,OFFSET(DetailList!E$1,$C416-1,0),OFFSET(DetailListPending!E$1,$D416-1,0),OFFSET(Removed!E$1,$E416-1,0))</f>
        <v>#N/A</v>
      </c>
      <c r="H416" s="233" t="e">
        <f ca="1">CHOOSE(I416,OFFSET(DetailList!AU$1,$C416-1,0),"Pending: "&amp;OFFSET(DetailListPending!AU$1,$D416-1,0),"REMOVED ["&amp;OFFSET(Removed!AU$1,$E416-1,0)&amp;"]")</f>
        <v>#N/A</v>
      </c>
      <c r="I416" t="e">
        <f t="shared" si="18"/>
        <v>#N/A</v>
      </c>
      <c r="J416" t="b">
        <f t="shared" si="19"/>
        <v>0</v>
      </c>
      <c r="K416" t="b">
        <f t="shared" si="20"/>
        <v>0</v>
      </c>
    </row>
    <row r="417" spans="2:11" x14ac:dyDescent="0.3">
      <c r="B417" s="90">
        <v>416</v>
      </c>
      <c r="C417" s="152" t="e">
        <f>MATCH(B417,DetailList!AZ:AZ,0)</f>
        <v>#N/A</v>
      </c>
      <c r="D417" s="152" t="e">
        <f>MATCH(B417,DetailListPending!AZ:AZ,0)</f>
        <v>#N/A</v>
      </c>
      <c r="E417" s="152" t="e">
        <f>MATCH(B417,Removed!AZ$1:AZ$443,0)</f>
        <v>#N/A</v>
      </c>
      <c r="F417" t="e">
        <f ca="1">CHOOSE(I417,OFFSET(DetailList!C$1,$C417-1,0),"PENDING: "&amp;OFFSET(DetailListPending!C$1,$D417-1,0),"   REMOVED ["&amp;OFFSET(Removed!C$1,$E417-1,0)&amp;"]")</f>
        <v>#N/A</v>
      </c>
      <c r="G417" t="e">
        <f ca="1">CHOOSE(I417,OFFSET(DetailList!E$1,$C417-1,0),OFFSET(DetailListPending!E$1,$D417-1,0),OFFSET(Removed!E$1,$E417-1,0))</f>
        <v>#N/A</v>
      </c>
      <c r="H417" s="233" t="e">
        <f ca="1">CHOOSE(I417,OFFSET(DetailList!AU$1,$C417-1,0),"Pending: "&amp;OFFSET(DetailListPending!AU$1,$D417-1,0),"REMOVED ["&amp;OFFSET(Removed!AU$1,$E417-1,0)&amp;"]")</f>
        <v>#N/A</v>
      </c>
      <c r="I417" t="e">
        <f t="shared" si="18"/>
        <v>#N/A</v>
      </c>
      <c r="J417" t="b">
        <f t="shared" si="19"/>
        <v>0</v>
      </c>
      <c r="K417" t="b">
        <f t="shared" si="20"/>
        <v>0</v>
      </c>
    </row>
    <row r="418" spans="2:11" x14ac:dyDescent="0.3">
      <c r="B418" s="90">
        <v>417</v>
      </c>
      <c r="C418" s="152" t="e">
        <f>MATCH(B418,DetailList!AZ:AZ,0)</f>
        <v>#N/A</v>
      </c>
      <c r="D418" s="152" t="e">
        <f>MATCH(B418,DetailListPending!AZ:AZ,0)</f>
        <v>#N/A</v>
      </c>
      <c r="E418" s="152" t="e">
        <f>MATCH(B418,Removed!AZ$1:AZ$443,0)</f>
        <v>#N/A</v>
      </c>
      <c r="F418" t="e">
        <f ca="1">CHOOSE(I418,OFFSET(DetailList!C$1,$C418-1,0),"PENDING: "&amp;OFFSET(DetailListPending!C$1,$D418-1,0),"   REMOVED ["&amp;OFFSET(Removed!C$1,$E418-1,0)&amp;"]")</f>
        <v>#N/A</v>
      </c>
      <c r="G418" t="e">
        <f ca="1">CHOOSE(I418,OFFSET(DetailList!E$1,$C418-1,0),OFFSET(DetailListPending!E$1,$D418-1,0),OFFSET(Removed!E$1,$E418-1,0))</f>
        <v>#N/A</v>
      </c>
      <c r="H418" s="233" t="e">
        <f ca="1">CHOOSE(I418,OFFSET(DetailList!AU$1,$C418-1,0),"Pending: "&amp;OFFSET(DetailListPending!AU$1,$D418-1,0),"REMOVED ["&amp;OFFSET(Removed!AU$1,$E418-1,0)&amp;"]")</f>
        <v>#N/A</v>
      </c>
      <c r="I418" t="e">
        <f t="shared" si="18"/>
        <v>#N/A</v>
      </c>
      <c r="J418" t="b">
        <f t="shared" si="19"/>
        <v>0</v>
      </c>
      <c r="K418" t="b">
        <f t="shared" si="20"/>
        <v>0</v>
      </c>
    </row>
    <row r="419" spans="2:11" x14ac:dyDescent="0.3">
      <c r="B419" s="90">
        <v>418</v>
      </c>
      <c r="C419" s="152" t="e">
        <f>MATCH(B419,DetailList!AZ:AZ,0)</f>
        <v>#N/A</v>
      </c>
      <c r="D419" s="152" t="e">
        <f>MATCH(B419,DetailListPending!AZ:AZ,0)</f>
        <v>#N/A</v>
      </c>
      <c r="E419" s="152" t="e">
        <f>MATCH(B419,Removed!AZ$1:AZ$443,0)</f>
        <v>#N/A</v>
      </c>
      <c r="F419" t="e">
        <f ca="1">CHOOSE(I419,OFFSET(DetailList!C$1,$C419-1,0),"PENDING: "&amp;OFFSET(DetailListPending!C$1,$D419-1,0),"   REMOVED ["&amp;OFFSET(Removed!C$1,$E419-1,0)&amp;"]")</f>
        <v>#N/A</v>
      </c>
      <c r="G419" t="e">
        <f ca="1">CHOOSE(I419,OFFSET(DetailList!E$1,$C419-1,0),OFFSET(DetailListPending!E$1,$D419-1,0),OFFSET(Removed!E$1,$E419-1,0))</f>
        <v>#N/A</v>
      </c>
      <c r="H419" s="233" t="e">
        <f ca="1">CHOOSE(I419,OFFSET(DetailList!AU$1,$C419-1,0),"Pending: "&amp;OFFSET(DetailListPending!AU$1,$D419-1,0),"REMOVED ["&amp;OFFSET(Removed!AU$1,$E419-1,0)&amp;"]")</f>
        <v>#N/A</v>
      </c>
      <c r="I419" t="e">
        <f t="shared" si="18"/>
        <v>#N/A</v>
      </c>
      <c r="J419" t="b">
        <f t="shared" si="19"/>
        <v>0</v>
      </c>
      <c r="K419" t="b">
        <f t="shared" si="20"/>
        <v>0</v>
      </c>
    </row>
    <row r="420" spans="2:11" x14ac:dyDescent="0.3">
      <c r="B420" s="90">
        <v>419</v>
      </c>
      <c r="C420" s="152" t="e">
        <f>MATCH(B420,DetailList!AZ:AZ,0)</f>
        <v>#N/A</v>
      </c>
      <c r="D420" s="152" t="e">
        <f>MATCH(B420,DetailListPending!AZ:AZ,0)</f>
        <v>#N/A</v>
      </c>
      <c r="E420" s="152" t="e">
        <f>MATCH(B420,Removed!AZ$1:AZ$443,0)</f>
        <v>#N/A</v>
      </c>
      <c r="F420" t="e">
        <f ca="1">CHOOSE(I420,OFFSET(DetailList!C$1,$C420-1,0),"PENDING: "&amp;OFFSET(DetailListPending!C$1,$D420-1,0),"   REMOVED ["&amp;OFFSET(Removed!C$1,$E420-1,0)&amp;"]")</f>
        <v>#N/A</v>
      </c>
      <c r="G420" t="e">
        <f ca="1">CHOOSE(I420,OFFSET(DetailList!E$1,$C420-1,0),OFFSET(DetailListPending!E$1,$D420-1,0),OFFSET(Removed!E$1,$E420-1,0))</f>
        <v>#N/A</v>
      </c>
      <c r="H420" s="233" t="e">
        <f ca="1">CHOOSE(I420,OFFSET(DetailList!AU$1,$C420-1,0),"Pending: "&amp;OFFSET(DetailListPending!AU$1,$D420-1,0),"REMOVED ["&amp;OFFSET(Removed!AU$1,$E420-1,0)&amp;"]")</f>
        <v>#N/A</v>
      </c>
      <c r="I420" t="e">
        <f t="shared" si="18"/>
        <v>#N/A</v>
      </c>
      <c r="J420" t="b">
        <f t="shared" si="19"/>
        <v>0</v>
      </c>
      <c r="K420" t="b">
        <f t="shared" si="20"/>
        <v>0</v>
      </c>
    </row>
    <row r="421" spans="2:11" x14ac:dyDescent="0.3">
      <c r="B421" s="90">
        <v>420</v>
      </c>
      <c r="C421" s="152" t="e">
        <f>MATCH(B421,DetailList!AZ:AZ,0)</f>
        <v>#N/A</v>
      </c>
      <c r="D421" s="152" t="e">
        <f>MATCH(B421,DetailListPending!AZ:AZ,0)</f>
        <v>#N/A</v>
      </c>
      <c r="E421" s="152" t="e">
        <f>MATCH(B421,Removed!AZ$1:AZ$443,0)</f>
        <v>#N/A</v>
      </c>
      <c r="F421" t="e">
        <f ca="1">CHOOSE(I421,OFFSET(DetailList!C$1,$C421-1,0),"PENDING: "&amp;OFFSET(DetailListPending!C$1,$D421-1,0),"   REMOVED ["&amp;OFFSET(Removed!C$1,$E421-1,0)&amp;"]")</f>
        <v>#N/A</v>
      </c>
      <c r="G421" t="e">
        <f ca="1">CHOOSE(I421,OFFSET(DetailList!E$1,$C421-1,0),OFFSET(DetailListPending!E$1,$D421-1,0),OFFSET(Removed!E$1,$E421-1,0))</f>
        <v>#N/A</v>
      </c>
      <c r="H421" s="233" t="e">
        <f ca="1">CHOOSE(I421,OFFSET(DetailList!AU$1,$C421-1,0),"Pending: "&amp;OFFSET(DetailListPending!AU$1,$D421-1,0),"REMOVED ["&amp;OFFSET(Removed!AU$1,$E421-1,0)&amp;"]")</f>
        <v>#N/A</v>
      </c>
      <c r="I421" t="e">
        <f t="shared" si="18"/>
        <v>#N/A</v>
      </c>
      <c r="J421" t="b">
        <f t="shared" si="19"/>
        <v>0</v>
      </c>
      <c r="K421" t="b">
        <f t="shared" si="20"/>
        <v>0</v>
      </c>
    </row>
    <row r="422" spans="2:11" x14ac:dyDescent="0.3">
      <c r="B422" s="90">
        <v>421</v>
      </c>
      <c r="C422" s="152" t="e">
        <f>MATCH(B422,DetailList!AZ:AZ,0)</f>
        <v>#N/A</v>
      </c>
      <c r="D422" s="152" t="e">
        <f>MATCH(B422,DetailListPending!AZ:AZ,0)</f>
        <v>#N/A</v>
      </c>
      <c r="E422" s="152" t="e">
        <f>MATCH(B422,Removed!AZ$1:AZ$443,0)</f>
        <v>#N/A</v>
      </c>
      <c r="F422" t="e">
        <f ca="1">CHOOSE(I422,OFFSET(DetailList!C$1,$C422-1,0),"PENDING: "&amp;OFFSET(DetailListPending!C$1,$D422-1,0),"   REMOVED ["&amp;OFFSET(Removed!C$1,$E422-1,0)&amp;"]")</f>
        <v>#N/A</v>
      </c>
      <c r="G422" t="e">
        <f ca="1">CHOOSE(I422,OFFSET(DetailList!E$1,$C422-1,0),OFFSET(DetailListPending!E$1,$D422-1,0),OFFSET(Removed!E$1,$E422-1,0))</f>
        <v>#N/A</v>
      </c>
      <c r="H422" s="233" t="e">
        <f ca="1">CHOOSE(I422,OFFSET(DetailList!AU$1,$C422-1,0),"Pending: "&amp;OFFSET(DetailListPending!AU$1,$D422-1,0),"REMOVED ["&amp;OFFSET(Removed!AU$1,$E422-1,0)&amp;"]")</f>
        <v>#N/A</v>
      </c>
      <c r="I422" t="e">
        <f t="shared" si="18"/>
        <v>#N/A</v>
      </c>
      <c r="J422" t="b">
        <f t="shared" si="19"/>
        <v>0</v>
      </c>
      <c r="K422" t="b">
        <f t="shared" si="20"/>
        <v>0</v>
      </c>
    </row>
    <row r="423" spans="2:11" x14ac:dyDescent="0.3">
      <c r="B423" s="90">
        <v>422</v>
      </c>
      <c r="C423" s="152" t="e">
        <f>MATCH(B423,DetailList!AZ:AZ,0)</f>
        <v>#N/A</v>
      </c>
      <c r="D423" s="152" t="e">
        <f>MATCH(B423,DetailListPending!AZ:AZ,0)</f>
        <v>#N/A</v>
      </c>
      <c r="E423" s="152" t="e">
        <f>MATCH(B423,Removed!AZ$1:AZ$443,0)</f>
        <v>#N/A</v>
      </c>
      <c r="F423" t="e">
        <f ca="1">CHOOSE(I423,OFFSET(DetailList!C$1,$C423-1,0),"PENDING: "&amp;OFFSET(DetailListPending!C$1,$D423-1,0),"   REMOVED ["&amp;OFFSET(Removed!C$1,$E423-1,0)&amp;"]")</f>
        <v>#N/A</v>
      </c>
      <c r="G423" t="e">
        <f ca="1">CHOOSE(I423,OFFSET(DetailList!E$1,$C423-1,0),OFFSET(DetailListPending!E$1,$D423-1,0),OFFSET(Removed!E$1,$E423-1,0))</f>
        <v>#N/A</v>
      </c>
      <c r="H423" s="233" t="e">
        <f ca="1">CHOOSE(I423,OFFSET(DetailList!AU$1,$C423-1,0),"Pending: "&amp;OFFSET(DetailListPending!AU$1,$D423-1,0),"REMOVED ["&amp;OFFSET(Removed!AU$1,$E423-1,0)&amp;"]")</f>
        <v>#N/A</v>
      </c>
      <c r="I423" t="e">
        <f t="shared" si="18"/>
        <v>#N/A</v>
      </c>
      <c r="J423" t="b">
        <f t="shared" si="19"/>
        <v>0</v>
      </c>
      <c r="K423" t="b">
        <f t="shared" si="20"/>
        <v>0</v>
      </c>
    </row>
    <row r="424" spans="2:11" x14ac:dyDescent="0.3">
      <c r="B424" s="90">
        <v>423</v>
      </c>
      <c r="C424" s="152" t="e">
        <f>MATCH(B424,DetailList!AZ:AZ,0)</f>
        <v>#N/A</v>
      </c>
      <c r="D424" s="152" t="e">
        <f>MATCH(B424,DetailListPending!AZ:AZ,0)</f>
        <v>#N/A</v>
      </c>
      <c r="E424" s="152" t="e">
        <f>MATCH(B424,Removed!AZ$1:AZ$443,0)</f>
        <v>#N/A</v>
      </c>
      <c r="F424" t="e">
        <f ca="1">CHOOSE(I424,OFFSET(DetailList!C$1,$C424-1,0),"PENDING: "&amp;OFFSET(DetailListPending!C$1,$D424-1,0),"   REMOVED ["&amp;OFFSET(Removed!C$1,$E424-1,0)&amp;"]")</f>
        <v>#N/A</v>
      </c>
      <c r="G424" t="e">
        <f ca="1">CHOOSE(I424,OFFSET(DetailList!E$1,$C424-1,0),OFFSET(DetailListPending!E$1,$D424-1,0),OFFSET(Removed!E$1,$E424-1,0))</f>
        <v>#N/A</v>
      </c>
      <c r="H424" s="233" t="e">
        <f ca="1">CHOOSE(I424,OFFSET(DetailList!AU$1,$C424-1,0),"Pending: "&amp;OFFSET(DetailListPending!AU$1,$D424-1,0),"REMOVED ["&amp;OFFSET(Removed!AU$1,$E424-1,0)&amp;"]")</f>
        <v>#N/A</v>
      </c>
      <c r="I424" t="e">
        <f t="shared" si="18"/>
        <v>#N/A</v>
      </c>
      <c r="J424" t="b">
        <f t="shared" si="19"/>
        <v>0</v>
      </c>
      <c r="K424" t="b">
        <f t="shared" si="20"/>
        <v>0</v>
      </c>
    </row>
    <row r="425" spans="2:11" x14ac:dyDescent="0.3">
      <c r="B425" s="90">
        <v>424</v>
      </c>
      <c r="C425" s="152" t="e">
        <f>MATCH(B425,DetailList!AZ:AZ,0)</f>
        <v>#N/A</v>
      </c>
      <c r="D425" s="152" t="e">
        <f>MATCH(B425,DetailListPending!AZ:AZ,0)</f>
        <v>#N/A</v>
      </c>
      <c r="E425" s="152" t="e">
        <f>MATCH(B425,Removed!AZ$1:AZ$443,0)</f>
        <v>#N/A</v>
      </c>
      <c r="F425" t="e">
        <f ca="1">CHOOSE(I425,OFFSET(DetailList!C$1,$C425-1,0),"PENDING: "&amp;OFFSET(DetailListPending!C$1,$D425-1,0),"   REMOVED ["&amp;OFFSET(Removed!C$1,$E425-1,0)&amp;"]")</f>
        <v>#N/A</v>
      </c>
      <c r="G425" t="e">
        <f ca="1">CHOOSE(I425,OFFSET(DetailList!E$1,$C425-1,0),OFFSET(DetailListPending!E$1,$D425-1,0),OFFSET(Removed!E$1,$E425-1,0))</f>
        <v>#N/A</v>
      </c>
      <c r="H425" s="233" t="e">
        <f ca="1">CHOOSE(I425,OFFSET(DetailList!AU$1,$C425-1,0),"Pending: "&amp;OFFSET(DetailListPending!AU$1,$D425-1,0),"REMOVED ["&amp;OFFSET(Removed!AU$1,$E425-1,0)&amp;"]")</f>
        <v>#N/A</v>
      </c>
      <c r="I425" t="e">
        <f t="shared" si="18"/>
        <v>#N/A</v>
      </c>
      <c r="J425" t="b">
        <f t="shared" si="19"/>
        <v>0</v>
      </c>
      <c r="K425" t="b">
        <f t="shared" si="20"/>
        <v>0</v>
      </c>
    </row>
    <row r="426" spans="2:11" x14ac:dyDescent="0.3">
      <c r="B426" s="90">
        <v>425</v>
      </c>
      <c r="C426" s="152" t="e">
        <f>MATCH(B426,DetailList!AZ:AZ,0)</f>
        <v>#N/A</v>
      </c>
      <c r="D426" s="152" t="e">
        <f>MATCH(B426,DetailListPending!AZ:AZ,0)</f>
        <v>#N/A</v>
      </c>
      <c r="E426" s="152" t="e">
        <f>MATCH(B426,Removed!AZ$1:AZ$443,0)</f>
        <v>#N/A</v>
      </c>
      <c r="F426" t="e">
        <f ca="1">CHOOSE(I426,OFFSET(DetailList!C$1,$C426-1,0),"PENDING: "&amp;OFFSET(DetailListPending!C$1,$D426-1,0),"   REMOVED ["&amp;OFFSET(Removed!C$1,$E426-1,0)&amp;"]")</f>
        <v>#N/A</v>
      </c>
      <c r="G426" t="e">
        <f ca="1">CHOOSE(I426,OFFSET(DetailList!E$1,$C426-1,0),OFFSET(DetailListPending!E$1,$D426-1,0),OFFSET(Removed!E$1,$E426-1,0))</f>
        <v>#N/A</v>
      </c>
      <c r="H426" s="233" t="e">
        <f ca="1">CHOOSE(I426,OFFSET(DetailList!AU$1,$C426-1,0),"Pending: "&amp;OFFSET(DetailListPending!AU$1,$D426-1,0),"REMOVED ["&amp;OFFSET(Removed!AU$1,$E426-1,0)&amp;"]")</f>
        <v>#N/A</v>
      </c>
      <c r="I426" t="e">
        <f t="shared" si="18"/>
        <v>#N/A</v>
      </c>
      <c r="J426" t="b">
        <f t="shared" si="19"/>
        <v>0</v>
      </c>
      <c r="K426" t="b">
        <f t="shared" si="20"/>
        <v>0</v>
      </c>
    </row>
    <row r="427" spans="2:11" x14ac:dyDescent="0.3">
      <c r="B427" s="90">
        <v>426</v>
      </c>
      <c r="C427" s="152" t="e">
        <f>MATCH(B427,DetailList!AZ:AZ,0)</f>
        <v>#N/A</v>
      </c>
      <c r="D427" s="152" t="e">
        <f>MATCH(B427,DetailListPending!AZ:AZ,0)</f>
        <v>#N/A</v>
      </c>
      <c r="E427" s="152" t="e">
        <f>MATCH(B427,Removed!AZ$1:AZ$443,0)</f>
        <v>#N/A</v>
      </c>
      <c r="F427" t="e">
        <f ca="1">CHOOSE(I427,OFFSET(DetailList!C$1,$C427-1,0),"PENDING: "&amp;OFFSET(DetailListPending!C$1,$D427-1,0),"   REMOVED ["&amp;OFFSET(Removed!C$1,$E427-1,0)&amp;"]")</f>
        <v>#N/A</v>
      </c>
      <c r="G427" t="e">
        <f ca="1">CHOOSE(I427,OFFSET(DetailList!E$1,$C427-1,0),OFFSET(DetailListPending!E$1,$D427-1,0),OFFSET(Removed!E$1,$E427-1,0))</f>
        <v>#N/A</v>
      </c>
      <c r="H427" s="233" t="e">
        <f ca="1">CHOOSE(I427,OFFSET(DetailList!AU$1,$C427-1,0),"Pending: "&amp;OFFSET(DetailListPending!AU$1,$D427-1,0),"REMOVED ["&amp;OFFSET(Removed!AU$1,$E427-1,0)&amp;"]")</f>
        <v>#N/A</v>
      </c>
      <c r="I427" t="e">
        <f t="shared" si="18"/>
        <v>#N/A</v>
      </c>
      <c r="J427" t="b">
        <f t="shared" si="19"/>
        <v>0</v>
      </c>
      <c r="K427" t="b">
        <f t="shared" si="20"/>
        <v>0</v>
      </c>
    </row>
    <row r="428" spans="2:11" x14ac:dyDescent="0.3">
      <c r="B428" s="90">
        <v>427</v>
      </c>
      <c r="C428" s="152" t="e">
        <f>MATCH(B428,DetailList!AZ:AZ,0)</f>
        <v>#N/A</v>
      </c>
      <c r="D428" s="152" t="e">
        <f>MATCH(B428,DetailListPending!AZ:AZ,0)</f>
        <v>#N/A</v>
      </c>
      <c r="E428" s="152" t="e">
        <f>MATCH(B428,Removed!AZ$1:AZ$443,0)</f>
        <v>#N/A</v>
      </c>
      <c r="F428" t="e">
        <f ca="1">CHOOSE(I428,OFFSET(DetailList!C$1,$C428-1,0),"PENDING: "&amp;OFFSET(DetailListPending!C$1,$D428-1,0),"   REMOVED ["&amp;OFFSET(Removed!C$1,$E428-1,0)&amp;"]")</f>
        <v>#N/A</v>
      </c>
      <c r="G428" t="e">
        <f ca="1">CHOOSE(I428,OFFSET(DetailList!E$1,$C428-1,0),OFFSET(DetailListPending!E$1,$D428-1,0),OFFSET(Removed!E$1,$E428-1,0))</f>
        <v>#N/A</v>
      </c>
      <c r="H428" s="233" t="e">
        <f ca="1">CHOOSE(I428,OFFSET(DetailList!AU$1,$C428-1,0),"Pending: "&amp;OFFSET(DetailListPending!AU$1,$D428-1,0),"REMOVED ["&amp;OFFSET(Removed!AU$1,$E428-1,0)&amp;"]")</f>
        <v>#N/A</v>
      </c>
      <c r="I428" t="e">
        <f t="shared" si="18"/>
        <v>#N/A</v>
      </c>
      <c r="J428" t="b">
        <f t="shared" si="19"/>
        <v>0</v>
      </c>
      <c r="K428" t="b">
        <f t="shared" si="20"/>
        <v>0</v>
      </c>
    </row>
    <row r="429" spans="2:11" x14ac:dyDescent="0.3">
      <c r="B429" s="90">
        <v>428</v>
      </c>
      <c r="C429" s="152" t="e">
        <f>MATCH(B429,DetailList!AZ:AZ,0)</f>
        <v>#N/A</v>
      </c>
      <c r="D429" s="152" t="e">
        <f>MATCH(B429,DetailListPending!AZ:AZ,0)</f>
        <v>#N/A</v>
      </c>
      <c r="E429" s="152" t="e">
        <f>MATCH(B429,Removed!AZ$1:AZ$443,0)</f>
        <v>#N/A</v>
      </c>
      <c r="F429" t="e">
        <f ca="1">CHOOSE(I429,OFFSET(DetailList!C$1,$C429-1,0),"PENDING: "&amp;OFFSET(DetailListPending!C$1,$D429-1,0),"   REMOVED ["&amp;OFFSET(Removed!C$1,$E429-1,0)&amp;"]")</f>
        <v>#N/A</v>
      </c>
      <c r="G429" t="e">
        <f ca="1">CHOOSE(I429,OFFSET(DetailList!E$1,$C429-1,0),OFFSET(DetailListPending!E$1,$D429-1,0),OFFSET(Removed!E$1,$E429-1,0))</f>
        <v>#N/A</v>
      </c>
      <c r="H429" s="233" t="e">
        <f ca="1">CHOOSE(I429,OFFSET(DetailList!AU$1,$C429-1,0),"Pending: "&amp;OFFSET(DetailListPending!AU$1,$D429-1,0),"REMOVED ["&amp;OFFSET(Removed!AU$1,$E429-1,0)&amp;"]")</f>
        <v>#N/A</v>
      </c>
      <c r="I429" t="e">
        <f t="shared" si="18"/>
        <v>#N/A</v>
      </c>
      <c r="J429" t="b">
        <f t="shared" si="19"/>
        <v>0</v>
      </c>
      <c r="K429" t="b">
        <f t="shared" si="20"/>
        <v>0</v>
      </c>
    </row>
    <row r="430" spans="2:11" x14ac:dyDescent="0.3">
      <c r="B430" s="90">
        <v>429</v>
      </c>
      <c r="C430" s="152" t="e">
        <f>MATCH(B430,DetailList!AZ:AZ,0)</f>
        <v>#N/A</v>
      </c>
      <c r="D430" s="152" t="e">
        <f>MATCH(B430,DetailListPending!AZ:AZ,0)</f>
        <v>#N/A</v>
      </c>
      <c r="E430" s="152" t="e">
        <f>MATCH(B430,Removed!AZ$1:AZ$443,0)</f>
        <v>#N/A</v>
      </c>
      <c r="F430" t="e">
        <f ca="1">CHOOSE(I430,OFFSET(DetailList!C$1,$C430-1,0),"PENDING: "&amp;OFFSET(DetailListPending!C$1,$D430-1,0),"   REMOVED ["&amp;OFFSET(Removed!C$1,$E430-1,0)&amp;"]")</f>
        <v>#N/A</v>
      </c>
      <c r="G430" t="e">
        <f ca="1">CHOOSE(I430,OFFSET(DetailList!E$1,$C430-1,0),OFFSET(DetailListPending!E$1,$D430-1,0),OFFSET(Removed!E$1,$E430-1,0))</f>
        <v>#N/A</v>
      </c>
      <c r="H430" s="233" t="e">
        <f ca="1">CHOOSE(I430,OFFSET(DetailList!AU$1,$C430-1,0),"Pending: "&amp;OFFSET(DetailListPending!AU$1,$D430-1,0),"REMOVED ["&amp;OFFSET(Removed!AU$1,$E430-1,0)&amp;"]")</f>
        <v>#N/A</v>
      </c>
      <c r="I430" t="e">
        <f t="shared" si="18"/>
        <v>#N/A</v>
      </c>
      <c r="J430" t="b">
        <f t="shared" si="19"/>
        <v>0</v>
      </c>
      <c r="K430" t="b">
        <f t="shared" si="20"/>
        <v>0</v>
      </c>
    </row>
    <row r="431" spans="2:11" x14ac:dyDescent="0.3">
      <c r="B431" s="90">
        <v>430</v>
      </c>
      <c r="C431" s="152" t="e">
        <f>MATCH(B431,DetailList!AZ:AZ,0)</f>
        <v>#N/A</v>
      </c>
      <c r="D431" s="152" t="e">
        <f>MATCH(B431,DetailListPending!AZ:AZ,0)</f>
        <v>#N/A</v>
      </c>
      <c r="E431" s="152" t="e">
        <f>MATCH(B431,Removed!AZ$1:AZ$443,0)</f>
        <v>#N/A</v>
      </c>
      <c r="F431" t="e">
        <f ca="1">CHOOSE(I431,OFFSET(DetailList!C$1,$C431-1,0),"PENDING: "&amp;OFFSET(DetailListPending!C$1,$D431-1,0),"   REMOVED ["&amp;OFFSET(Removed!C$1,$E431-1,0)&amp;"]")</f>
        <v>#N/A</v>
      </c>
      <c r="G431" t="e">
        <f ca="1">CHOOSE(I431,OFFSET(DetailList!E$1,$C431-1,0),OFFSET(DetailListPending!E$1,$D431-1,0),OFFSET(Removed!E$1,$E431-1,0))</f>
        <v>#N/A</v>
      </c>
      <c r="H431" s="233" t="e">
        <f ca="1">CHOOSE(I431,OFFSET(DetailList!AU$1,$C431-1,0),"Pending: "&amp;OFFSET(DetailListPending!AU$1,$D431-1,0),"REMOVED ["&amp;OFFSET(Removed!AU$1,$E431-1,0)&amp;"]")</f>
        <v>#N/A</v>
      </c>
      <c r="I431" t="e">
        <f t="shared" si="18"/>
        <v>#N/A</v>
      </c>
      <c r="J431" t="b">
        <f t="shared" si="19"/>
        <v>0</v>
      </c>
      <c r="K431" t="b">
        <f t="shared" si="20"/>
        <v>0</v>
      </c>
    </row>
    <row r="432" spans="2:11" x14ac:dyDescent="0.3">
      <c r="B432" s="90">
        <v>431</v>
      </c>
      <c r="C432" s="152" t="e">
        <f>MATCH(B432,DetailList!AZ:AZ,0)</f>
        <v>#N/A</v>
      </c>
      <c r="D432" s="152" t="e">
        <f>MATCH(B432,DetailListPending!AZ:AZ,0)</f>
        <v>#N/A</v>
      </c>
      <c r="E432" s="152" t="e">
        <f>MATCH(B432,Removed!AZ$1:AZ$443,0)</f>
        <v>#N/A</v>
      </c>
      <c r="F432" t="e">
        <f ca="1">CHOOSE(I432,OFFSET(DetailList!C$1,$C432-1,0),"PENDING: "&amp;OFFSET(DetailListPending!C$1,$D432-1,0),"   REMOVED ["&amp;OFFSET(Removed!C$1,$E432-1,0)&amp;"]")</f>
        <v>#N/A</v>
      </c>
      <c r="G432" t="e">
        <f ca="1">CHOOSE(I432,OFFSET(DetailList!E$1,$C432-1,0),OFFSET(DetailListPending!E$1,$D432-1,0),OFFSET(Removed!E$1,$E432-1,0))</f>
        <v>#N/A</v>
      </c>
      <c r="H432" s="233" t="e">
        <f ca="1">CHOOSE(I432,OFFSET(DetailList!AU$1,$C432-1,0),"Pending: "&amp;OFFSET(DetailListPending!AU$1,$D432-1,0),"REMOVED ["&amp;OFFSET(Removed!AU$1,$E432-1,0)&amp;"]")</f>
        <v>#N/A</v>
      </c>
      <c r="I432" t="e">
        <f t="shared" si="18"/>
        <v>#N/A</v>
      </c>
      <c r="J432" t="b">
        <f t="shared" si="19"/>
        <v>0</v>
      </c>
      <c r="K432" t="b">
        <f t="shared" si="20"/>
        <v>0</v>
      </c>
    </row>
    <row r="433" spans="2:11" x14ac:dyDescent="0.3">
      <c r="B433" s="90">
        <v>432</v>
      </c>
      <c r="C433" s="152" t="e">
        <f>MATCH(B433,DetailList!AZ:AZ,0)</f>
        <v>#N/A</v>
      </c>
      <c r="D433" s="152" t="e">
        <f>MATCH(B433,DetailListPending!AZ:AZ,0)</f>
        <v>#N/A</v>
      </c>
      <c r="E433" s="152" t="e">
        <f>MATCH(B433,Removed!AZ$1:AZ$443,0)</f>
        <v>#N/A</v>
      </c>
      <c r="F433" t="e">
        <f ca="1">CHOOSE(I433,OFFSET(DetailList!C$1,$C433-1,0),"PENDING: "&amp;OFFSET(DetailListPending!C$1,$D433-1,0),"   REMOVED ["&amp;OFFSET(Removed!C$1,$E433-1,0)&amp;"]")</f>
        <v>#N/A</v>
      </c>
      <c r="G433" t="e">
        <f ca="1">CHOOSE(I433,OFFSET(DetailList!E$1,$C433-1,0),OFFSET(DetailListPending!E$1,$D433-1,0),OFFSET(Removed!E$1,$E433-1,0))</f>
        <v>#N/A</v>
      </c>
      <c r="H433" s="233" t="e">
        <f ca="1">CHOOSE(I433,OFFSET(DetailList!AU$1,$C433-1,0),"Pending: "&amp;OFFSET(DetailListPending!AU$1,$D433-1,0),"REMOVED ["&amp;OFFSET(Removed!AU$1,$E433-1,0)&amp;"]")</f>
        <v>#N/A</v>
      </c>
      <c r="I433" t="e">
        <f t="shared" si="18"/>
        <v>#N/A</v>
      </c>
      <c r="J433" t="b">
        <f t="shared" si="19"/>
        <v>0</v>
      </c>
      <c r="K433" t="b">
        <f t="shared" si="20"/>
        <v>0</v>
      </c>
    </row>
    <row r="434" spans="2:11" x14ac:dyDescent="0.3">
      <c r="B434" s="90">
        <v>433</v>
      </c>
      <c r="C434" s="152" t="e">
        <f>MATCH(B434,DetailList!AZ:AZ,0)</f>
        <v>#N/A</v>
      </c>
      <c r="D434" s="152" t="e">
        <f>MATCH(B434,DetailListPending!AZ:AZ,0)</f>
        <v>#N/A</v>
      </c>
      <c r="E434" s="152" t="e">
        <f>MATCH(B434,Removed!AZ$1:AZ$443,0)</f>
        <v>#N/A</v>
      </c>
      <c r="F434" t="e">
        <f ca="1">CHOOSE(I434,OFFSET(DetailList!C$1,$C434-1,0),"PENDING: "&amp;OFFSET(DetailListPending!C$1,$D434-1,0),"   REMOVED ["&amp;OFFSET(Removed!C$1,$E434-1,0)&amp;"]")</f>
        <v>#N/A</v>
      </c>
      <c r="G434" t="e">
        <f ca="1">CHOOSE(I434,OFFSET(DetailList!E$1,$C434-1,0),OFFSET(DetailListPending!E$1,$D434-1,0),OFFSET(Removed!E$1,$E434-1,0))</f>
        <v>#N/A</v>
      </c>
      <c r="H434" s="233" t="e">
        <f ca="1">CHOOSE(I434,OFFSET(DetailList!AU$1,$C434-1,0),"Pending: "&amp;OFFSET(DetailListPending!AU$1,$D434-1,0),"REMOVED ["&amp;OFFSET(Removed!AU$1,$E434-1,0)&amp;"]")</f>
        <v>#N/A</v>
      </c>
      <c r="I434" t="e">
        <f t="shared" si="18"/>
        <v>#N/A</v>
      </c>
      <c r="J434" t="b">
        <f t="shared" si="19"/>
        <v>0</v>
      </c>
      <c r="K434" t="b">
        <f t="shared" si="20"/>
        <v>0</v>
      </c>
    </row>
    <row r="435" spans="2:11" x14ac:dyDescent="0.3">
      <c r="B435" s="90">
        <v>434</v>
      </c>
      <c r="C435" s="152" t="e">
        <f>MATCH(B435,DetailList!AZ:AZ,0)</f>
        <v>#N/A</v>
      </c>
      <c r="D435" s="152" t="e">
        <f>MATCH(B435,DetailListPending!AZ:AZ,0)</f>
        <v>#N/A</v>
      </c>
      <c r="E435" s="152" t="e">
        <f>MATCH(B435,Removed!AZ$1:AZ$443,0)</f>
        <v>#N/A</v>
      </c>
      <c r="F435" t="e">
        <f ca="1">CHOOSE(I435,OFFSET(DetailList!C$1,$C435-1,0),"PENDING: "&amp;OFFSET(DetailListPending!C$1,$D435-1,0),"   REMOVED ["&amp;OFFSET(Removed!C$1,$E435-1,0)&amp;"]")</f>
        <v>#N/A</v>
      </c>
      <c r="G435" t="e">
        <f ca="1">CHOOSE(I435,OFFSET(DetailList!E$1,$C435-1,0),OFFSET(DetailListPending!E$1,$D435-1,0),OFFSET(Removed!E$1,$E435-1,0))</f>
        <v>#N/A</v>
      </c>
      <c r="H435" s="233" t="e">
        <f ca="1">CHOOSE(I435,OFFSET(DetailList!AU$1,$C435-1,0),"Pending: "&amp;OFFSET(DetailListPending!AU$1,$D435-1,0),"REMOVED ["&amp;OFFSET(Removed!AU$1,$E435-1,0)&amp;"]")</f>
        <v>#N/A</v>
      </c>
      <c r="I435" t="e">
        <f t="shared" si="18"/>
        <v>#N/A</v>
      </c>
      <c r="J435" t="b">
        <f t="shared" si="19"/>
        <v>0</v>
      </c>
      <c r="K435" t="b">
        <f t="shared" si="20"/>
        <v>0</v>
      </c>
    </row>
    <row r="436" spans="2:11" x14ac:dyDescent="0.3">
      <c r="B436" s="90">
        <v>435</v>
      </c>
      <c r="C436" s="152" t="e">
        <f>MATCH(B436,DetailList!AZ:AZ,0)</f>
        <v>#N/A</v>
      </c>
      <c r="D436" s="152" t="e">
        <f>MATCH(B436,DetailListPending!AZ:AZ,0)</f>
        <v>#N/A</v>
      </c>
      <c r="E436" s="152" t="e">
        <f>MATCH(B436,Removed!AZ$1:AZ$443,0)</f>
        <v>#N/A</v>
      </c>
      <c r="F436" t="e">
        <f ca="1">CHOOSE(I436,OFFSET(DetailList!C$1,$C436-1,0),"PENDING: "&amp;OFFSET(DetailListPending!C$1,$D436-1,0),"   REMOVED ["&amp;OFFSET(Removed!C$1,$E436-1,0)&amp;"]")</f>
        <v>#N/A</v>
      </c>
      <c r="G436" t="e">
        <f ca="1">CHOOSE(I436,OFFSET(DetailList!E$1,$C436-1,0),OFFSET(DetailListPending!E$1,$D436-1,0),OFFSET(Removed!E$1,$E436-1,0))</f>
        <v>#N/A</v>
      </c>
      <c r="H436" s="233" t="e">
        <f ca="1">CHOOSE(I436,OFFSET(DetailList!AU$1,$C436-1,0),"Pending: "&amp;OFFSET(DetailListPending!AU$1,$D436-1,0),"REMOVED ["&amp;OFFSET(Removed!AU$1,$E436-1,0)&amp;"]")</f>
        <v>#N/A</v>
      </c>
      <c r="I436" t="e">
        <f t="shared" si="18"/>
        <v>#N/A</v>
      </c>
      <c r="J436" t="b">
        <f t="shared" si="19"/>
        <v>0</v>
      </c>
      <c r="K436" t="b">
        <f t="shared" si="20"/>
        <v>0</v>
      </c>
    </row>
    <row r="437" spans="2:11" x14ac:dyDescent="0.3">
      <c r="B437" s="90">
        <v>436</v>
      </c>
      <c r="C437" s="152" t="e">
        <f>MATCH(B437,DetailList!AZ:AZ,0)</f>
        <v>#N/A</v>
      </c>
      <c r="D437" s="152" t="e">
        <f>MATCH(B437,DetailListPending!AZ:AZ,0)</f>
        <v>#N/A</v>
      </c>
      <c r="E437" s="152" t="e">
        <f>MATCH(B437,Removed!AZ$1:AZ$443,0)</f>
        <v>#N/A</v>
      </c>
      <c r="F437" t="e">
        <f ca="1">CHOOSE(I437,OFFSET(DetailList!C$1,$C437-1,0),"PENDING: "&amp;OFFSET(DetailListPending!C$1,$D437-1,0),"   REMOVED ["&amp;OFFSET(Removed!C$1,$E437-1,0)&amp;"]")</f>
        <v>#N/A</v>
      </c>
      <c r="G437" t="e">
        <f ca="1">CHOOSE(I437,OFFSET(DetailList!E$1,$C437-1,0),OFFSET(DetailListPending!E$1,$D437-1,0),OFFSET(Removed!E$1,$E437-1,0))</f>
        <v>#N/A</v>
      </c>
      <c r="H437" s="233" t="e">
        <f ca="1">CHOOSE(I437,OFFSET(DetailList!AU$1,$C437-1,0),"Pending: "&amp;OFFSET(DetailListPending!AU$1,$D437-1,0),"REMOVED ["&amp;OFFSET(Removed!AU$1,$E437-1,0)&amp;"]")</f>
        <v>#N/A</v>
      </c>
      <c r="I437" t="e">
        <f t="shared" si="18"/>
        <v>#N/A</v>
      </c>
      <c r="J437" t="b">
        <f t="shared" si="19"/>
        <v>0</v>
      </c>
      <c r="K437" t="b">
        <f t="shared" si="20"/>
        <v>0</v>
      </c>
    </row>
    <row r="438" spans="2:11" x14ac:dyDescent="0.3">
      <c r="B438" s="90">
        <v>437</v>
      </c>
      <c r="C438" s="152" t="e">
        <f>MATCH(B438,DetailList!AZ:AZ,0)</f>
        <v>#N/A</v>
      </c>
      <c r="D438" s="152" t="e">
        <f>MATCH(B438,DetailListPending!AZ:AZ,0)</f>
        <v>#N/A</v>
      </c>
      <c r="E438" s="152" t="e">
        <f>MATCH(B438,Removed!AZ$1:AZ$443,0)</f>
        <v>#N/A</v>
      </c>
      <c r="F438" t="e">
        <f ca="1">CHOOSE(I438,OFFSET(DetailList!C$1,$C438-1,0),"PENDING: "&amp;OFFSET(DetailListPending!C$1,$D438-1,0),"   REMOVED ["&amp;OFFSET(Removed!C$1,$E438-1,0)&amp;"]")</f>
        <v>#N/A</v>
      </c>
      <c r="G438" t="e">
        <f ca="1">CHOOSE(I438,OFFSET(DetailList!E$1,$C438-1,0),OFFSET(DetailListPending!E$1,$D438-1,0),OFFSET(Removed!E$1,$E438-1,0))</f>
        <v>#N/A</v>
      </c>
      <c r="H438" s="233" t="e">
        <f ca="1">CHOOSE(I438,OFFSET(DetailList!AU$1,$C438-1,0),"Pending: "&amp;OFFSET(DetailListPending!AU$1,$D438-1,0),"REMOVED ["&amp;OFFSET(Removed!AU$1,$E438-1,0)&amp;"]")</f>
        <v>#N/A</v>
      </c>
      <c r="I438" t="e">
        <f t="shared" si="18"/>
        <v>#N/A</v>
      </c>
      <c r="J438" t="b">
        <f t="shared" si="19"/>
        <v>0</v>
      </c>
      <c r="K438" t="b">
        <f t="shared" si="20"/>
        <v>0</v>
      </c>
    </row>
    <row r="439" spans="2:11" x14ac:dyDescent="0.3">
      <c r="B439" s="90">
        <v>438</v>
      </c>
      <c r="C439" s="152" t="e">
        <f>MATCH(B439,DetailList!AZ:AZ,0)</f>
        <v>#N/A</v>
      </c>
      <c r="D439" s="152" t="e">
        <f>MATCH(B439,DetailListPending!AZ:AZ,0)</f>
        <v>#N/A</v>
      </c>
      <c r="E439" s="152" t="e">
        <f>MATCH(B439,Removed!AZ$1:AZ$443,0)</f>
        <v>#N/A</v>
      </c>
      <c r="F439" t="e">
        <f ca="1">CHOOSE(I439,OFFSET(DetailList!C$1,$C439-1,0),"PENDING: "&amp;OFFSET(DetailListPending!C$1,$D439-1,0),"   REMOVED ["&amp;OFFSET(Removed!C$1,$E439-1,0)&amp;"]")</f>
        <v>#N/A</v>
      </c>
      <c r="G439" t="e">
        <f ca="1">CHOOSE(I439,OFFSET(DetailList!E$1,$C439-1,0),OFFSET(DetailListPending!E$1,$D439-1,0),OFFSET(Removed!E$1,$E439-1,0))</f>
        <v>#N/A</v>
      </c>
      <c r="H439" s="233" t="e">
        <f ca="1">CHOOSE(I439,OFFSET(DetailList!AU$1,$C439-1,0),"Pending: "&amp;OFFSET(DetailListPending!AU$1,$D439-1,0),"REMOVED ["&amp;OFFSET(Removed!AU$1,$E439-1,0)&amp;"]")</f>
        <v>#N/A</v>
      </c>
      <c r="I439" t="e">
        <f t="shared" si="18"/>
        <v>#N/A</v>
      </c>
      <c r="J439" t="b">
        <f t="shared" si="19"/>
        <v>0</v>
      </c>
      <c r="K439" t="b">
        <f t="shared" si="20"/>
        <v>0</v>
      </c>
    </row>
    <row r="440" spans="2:11" x14ac:dyDescent="0.3">
      <c r="B440" s="90">
        <v>439</v>
      </c>
      <c r="C440" s="152" t="e">
        <f>MATCH(B440,DetailList!AZ:AZ,0)</f>
        <v>#N/A</v>
      </c>
      <c r="D440" s="152" t="e">
        <f>MATCH(B440,DetailListPending!AZ:AZ,0)</f>
        <v>#N/A</v>
      </c>
      <c r="E440" s="152" t="e">
        <f>MATCH(B440,Removed!AZ$1:AZ$443,0)</f>
        <v>#N/A</v>
      </c>
      <c r="F440" t="e">
        <f ca="1">CHOOSE(I440,OFFSET(DetailList!C$1,$C440-1,0),"PENDING: "&amp;OFFSET(DetailListPending!C$1,$D440-1,0),"   REMOVED ["&amp;OFFSET(Removed!C$1,$E440-1,0)&amp;"]")</f>
        <v>#N/A</v>
      </c>
      <c r="G440" t="e">
        <f ca="1">CHOOSE(I440,OFFSET(DetailList!E$1,$C440-1,0),OFFSET(DetailListPending!E$1,$D440-1,0),OFFSET(Removed!E$1,$E440-1,0))</f>
        <v>#N/A</v>
      </c>
      <c r="H440" s="233" t="e">
        <f ca="1">CHOOSE(I440,OFFSET(DetailList!AU$1,$C440-1,0),"Pending: "&amp;OFFSET(DetailListPending!AU$1,$D440-1,0),"REMOVED ["&amp;OFFSET(Removed!AU$1,$E440-1,0)&amp;"]")</f>
        <v>#N/A</v>
      </c>
      <c r="I440" t="e">
        <f t="shared" si="18"/>
        <v>#N/A</v>
      </c>
      <c r="J440" t="b">
        <f t="shared" si="19"/>
        <v>0</v>
      </c>
      <c r="K440" t="b">
        <f t="shared" si="20"/>
        <v>0</v>
      </c>
    </row>
    <row r="441" spans="2:11" x14ac:dyDescent="0.3">
      <c r="B441" s="90">
        <v>440</v>
      </c>
      <c r="C441" s="152" t="e">
        <f>MATCH(B441,DetailList!AZ:AZ,0)</f>
        <v>#N/A</v>
      </c>
      <c r="D441" s="152" t="e">
        <f>MATCH(B441,DetailListPending!AZ:AZ,0)</f>
        <v>#N/A</v>
      </c>
      <c r="E441" s="152" t="e">
        <f>MATCH(B441,Removed!AZ$1:AZ$443,0)</f>
        <v>#N/A</v>
      </c>
      <c r="F441" t="e">
        <f ca="1">CHOOSE(I441,OFFSET(DetailList!C$1,$C441-1,0),"PENDING: "&amp;OFFSET(DetailListPending!C$1,$D441-1,0),"   REMOVED ["&amp;OFFSET(Removed!C$1,$E441-1,0)&amp;"]")</f>
        <v>#N/A</v>
      </c>
      <c r="G441" t="e">
        <f ca="1">CHOOSE(I441,OFFSET(DetailList!E$1,$C441-1,0),OFFSET(DetailListPending!E$1,$D441-1,0),OFFSET(Removed!E$1,$E441-1,0))</f>
        <v>#N/A</v>
      </c>
      <c r="H441" s="233" t="e">
        <f ca="1">CHOOSE(I441,OFFSET(DetailList!AU$1,$C441-1,0),"Pending: "&amp;OFFSET(DetailListPending!AU$1,$D441-1,0),"REMOVED ["&amp;OFFSET(Removed!AU$1,$E441-1,0)&amp;"]")</f>
        <v>#N/A</v>
      </c>
      <c r="I441" t="e">
        <f t="shared" si="18"/>
        <v>#N/A</v>
      </c>
      <c r="J441" t="b">
        <f t="shared" si="19"/>
        <v>0</v>
      </c>
      <c r="K441" t="b">
        <f t="shared" si="20"/>
        <v>0</v>
      </c>
    </row>
    <row r="442" spans="2:11" x14ac:dyDescent="0.3">
      <c r="B442" s="90">
        <v>441</v>
      </c>
      <c r="C442" s="152" t="e">
        <f>MATCH(B442,DetailList!AZ:AZ,0)</f>
        <v>#N/A</v>
      </c>
      <c r="D442" s="152" t="e">
        <f>MATCH(B442,DetailListPending!AZ:AZ,0)</f>
        <v>#N/A</v>
      </c>
      <c r="E442" s="152" t="e">
        <f>MATCH(B442,Removed!AZ$1:AZ$443,0)</f>
        <v>#N/A</v>
      </c>
      <c r="F442" t="e">
        <f ca="1">CHOOSE(I442,OFFSET(DetailList!C$1,$C442-1,0),"PENDING: "&amp;OFFSET(DetailListPending!C$1,$D442-1,0),"   REMOVED ["&amp;OFFSET(Removed!C$1,$E442-1,0)&amp;"]")</f>
        <v>#N/A</v>
      </c>
      <c r="G442" t="e">
        <f ca="1">CHOOSE(I442,OFFSET(DetailList!E$1,$C442-1,0),OFFSET(DetailListPending!E$1,$D442-1,0),OFFSET(Removed!E$1,$E442-1,0))</f>
        <v>#N/A</v>
      </c>
      <c r="H442" s="233" t="e">
        <f ca="1">CHOOSE(I442,OFFSET(DetailList!AU$1,$C442-1,0),"Pending: "&amp;OFFSET(DetailListPending!AU$1,$D442-1,0),"REMOVED ["&amp;OFFSET(Removed!AU$1,$E442-1,0)&amp;"]")</f>
        <v>#N/A</v>
      </c>
      <c r="I442" t="e">
        <f t="shared" si="18"/>
        <v>#N/A</v>
      </c>
      <c r="J442" t="b">
        <f t="shared" si="19"/>
        <v>0</v>
      </c>
      <c r="K442" t="b">
        <f t="shared" si="20"/>
        <v>0</v>
      </c>
    </row>
    <row r="443" spans="2:11" x14ac:dyDescent="0.3">
      <c r="B443" s="90">
        <v>442</v>
      </c>
      <c r="C443" s="152" t="e">
        <f>MATCH(B443,DetailList!AZ:AZ,0)</f>
        <v>#N/A</v>
      </c>
      <c r="D443" s="152" t="e">
        <f>MATCH(B443,DetailListPending!AZ:AZ,0)</f>
        <v>#N/A</v>
      </c>
      <c r="E443" s="152" t="e">
        <f>MATCH(B443,Removed!AZ$1:AZ$443,0)</f>
        <v>#N/A</v>
      </c>
      <c r="F443" t="e">
        <f ca="1">CHOOSE(I443,OFFSET(DetailList!C$1,$C443-1,0),"PENDING: "&amp;OFFSET(DetailListPending!C$1,$D443-1,0),"   REMOVED ["&amp;OFFSET(Removed!C$1,$E443-1,0)&amp;"]")</f>
        <v>#N/A</v>
      </c>
      <c r="G443" t="e">
        <f ca="1">CHOOSE(I443,OFFSET(DetailList!E$1,$C443-1,0),OFFSET(DetailListPending!E$1,$D443-1,0),OFFSET(Removed!E$1,$E443-1,0))</f>
        <v>#N/A</v>
      </c>
      <c r="H443" s="233" t="e">
        <f ca="1">CHOOSE(I443,OFFSET(DetailList!AU$1,$C443-1,0),"Pending: "&amp;OFFSET(DetailListPending!AU$1,$D443-1,0),"REMOVED ["&amp;OFFSET(Removed!AU$1,$E443-1,0)&amp;"]")</f>
        <v>#N/A</v>
      </c>
      <c r="I443" t="e">
        <f t="shared" si="18"/>
        <v>#N/A</v>
      </c>
      <c r="J443" t="b">
        <f t="shared" si="19"/>
        <v>0</v>
      </c>
      <c r="K443" t="b">
        <f t="shared" si="20"/>
        <v>0</v>
      </c>
    </row>
    <row r="444" spans="2:11" x14ac:dyDescent="0.3">
      <c r="B444" s="90">
        <v>443</v>
      </c>
      <c r="C444" s="152" t="e">
        <f>MATCH(B444,DetailList!AZ:AZ,0)</f>
        <v>#N/A</v>
      </c>
      <c r="D444" s="152" t="e">
        <f>MATCH(B444,DetailListPending!AZ:AZ,0)</f>
        <v>#N/A</v>
      </c>
      <c r="E444" s="152" t="e">
        <f>MATCH(B444,Removed!AZ$1:AZ$443,0)</f>
        <v>#N/A</v>
      </c>
      <c r="F444" t="e">
        <f ca="1">CHOOSE(I444,OFFSET(DetailList!C$1,$C444-1,0),"PENDING: "&amp;OFFSET(DetailListPending!C$1,$D444-1,0),"   REMOVED ["&amp;OFFSET(Removed!C$1,$E444-1,0)&amp;"]")</f>
        <v>#N/A</v>
      </c>
      <c r="G444" t="e">
        <f ca="1">CHOOSE(I444,OFFSET(DetailList!E$1,$C444-1,0),OFFSET(DetailListPending!E$1,$D444-1,0),OFFSET(Removed!E$1,$E444-1,0))</f>
        <v>#N/A</v>
      </c>
      <c r="H444" s="233" t="e">
        <f ca="1">CHOOSE(I444,OFFSET(DetailList!AU$1,$C444-1,0),"Pending: "&amp;OFFSET(DetailListPending!AU$1,$D444-1,0),"REMOVED ["&amp;OFFSET(Removed!AU$1,$E444-1,0)&amp;"]")</f>
        <v>#N/A</v>
      </c>
      <c r="I444" t="e">
        <f t="shared" si="18"/>
        <v>#N/A</v>
      </c>
      <c r="J444" t="b">
        <f t="shared" si="19"/>
        <v>0</v>
      </c>
      <c r="K444" t="b">
        <f t="shared" si="20"/>
        <v>0</v>
      </c>
    </row>
    <row r="445" spans="2:11" x14ac:dyDescent="0.3">
      <c r="B445" s="90">
        <v>444</v>
      </c>
      <c r="C445" s="152" t="e">
        <f>MATCH(B445,DetailList!AZ:AZ,0)</f>
        <v>#N/A</v>
      </c>
      <c r="D445" s="152" t="e">
        <f>MATCH(B445,DetailListPending!AZ:AZ,0)</f>
        <v>#N/A</v>
      </c>
      <c r="E445" s="152" t="e">
        <f>MATCH(B445,Removed!AZ$1:AZ$443,0)</f>
        <v>#N/A</v>
      </c>
      <c r="F445" t="e">
        <f ca="1">CHOOSE(I445,OFFSET(DetailList!C$1,$C445-1,0),"PENDING: "&amp;OFFSET(DetailListPending!C$1,$D445-1,0),"   REMOVED ["&amp;OFFSET(Removed!C$1,$E445-1,0)&amp;"]")</f>
        <v>#N/A</v>
      </c>
      <c r="G445" t="e">
        <f ca="1">CHOOSE(I445,OFFSET(DetailList!E$1,$C445-1,0),OFFSET(DetailListPending!E$1,$D445-1,0),OFFSET(Removed!E$1,$E445-1,0))</f>
        <v>#N/A</v>
      </c>
      <c r="H445" s="233" t="e">
        <f ca="1">CHOOSE(I445,OFFSET(DetailList!AU$1,$C445-1,0),"Pending: "&amp;OFFSET(DetailListPending!AU$1,$D445-1,0),"REMOVED ["&amp;OFFSET(Removed!AU$1,$E445-1,0)&amp;"]")</f>
        <v>#N/A</v>
      </c>
      <c r="I445" t="e">
        <f t="shared" si="18"/>
        <v>#N/A</v>
      </c>
      <c r="J445" t="b">
        <f t="shared" si="19"/>
        <v>0</v>
      </c>
      <c r="K445" t="b">
        <f t="shared" si="20"/>
        <v>0</v>
      </c>
    </row>
    <row r="446" spans="2:11" x14ac:dyDescent="0.3">
      <c r="B446" s="90">
        <v>445</v>
      </c>
      <c r="C446" s="152" t="e">
        <f>MATCH(B446,DetailList!AZ:AZ,0)</f>
        <v>#N/A</v>
      </c>
      <c r="D446" s="152" t="e">
        <f>MATCH(B446,DetailListPending!AZ:AZ,0)</f>
        <v>#N/A</v>
      </c>
      <c r="E446" s="152" t="e">
        <f>MATCH(B446,Removed!AZ$1:AZ$443,0)</f>
        <v>#N/A</v>
      </c>
      <c r="F446" t="e">
        <f ca="1">CHOOSE(I446,OFFSET(DetailList!C$1,$C446-1,0),"PENDING: "&amp;OFFSET(DetailListPending!C$1,$D446-1,0),"   REMOVED ["&amp;OFFSET(Removed!C$1,$E446-1,0)&amp;"]")</f>
        <v>#N/A</v>
      </c>
      <c r="G446" t="e">
        <f ca="1">CHOOSE(I446,OFFSET(DetailList!E$1,$C446-1,0),OFFSET(DetailListPending!E$1,$D446-1,0),OFFSET(Removed!E$1,$E446-1,0))</f>
        <v>#N/A</v>
      </c>
      <c r="H446" s="233" t="e">
        <f ca="1">CHOOSE(I446,OFFSET(DetailList!AU$1,$C446-1,0),"Pending: "&amp;OFFSET(DetailListPending!AU$1,$D446-1,0),"REMOVED ["&amp;OFFSET(Removed!AU$1,$E446-1,0)&amp;"]")</f>
        <v>#N/A</v>
      </c>
      <c r="I446" t="e">
        <f t="shared" si="18"/>
        <v>#N/A</v>
      </c>
      <c r="J446" t="b">
        <f t="shared" si="19"/>
        <v>0</v>
      </c>
      <c r="K446" t="b">
        <f t="shared" si="20"/>
        <v>0</v>
      </c>
    </row>
    <row r="447" spans="2:11" x14ac:dyDescent="0.3">
      <c r="B447" s="90">
        <v>446</v>
      </c>
      <c r="C447" s="152" t="e">
        <f>MATCH(B447,DetailList!AZ:AZ,0)</f>
        <v>#N/A</v>
      </c>
      <c r="D447" s="152" t="e">
        <f>MATCH(B447,DetailListPending!AZ:AZ,0)</f>
        <v>#N/A</v>
      </c>
      <c r="E447" s="152" t="e">
        <f>MATCH(B447,Removed!AZ$1:AZ$443,0)</f>
        <v>#N/A</v>
      </c>
      <c r="F447" t="e">
        <f ca="1">CHOOSE(I447,OFFSET(DetailList!C$1,$C447-1,0),"PENDING: "&amp;OFFSET(DetailListPending!C$1,$D447-1,0),"   REMOVED ["&amp;OFFSET(Removed!C$1,$E447-1,0)&amp;"]")</f>
        <v>#N/A</v>
      </c>
      <c r="G447" t="e">
        <f ca="1">CHOOSE(I447,OFFSET(DetailList!E$1,$C447-1,0),OFFSET(DetailListPending!E$1,$D447-1,0),OFFSET(Removed!E$1,$E447-1,0))</f>
        <v>#N/A</v>
      </c>
      <c r="H447" s="233" t="e">
        <f ca="1">CHOOSE(I447,OFFSET(DetailList!AU$1,$C447-1,0),"Pending: "&amp;OFFSET(DetailListPending!AU$1,$D447-1,0),"REMOVED ["&amp;OFFSET(Removed!AU$1,$E447-1,0)&amp;"]")</f>
        <v>#N/A</v>
      </c>
      <c r="I447" t="e">
        <f t="shared" si="18"/>
        <v>#N/A</v>
      </c>
      <c r="J447" t="b">
        <f t="shared" si="19"/>
        <v>0</v>
      </c>
      <c r="K447" t="b">
        <f t="shared" si="20"/>
        <v>0</v>
      </c>
    </row>
    <row r="448" spans="2:11" x14ac:dyDescent="0.3">
      <c r="B448" s="90">
        <v>447</v>
      </c>
      <c r="C448" s="152" t="e">
        <f>MATCH(B448,DetailList!AZ:AZ,0)</f>
        <v>#N/A</v>
      </c>
      <c r="D448" s="152" t="e">
        <f>MATCH(B448,DetailListPending!AZ:AZ,0)</f>
        <v>#N/A</v>
      </c>
      <c r="E448" s="152" t="e">
        <f>MATCH(B448,Removed!AZ$1:AZ$443,0)</f>
        <v>#N/A</v>
      </c>
      <c r="F448" t="e">
        <f ca="1">CHOOSE(I448,OFFSET(DetailList!C$1,$C448-1,0),"PENDING: "&amp;OFFSET(DetailListPending!C$1,$D448-1,0),"   REMOVED ["&amp;OFFSET(Removed!C$1,$E448-1,0)&amp;"]")</f>
        <v>#N/A</v>
      </c>
      <c r="G448" t="e">
        <f ca="1">CHOOSE(I448,OFFSET(DetailList!E$1,$C448-1,0),OFFSET(DetailListPending!E$1,$D448-1,0),OFFSET(Removed!E$1,$E448-1,0))</f>
        <v>#N/A</v>
      </c>
      <c r="H448" s="233" t="e">
        <f ca="1">CHOOSE(I448,OFFSET(DetailList!AU$1,$C448-1,0),"Pending: "&amp;OFFSET(DetailListPending!AU$1,$D448-1,0),"REMOVED ["&amp;OFFSET(Removed!AU$1,$E448-1,0)&amp;"]")</f>
        <v>#N/A</v>
      </c>
      <c r="I448" t="e">
        <f t="shared" si="18"/>
        <v>#N/A</v>
      </c>
      <c r="J448" t="b">
        <f t="shared" si="19"/>
        <v>0</v>
      </c>
      <c r="K448" t="b">
        <f t="shared" si="20"/>
        <v>0</v>
      </c>
    </row>
    <row r="449" spans="2:11" x14ac:dyDescent="0.3">
      <c r="B449" s="90">
        <v>448</v>
      </c>
      <c r="C449" s="152" t="e">
        <f>MATCH(B449,DetailList!AZ:AZ,0)</f>
        <v>#N/A</v>
      </c>
      <c r="D449" s="152" t="e">
        <f>MATCH(B449,DetailListPending!AZ:AZ,0)</f>
        <v>#N/A</v>
      </c>
      <c r="E449" s="152" t="e">
        <f>MATCH(B449,Removed!AZ$1:AZ$443,0)</f>
        <v>#N/A</v>
      </c>
      <c r="F449" t="e">
        <f ca="1">CHOOSE(I449,OFFSET(DetailList!C$1,$C449-1,0),"PENDING: "&amp;OFFSET(DetailListPending!C$1,$D449-1,0),"   REMOVED ["&amp;OFFSET(Removed!C$1,$E449-1,0)&amp;"]")</f>
        <v>#N/A</v>
      </c>
      <c r="G449" t="e">
        <f ca="1">CHOOSE(I449,OFFSET(DetailList!E$1,$C449-1,0),OFFSET(DetailListPending!E$1,$D449-1,0),OFFSET(Removed!E$1,$E449-1,0))</f>
        <v>#N/A</v>
      </c>
      <c r="H449" s="233" t="e">
        <f ca="1">CHOOSE(I449,OFFSET(DetailList!AU$1,$C449-1,0),"Pending: "&amp;OFFSET(DetailListPending!AU$1,$D449-1,0),"REMOVED ["&amp;OFFSET(Removed!AU$1,$E449-1,0)&amp;"]")</f>
        <v>#N/A</v>
      </c>
      <c r="I449" t="e">
        <f t="shared" si="18"/>
        <v>#N/A</v>
      </c>
      <c r="J449" t="b">
        <f t="shared" si="19"/>
        <v>0</v>
      </c>
      <c r="K449" t="b">
        <f t="shared" si="20"/>
        <v>0</v>
      </c>
    </row>
    <row r="450" spans="2:11" x14ac:dyDescent="0.3">
      <c r="B450" s="90">
        <v>449</v>
      </c>
      <c r="C450" s="152" t="e">
        <f>MATCH(B450,DetailList!AZ:AZ,0)</f>
        <v>#N/A</v>
      </c>
      <c r="D450" s="152" t="e">
        <f>MATCH(B450,DetailListPending!AZ:AZ,0)</f>
        <v>#N/A</v>
      </c>
      <c r="E450" s="152" t="e">
        <f>MATCH(B450,Removed!AZ$1:AZ$443,0)</f>
        <v>#N/A</v>
      </c>
      <c r="F450" t="e">
        <f ca="1">CHOOSE(I450,OFFSET(DetailList!C$1,$C450-1,0),"PENDING: "&amp;OFFSET(DetailListPending!C$1,$D450-1,0),"   REMOVED ["&amp;OFFSET(Removed!C$1,$E450-1,0)&amp;"]")</f>
        <v>#N/A</v>
      </c>
      <c r="G450" t="e">
        <f ca="1">CHOOSE(I450,OFFSET(DetailList!E$1,$C450-1,0),OFFSET(DetailListPending!E$1,$D450-1,0),OFFSET(Removed!E$1,$E450-1,0))</f>
        <v>#N/A</v>
      </c>
      <c r="H450" s="233" t="e">
        <f ca="1">CHOOSE(I450,OFFSET(DetailList!AU$1,$C450-1,0),"Pending: "&amp;OFFSET(DetailListPending!AU$1,$D450-1,0),"REMOVED ["&amp;OFFSET(Removed!AU$1,$E450-1,0)&amp;"]")</f>
        <v>#N/A</v>
      </c>
      <c r="I450" t="e">
        <f t="shared" ref="I450:I501" si="21">IF(ISNUMBER(C450),1,IF(ISNUMBER(D450),2,IF(ISNUMBER(E450),3,NA())))</f>
        <v>#N/A</v>
      </c>
      <c r="J450" t="b">
        <f t="shared" si="19"/>
        <v>0</v>
      </c>
      <c r="K450" t="b">
        <f t="shared" si="20"/>
        <v>0</v>
      </c>
    </row>
    <row r="451" spans="2:11" x14ac:dyDescent="0.3">
      <c r="B451" s="90">
        <v>450</v>
      </c>
      <c r="C451" s="152" t="e">
        <f>MATCH(B451,DetailList!AZ:AZ,0)</f>
        <v>#N/A</v>
      </c>
      <c r="D451" s="152" t="e">
        <f>MATCH(B451,DetailListPending!AZ:AZ,0)</f>
        <v>#N/A</v>
      </c>
      <c r="E451" s="152" t="e">
        <f>MATCH(B451,Removed!AZ$1:AZ$443,0)</f>
        <v>#N/A</v>
      </c>
      <c r="F451" t="e">
        <f ca="1">CHOOSE(I451,OFFSET(DetailList!C$1,$C451-1,0),"PENDING: "&amp;OFFSET(DetailListPending!C$1,$D451-1,0),"   REMOVED ["&amp;OFFSET(Removed!C$1,$E451-1,0)&amp;"]")</f>
        <v>#N/A</v>
      </c>
      <c r="G451" t="e">
        <f ca="1">CHOOSE(I451,OFFSET(DetailList!E$1,$C451-1,0),OFFSET(DetailListPending!E$1,$D451-1,0),OFFSET(Removed!E$1,$E451-1,0))</f>
        <v>#N/A</v>
      </c>
      <c r="H451" s="233" t="e">
        <f ca="1">CHOOSE(I451,OFFSET(DetailList!AU$1,$C451-1,0),"Pending: "&amp;OFFSET(DetailListPending!AU$1,$D451-1,0),"REMOVED ["&amp;OFFSET(Removed!AU$1,$E451-1,0)&amp;"]")</f>
        <v>#N/A</v>
      </c>
      <c r="I451" t="e">
        <f t="shared" si="21"/>
        <v>#N/A</v>
      </c>
      <c r="J451" t="b">
        <f t="shared" ref="J451:J501" si="22">NOT(ISNA(I451))</f>
        <v>0</v>
      </c>
      <c r="K451" t="b">
        <f t="shared" ref="K451:K501" si="23">AND(J451,COUNTIF(C451:E451,NA())&lt;&gt;2)</f>
        <v>0</v>
      </c>
    </row>
    <row r="452" spans="2:11" x14ac:dyDescent="0.3">
      <c r="B452" s="90">
        <v>451</v>
      </c>
      <c r="C452" s="152" t="e">
        <f>MATCH(B452,DetailList!AZ:AZ,0)</f>
        <v>#N/A</v>
      </c>
      <c r="D452" s="152" t="e">
        <f>MATCH(B452,DetailListPending!AZ:AZ,0)</f>
        <v>#N/A</v>
      </c>
      <c r="E452" s="152" t="e">
        <f>MATCH(B452,Removed!AZ$1:AZ$443,0)</f>
        <v>#N/A</v>
      </c>
      <c r="F452" t="e">
        <f ca="1">CHOOSE(I452,OFFSET(DetailList!C$1,$C452-1,0),"PENDING: "&amp;OFFSET(DetailListPending!C$1,$D452-1,0),"   REMOVED ["&amp;OFFSET(Removed!C$1,$E452-1,0)&amp;"]")</f>
        <v>#N/A</v>
      </c>
      <c r="G452" t="e">
        <f ca="1">CHOOSE(I452,OFFSET(DetailList!E$1,$C452-1,0),OFFSET(DetailListPending!E$1,$D452-1,0),OFFSET(Removed!E$1,$E452-1,0))</f>
        <v>#N/A</v>
      </c>
      <c r="H452" s="233" t="e">
        <f ca="1">CHOOSE(I452,OFFSET(DetailList!AU$1,$C452-1,0),"Pending: "&amp;OFFSET(DetailListPending!AU$1,$D452-1,0),"REMOVED ["&amp;OFFSET(Removed!AU$1,$E452-1,0)&amp;"]")</f>
        <v>#N/A</v>
      </c>
      <c r="I452" t="e">
        <f t="shared" si="21"/>
        <v>#N/A</v>
      </c>
      <c r="J452" t="b">
        <f t="shared" si="22"/>
        <v>0</v>
      </c>
      <c r="K452" t="b">
        <f t="shared" si="23"/>
        <v>0</v>
      </c>
    </row>
    <row r="453" spans="2:11" x14ac:dyDescent="0.3">
      <c r="B453" s="90">
        <v>452</v>
      </c>
      <c r="C453" s="152" t="e">
        <f>MATCH(B453,DetailList!AZ:AZ,0)</f>
        <v>#N/A</v>
      </c>
      <c r="D453" s="152" t="e">
        <f>MATCH(B453,DetailListPending!AZ:AZ,0)</f>
        <v>#N/A</v>
      </c>
      <c r="E453" s="152" t="e">
        <f>MATCH(B453,Removed!AZ$1:AZ$443,0)</f>
        <v>#N/A</v>
      </c>
      <c r="F453" t="e">
        <f ca="1">CHOOSE(I453,OFFSET(DetailList!C$1,$C453-1,0),"PENDING: "&amp;OFFSET(DetailListPending!C$1,$D453-1,0),"   REMOVED ["&amp;OFFSET(Removed!C$1,$E453-1,0)&amp;"]")</f>
        <v>#N/A</v>
      </c>
      <c r="G453" t="e">
        <f ca="1">CHOOSE(I453,OFFSET(DetailList!E$1,$C453-1,0),OFFSET(DetailListPending!E$1,$D453-1,0),OFFSET(Removed!E$1,$E453-1,0))</f>
        <v>#N/A</v>
      </c>
      <c r="H453" s="233" t="e">
        <f ca="1">CHOOSE(I453,OFFSET(DetailList!AU$1,$C453-1,0),"Pending: "&amp;OFFSET(DetailListPending!AU$1,$D453-1,0),"REMOVED ["&amp;OFFSET(Removed!AU$1,$E453-1,0)&amp;"]")</f>
        <v>#N/A</v>
      </c>
      <c r="I453" t="e">
        <f t="shared" si="21"/>
        <v>#N/A</v>
      </c>
      <c r="J453" t="b">
        <f t="shared" si="22"/>
        <v>0</v>
      </c>
      <c r="K453" t="b">
        <f t="shared" si="23"/>
        <v>0</v>
      </c>
    </row>
    <row r="454" spans="2:11" x14ac:dyDescent="0.3">
      <c r="B454" s="90">
        <v>453</v>
      </c>
      <c r="C454" s="152" t="e">
        <f>MATCH(B454,DetailList!AZ:AZ,0)</f>
        <v>#N/A</v>
      </c>
      <c r="D454" s="152" t="e">
        <f>MATCH(B454,DetailListPending!AZ:AZ,0)</f>
        <v>#N/A</v>
      </c>
      <c r="E454" s="152" t="e">
        <f>MATCH(B454,Removed!AZ$1:AZ$443,0)</f>
        <v>#N/A</v>
      </c>
      <c r="F454" t="e">
        <f ca="1">CHOOSE(I454,OFFSET(DetailList!C$1,$C454-1,0),"PENDING: "&amp;OFFSET(DetailListPending!C$1,$D454-1,0),"   REMOVED ["&amp;OFFSET(Removed!C$1,$E454-1,0)&amp;"]")</f>
        <v>#N/A</v>
      </c>
      <c r="G454" t="e">
        <f ca="1">CHOOSE(I454,OFFSET(DetailList!E$1,$C454-1,0),OFFSET(DetailListPending!E$1,$D454-1,0),OFFSET(Removed!E$1,$E454-1,0))</f>
        <v>#N/A</v>
      </c>
      <c r="H454" s="233" t="e">
        <f ca="1">CHOOSE(I454,OFFSET(DetailList!AU$1,$C454-1,0),"Pending: "&amp;OFFSET(DetailListPending!AU$1,$D454-1,0),"REMOVED ["&amp;OFFSET(Removed!AU$1,$E454-1,0)&amp;"]")</f>
        <v>#N/A</v>
      </c>
      <c r="I454" t="e">
        <f t="shared" si="21"/>
        <v>#N/A</v>
      </c>
      <c r="J454" t="b">
        <f t="shared" si="22"/>
        <v>0</v>
      </c>
      <c r="K454" t="b">
        <f t="shared" si="23"/>
        <v>0</v>
      </c>
    </row>
    <row r="455" spans="2:11" x14ac:dyDescent="0.3">
      <c r="B455" s="90">
        <v>454</v>
      </c>
      <c r="C455" s="152" t="e">
        <f>MATCH(B455,DetailList!AZ:AZ,0)</f>
        <v>#N/A</v>
      </c>
      <c r="D455" s="152" t="e">
        <f>MATCH(B455,DetailListPending!AZ:AZ,0)</f>
        <v>#N/A</v>
      </c>
      <c r="E455" s="152" t="e">
        <f>MATCH(B455,Removed!AZ$1:AZ$443,0)</f>
        <v>#N/A</v>
      </c>
      <c r="F455" t="e">
        <f ca="1">CHOOSE(I455,OFFSET(DetailList!C$1,$C455-1,0),"PENDING: "&amp;OFFSET(DetailListPending!C$1,$D455-1,0),"   REMOVED ["&amp;OFFSET(Removed!C$1,$E455-1,0)&amp;"]")</f>
        <v>#N/A</v>
      </c>
      <c r="G455" t="e">
        <f ca="1">CHOOSE(I455,OFFSET(DetailList!E$1,$C455-1,0),OFFSET(DetailListPending!E$1,$D455-1,0),OFFSET(Removed!E$1,$E455-1,0))</f>
        <v>#N/A</v>
      </c>
      <c r="H455" s="233" t="e">
        <f ca="1">CHOOSE(I455,OFFSET(DetailList!AU$1,$C455-1,0),"Pending: "&amp;OFFSET(DetailListPending!AU$1,$D455-1,0),"REMOVED ["&amp;OFFSET(Removed!AU$1,$E455-1,0)&amp;"]")</f>
        <v>#N/A</v>
      </c>
      <c r="I455" t="e">
        <f t="shared" si="21"/>
        <v>#N/A</v>
      </c>
      <c r="J455" t="b">
        <f t="shared" si="22"/>
        <v>0</v>
      </c>
      <c r="K455" t="b">
        <f t="shared" si="23"/>
        <v>0</v>
      </c>
    </row>
    <row r="456" spans="2:11" x14ac:dyDescent="0.3">
      <c r="B456" s="90">
        <v>455</v>
      </c>
      <c r="C456" s="152" t="e">
        <f>MATCH(B456,DetailList!AZ:AZ,0)</f>
        <v>#N/A</v>
      </c>
      <c r="D456" s="152" t="e">
        <f>MATCH(B456,DetailListPending!AZ:AZ,0)</f>
        <v>#N/A</v>
      </c>
      <c r="E456" s="152" t="e">
        <f>MATCH(B456,Removed!AZ$1:AZ$443,0)</f>
        <v>#N/A</v>
      </c>
      <c r="F456" t="e">
        <f ca="1">CHOOSE(I456,OFFSET(DetailList!C$1,$C456-1,0),"PENDING: "&amp;OFFSET(DetailListPending!C$1,$D456-1,0),"   REMOVED ["&amp;OFFSET(Removed!C$1,$E456-1,0)&amp;"]")</f>
        <v>#N/A</v>
      </c>
      <c r="G456" t="e">
        <f ca="1">CHOOSE(I456,OFFSET(DetailList!E$1,$C456-1,0),OFFSET(DetailListPending!E$1,$D456-1,0),OFFSET(Removed!E$1,$E456-1,0))</f>
        <v>#N/A</v>
      </c>
      <c r="H456" s="233" t="e">
        <f ca="1">CHOOSE(I456,OFFSET(DetailList!AU$1,$C456-1,0),"Pending: "&amp;OFFSET(DetailListPending!AU$1,$D456-1,0),"REMOVED ["&amp;OFFSET(Removed!AU$1,$E456-1,0)&amp;"]")</f>
        <v>#N/A</v>
      </c>
      <c r="I456" t="e">
        <f t="shared" si="21"/>
        <v>#N/A</v>
      </c>
      <c r="J456" t="b">
        <f t="shared" si="22"/>
        <v>0</v>
      </c>
      <c r="K456" t="b">
        <f t="shared" si="23"/>
        <v>0</v>
      </c>
    </row>
    <row r="457" spans="2:11" x14ac:dyDescent="0.3">
      <c r="B457" s="90">
        <v>456</v>
      </c>
      <c r="C457" s="152" t="e">
        <f>MATCH(B457,DetailList!AZ:AZ,0)</f>
        <v>#N/A</v>
      </c>
      <c r="D457" s="152" t="e">
        <f>MATCH(B457,DetailListPending!AZ:AZ,0)</f>
        <v>#N/A</v>
      </c>
      <c r="E457" s="152" t="e">
        <f>MATCH(B457,Removed!AZ$1:AZ$443,0)</f>
        <v>#N/A</v>
      </c>
      <c r="F457" t="e">
        <f ca="1">CHOOSE(I457,OFFSET(DetailList!C$1,$C457-1,0),"PENDING: "&amp;OFFSET(DetailListPending!C$1,$D457-1,0),"   REMOVED ["&amp;OFFSET(Removed!C$1,$E457-1,0)&amp;"]")</f>
        <v>#N/A</v>
      </c>
      <c r="G457" t="e">
        <f ca="1">CHOOSE(I457,OFFSET(DetailList!E$1,$C457-1,0),OFFSET(DetailListPending!E$1,$D457-1,0),OFFSET(Removed!E$1,$E457-1,0))</f>
        <v>#N/A</v>
      </c>
      <c r="H457" s="233" t="e">
        <f ca="1">CHOOSE(I457,OFFSET(DetailList!AU$1,$C457-1,0),"Pending: "&amp;OFFSET(DetailListPending!AU$1,$D457-1,0),"REMOVED ["&amp;OFFSET(Removed!AU$1,$E457-1,0)&amp;"]")</f>
        <v>#N/A</v>
      </c>
      <c r="I457" t="e">
        <f t="shared" si="21"/>
        <v>#N/A</v>
      </c>
      <c r="J457" t="b">
        <f t="shared" si="22"/>
        <v>0</v>
      </c>
      <c r="K457" t="b">
        <f t="shared" si="23"/>
        <v>0</v>
      </c>
    </row>
    <row r="458" spans="2:11" x14ac:dyDescent="0.3">
      <c r="B458" s="90">
        <v>457</v>
      </c>
      <c r="C458" s="152" t="e">
        <f>MATCH(B458,DetailList!AZ:AZ,0)</f>
        <v>#N/A</v>
      </c>
      <c r="D458" s="152" t="e">
        <f>MATCH(B458,DetailListPending!AZ:AZ,0)</f>
        <v>#N/A</v>
      </c>
      <c r="E458" s="152" t="e">
        <f>MATCH(B458,Removed!AZ$1:AZ$443,0)</f>
        <v>#N/A</v>
      </c>
      <c r="F458" t="e">
        <f ca="1">CHOOSE(I458,OFFSET(DetailList!C$1,$C458-1,0),"PENDING: "&amp;OFFSET(DetailListPending!C$1,$D458-1,0),"   REMOVED ["&amp;OFFSET(Removed!C$1,$E458-1,0)&amp;"]")</f>
        <v>#N/A</v>
      </c>
      <c r="G458" t="e">
        <f ca="1">CHOOSE(I458,OFFSET(DetailList!E$1,$C458-1,0),OFFSET(DetailListPending!E$1,$D458-1,0),OFFSET(Removed!E$1,$E458-1,0))</f>
        <v>#N/A</v>
      </c>
      <c r="H458" s="233" t="e">
        <f ca="1">CHOOSE(I458,OFFSET(DetailList!AU$1,$C458-1,0),"Pending: "&amp;OFFSET(DetailListPending!AU$1,$D458-1,0),"REMOVED ["&amp;OFFSET(Removed!AU$1,$E458-1,0)&amp;"]")</f>
        <v>#N/A</v>
      </c>
      <c r="I458" t="e">
        <f t="shared" si="21"/>
        <v>#N/A</v>
      </c>
      <c r="J458" t="b">
        <f t="shared" si="22"/>
        <v>0</v>
      </c>
      <c r="K458" t="b">
        <f t="shared" si="23"/>
        <v>0</v>
      </c>
    </row>
    <row r="459" spans="2:11" x14ac:dyDescent="0.3">
      <c r="B459" s="90">
        <v>458</v>
      </c>
      <c r="C459" s="152" t="e">
        <f>MATCH(B459,DetailList!AZ:AZ,0)</f>
        <v>#N/A</v>
      </c>
      <c r="D459" s="152" t="e">
        <f>MATCH(B459,DetailListPending!AZ:AZ,0)</f>
        <v>#N/A</v>
      </c>
      <c r="E459" s="152" t="e">
        <f>MATCH(B459,Removed!AZ$1:AZ$443,0)</f>
        <v>#N/A</v>
      </c>
      <c r="F459" t="e">
        <f ca="1">CHOOSE(I459,OFFSET(DetailList!C$1,$C459-1,0),"PENDING: "&amp;OFFSET(DetailListPending!C$1,$D459-1,0),"   REMOVED ["&amp;OFFSET(Removed!C$1,$E459-1,0)&amp;"]")</f>
        <v>#N/A</v>
      </c>
      <c r="G459" t="e">
        <f ca="1">CHOOSE(I459,OFFSET(DetailList!E$1,$C459-1,0),OFFSET(DetailListPending!E$1,$D459-1,0),OFFSET(Removed!E$1,$E459-1,0))</f>
        <v>#N/A</v>
      </c>
      <c r="H459" s="233" t="e">
        <f ca="1">CHOOSE(I459,OFFSET(DetailList!AU$1,$C459-1,0),"Pending: "&amp;OFFSET(DetailListPending!AU$1,$D459-1,0),"REMOVED ["&amp;OFFSET(Removed!AU$1,$E459-1,0)&amp;"]")</f>
        <v>#N/A</v>
      </c>
      <c r="I459" t="e">
        <f t="shared" si="21"/>
        <v>#N/A</v>
      </c>
      <c r="J459" t="b">
        <f t="shared" si="22"/>
        <v>0</v>
      </c>
      <c r="K459" t="b">
        <f t="shared" si="23"/>
        <v>0</v>
      </c>
    </row>
    <row r="460" spans="2:11" x14ac:dyDescent="0.3">
      <c r="B460" s="90">
        <v>459</v>
      </c>
      <c r="C460" s="152" t="e">
        <f>MATCH(B460,DetailList!AZ:AZ,0)</f>
        <v>#N/A</v>
      </c>
      <c r="D460" s="152" t="e">
        <f>MATCH(B460,DetailListPending!AZ:AZ,0)</f>
        <v>#N/A</v>
      </c>
      <c r="E460" s="152" t="e">
        <f>MATCH(B460,Removed!AZ$1:AZ$443,0)</f>
        <v>#N/A</v>
      </c>
      <c r="F460" t="e">
        <f ca="1">CHOOSE(I460,OFFSET(DetailList!C$1,$C460-1,0),"PENDING: "&amp;OFFSET(DetailListPending!C$1,$D460-1,0),"   REMOVED ["&amp;OFFSET(Removed!C$1,$E460-1,0)&amp;"]")</f>
        <v>#N/A</v>
      </c>
      <c r="G460" t="e">
        <f ca="1">CHOOSE(I460,OFFSET(DetailList!E$1,$C460-1,0),OFFSET(DetailListPending!E$1,$D460-1,0),OFFSET(Removed!E$1,$E460-1,0))</f>
        <v>#N/A</v>
      </c>
      <c r="H460" s="233" t="e">
        <f ca="1">CHOOSE(I460,OFFSET(DetailList!AU$1,$C460-1,0),"Pending: "&amp;OFFSET(DetailListPending!AU$1,$D460-1,0),"REMOVED ["&amp;OFFSET(Removed!AU$1,$E460-1,0)&amp;"]")</f>
        <v>#N/A</v>
      </c>
      <c r="I460" t="e">
        <f t="shared" si="21"/>
        <v>#N/A</v>
      </c>
      <c r="J460" t="b">
        <f t="shared" si="22"/>
        <v>0</v>
      </c>
      <c r="K460" t="b">
        <f t="shared" si="23"/>
        <v>0</v>
      </c>
    </row>
    <row r="461" spans="2:11" x14ac:dyDescent="0.3">
      <c r="B461" s="90">
        <v>460</v>
      </c>
      <c r="C461" s="152" t="e">
        <f>MATCH(B461,DetailList!AZ:AZ,0)</f>
        <v>#N/A</v>
      </c>
      <c r="D461" s="152" t="e">
        <f>MATCH(B461,DetailListPending!AZ:AZ,0)</f>
        <v>#N/A</v>
      </c>
      <c r="E461" s="152" t="e">
        <f>MATCH(B461,Removed!AZ$1:AZ$443,0)</f>
        <v>#N/A</v>
      </c>
      <c r="F461" t="e">
        <f ca="1">CHOOSE(I461,OFFSET(DetailList!C$1,$C461-1,0),"PENDING: "&amp;OFFSET(DetailListPending!C$1,$D461-1,0),"   REMOVED ["&amp;OFFSET(Removed!C$1,$E461-1,0)&amp;"]")</f>
        <v>#N/A</v>
      </c>
      <c r="G461" t="e">
        <f ca="1">CHOOSE(I461,OFFSET(DetailList!E$1,$C461-1,0),OFFSET(DetailListPending!E$1,$D461-1,0),OFFSET(Removed!E$1,$E461-1,0))</f>
        <v>#N/A</v>
      </c>
      <c r="H461" s="233" t="e">
        <f ca="1">CHOOSE(I461,OFFSET(DetailList!AU$1,$C461-1,0),"Pending: "&amp;OFFSET(DetailListPending!AU$1,$D461-1,0),"REMOVED ["&amp;OFFSET(Removed!AU$1,$E461-1,0)&amp;"]")</f>
        <v>#N/A</v>
      </c>
      <c r="I461" t="e">
        <f t="shared" si="21"/>
        <v>#N/A</v>
      </c>
      <c r="J461" t="b">
        <f t="shared" si="22"/>
        <v>0</v>
      </c>
      <c r="K461" t="b">
        <f t="shared" si="23"/>
        <v>0</v>
      </c>
    </row>
    <row r="462" spans="2:11" x14ac:dyDescent="0.3">
      <c r="B462" s="90">
        <v>461</v>
      </c>
      <c r="C462" s="152" t="e">
        <f>MATCH(B462,DetailList!AZ:AZ,0)</f>
        <v>#N/A</v>
      </c>
      <c r="D462" s="152" t="e">
        <f>MATCH(B462,DetailListPending!AZ:AZ,0)</f>
        <v>#N/A</v>
      </c>
      <c r="E462" s="152" t="e">
        <f>MATCH(B462,Removed!AZ$1:AZ$443,0)</f>
        <v>#N/A</v>
      </c>
      <c r="F462" t="e">
        <f ca="1">CHOOSE(I462,OFFSET(DetailList!C$1,$C462-1,0),"PENDING: "&amp;OFFSET(DetailListPending!C$1,$D462-1,0),"   REMOVED ["&amp;OFFSET(Removed!C$1,$E462-1,0)&amp;"]")</f>
        <v>#N/A</v>
      </c>
      <c r="G462" t="e">
        <f ca="1">CHOOSE(I462,OFFSET(DetailList!E$1,$C462-1,0),OFFSET(DetailListPending!E$1,$D462-1,0),OFFSET(Removed!E$1,$E462-1,0))</f>
        <v>#N/A</v>
      </c>
      <c r="H462" s="233" t="e">
        <f ca="1">CHOOSE(I462,OFFSET(DetailList!AU$1,$C462-1,0),"Pending: "&amp;OFFSET(DetailListPending!AU$1,$D462-1,0),"REMOVED ["&amp;OFFSET(Removed!AU$1,$E462-1,0)&amp;"]")</f>
        <v>#N/A</v>
      </c>
      <c r="I462" t="e">
        <f t="shared" si="21"/>
        <v>#N/A</v>
      </c>
      <c r="J462" t="b">
        <f t="shared" si="22"/>
        <v>0</v>
      </c>
      <c r="K462" t="b">
        <f t="shared" si="23"/>
        <v>0</v>
      </c>
    </row>
    <row r="463" spans="2:11" x14ac:dyDescent="0.3">
      <c r="B463" s="90">
        <v>462</v>
      </c>
      <c r="C463" s="152" t="e">
        <f>MATCH(B463,DetailList!AZ:AZ,0)</f>
        <v>#N/A</v>
      </c>
      <c r="D463" s="152" t="e">
        <f>MATCH(B463,DetailListPending!AZ:AZ,0)</f>
        <v>#N/A</v>
      </c>
      <c r="E463" s="152" t="e">
        <f>MATCH(B463,Removed!AZ$1:AZ$443,0)</f>
        <v>#N/A</v>
      </c>
      <c r="F463" t="e">
        <f ca="1">CHOOSE(I463,OFFSET(DetailList!C$1,$C463-1,0),"PENDING: "&amp;OFFSET(DetailListPending!C$1,$D463-1,0),"   REMOVED ["&amp;OFFSET(Removed!C$1,$E463-1,0)&amp;"]")</f>
        <v>#N/A</v>
      </c>
      <c r="G463" t="e">
        <f ca="1">CHOOSE(I463,OFFSET(DetailList!E$1,$C463-1,0),OFFSET(DetailListPending!E$1,$D463-1,0),OFFSET(Removed!E$1,$E463-1,0))</f>
        <v>#N/A</v>
      </c>
      <c r="H463" s="233" t="e">
        <f ca="1">CHOOSE(I463,OFFSET(DetailList!AU$1,$C463-1,0),"Pending: "&amp;OFFSET(DetailListPending!AU$1,$D463-1,0),"REMOVED ["&amp;OFFSET(Removed!AU$1,$E463-1,0)&amp;"]")</f>
        <v>#N/A</v>
      </c>
      <c r="I463" t="e">
        <f t="shared" si="21"/>
        <v>#N/A</v>
      </c>
      <c r="J463" t="b">
        <f t="shared" si="22"/>
        <v>0</v>
      </c>
      <c r="K463" t="b">
        <f t="shared" si="23"/>
        <v>0</v>
      </c>
    </row>
    <row r="464" spans="2:11" x14ac:dyDescent="0.3">
      <c r="B464" s="90">
        <v>463</v>
      </c>
      <c r="C464" s="152" t="e">
        <f>MATCH(B464,DetailList!AZ:AZ,0)</f>
        <v>#N/A</v>
      </c>
      <c r="D464" s="152" t="e">
        <f>MATCH(B464,DetailListPending!AZ:AZ,0)</f>
        <v>#N/A</v>
      </c>
      <c r="E464" s="152" t="e">
        <f>MATCH(B464,Removed!AZ$1:AZ$443,0)</f>
        <v>#N/A</v>
      </c>
      <c r="F464" t="e">
        <f ca="1">CHOOSE(I464,OFFSET(DetailList!C$1,$C464-1,0),"PENDING: "&amp;OFFSET(DetailListPending!C$1,$D464-1,0),"   REMOVED ["&amp;OFFSET(Removed!C$1,$E464-1,0)&amp;"]")</f>
        <v>#N/A</v>
      </c>
      <c r="G464" t="e">
        <f ca="1">CHOOSE(I464,OFFSET(DetailList!E$1,$C464-1,0),OFFSET(DetailListPending!E$1,$D464-1,0),OFFSET(Removed!E$1,$E464-1,0))</f>
        <v>#N/A</v>
      </c>
      <c r="H464" s="233" t="e">
        <f ca="1">CHOOSE(I464,OFFSET(DetailList!AU$1,$C464-1,0),"Pending: "&amp;OFFSET(DetailListPending!AU$1,$D464-1,0),"REMOVED ["&amp;OFFSET(Removed!AU$1,$E464-1,0)&amp;"]")</f>
        <v>#N/A</v>
      </c>
      <c r="I464" t="e">
        <f t="shared" si="21"/>
        <v>#N/A</v>
      </c>
      <c r="J464" t="b">
        <f t="shared" si="22"/>
        <v>0</v>
      </c>
      <c r="K464" t="b">
        <f t="shared" si="23"/>
        <v>0</v>
      </c>
    </row>
    <row r="465" spans="2:11" x14ac:dyDescent="0.3">
      <c r="B465" s="90">
        <v>464</v>
      </c>
      <c r="C465" s="152" t="e">
        <f>MATCH(B465,DetailList!AZ:AZ,0)</f>
        <v>#N/A</v>
      </c>
      <c r="D465" s="152" t="e">
        <f>MATCH(B465,DetailListPending!AZ:AZ,0)</f>
        <v>#N/A</v>
      </c>
      <c r="E465" s="152" t="e">
        <f>MATCH(B465,Removed!AZ$1:AZ$443,0)</f>
        <v>#N/A</v>
      </c>
      <c r="F465" t="e">
        <f ca="1">CHOOSE(I465,OFFSET(DetailList!C$1,$C465-1,0),"PENDING: "&amp;OFFSET(DetailListPending!C$1,$D465-1,0),"   REMOVED ["&amp;OFFSET(Removed!C$1,$E465-1,0)&amp;"]")</f>
        <v>#N/A</v>
      </c>
      <c r="G465" t="e">
        <f ca="1">CHOOSE(I465,OFFSET(DetailList!E$1,$C465-1,0),OFFSET(DetailListPending!E$1,$D465-1,0),OFFSET(Removed!E$1,$E465-1,0))</f>
        <v>#N/A</v>
      </c>
      <c r="H465" s="233" t="e">
        <f ca="1">CHOOSE(I465,OFFSET(DetailList!AU$1,$C465-1,0),"Pending: "&amp;OFFSET(DetailListPending!AU$1,$D465-1,0),"REMOVED ["&amp;OFFSET(Removed!AU$1,$E465-1,0)&amp;"]")</f>
        <v>#N/A</v>
      </c>
      <c r="I465" t="e">
        <f t="shared" si="21"/>
        <v>#N/A</v>
      </c>
      <c r="J465" t="b">
        <f t="shared" si="22"/>
        <v>0</v>
      </c>
      <c r="K465" t="b">
        <f t="shared" si="23"/>
        <v>0</v>
      </c>
    </row>
    <row r="466" spans="2:11" x14ac:dyDescent="0.3">
      <c r="B466" s="90">
        <v>465</v>
      </c>
      <c r="C466" s="152" t="e">
        <f>MATCH(B466,DetailList!AZ:AZ,0)</f>
        <v>#N/A</v>
      </c>
      <c r="D466" s="152" t="e">
        <f>MATCH(B466,DetailListPending!AZ:AZ,0)</f>
        <v>#N/A</v>
      </c>
      <c r="E466" s="152" t="e">
        <f>MATCH(B466,Removed!AZ$1:AZ$443,0)</f>
        <v>#N/A</v>
      </c>
      <c r="F466" t="e">
        <f ca="1">CHOOSE(I466,OFFSET(DetailList!C$1,$C466-1,0),"PENDING: "&amp;OFFSET(DetailListPending!C$1,$D466-1,0),"   REMOVED ["&amp;OFFSET(Removed!C$1,$E466-1,0)&amp;"]")</f>
        <v>#N/A</v>
      </c>
      <c r="G466" t="e">
        <f ca="1">CHOOSE(I466,OFFSET(DetailList!E$1,$C466-1,0),OFFSET(DetailListPending!E$1,$D466-1,0),OFFSET(Removed!E$1,$E466-1,0))</f>
        <v>#N/A</v>
      </c>
      <c r="H466" s="233" t="e">
        <f ca="1">CHOOSE(I466,OFFSET(DetailList!AU$1,$C466-1,0),"Pending: "&amp;OFFSET(DetailListPending!AU$1,$D466-1,0),"REMOVED ["&amp;OFFSET(Removed!AU$1,$E466-1,0)&amp;"]")</f>
        <v>#N/A</v>
      </c>
      <c r="I466" t="e">
        <f t="shared" si="21"/>
        <v>#N/A</v>
      </c>
      <c r="J466" t="b">
        <f t="shared" si="22"/>
        <v>0</v>
      </c>
      <c r="K466" t="b">
        <f t="shared" si="23"/>
        <v>0</v>
      </c>
    </row>
    <row r="467" spans="2:11" x14ac:dyDescent="0.3">
      <c r="B467" s="90">
        <v>466</v>
      </c>
      <c r="C467" s="152" t="e">
        <f>MATCH(B467,DetailList!AZ:AZ,0)</f>
        <v>#N/A</v>
      </c>
      <c r="D467" s="152" t="e">
        <f>MATCH(B467,DetailListPending!AZ:AZ,0)</f>
        <v>#N/A</v>
      </c>
      <c r="E467" s="152" t="e">
        <f>MATCH(B467,Removed!AZ$1:AZ$443,0)</f>
        <v>#N/A</v>
      </c>
      <c r="F467" t="e">
        <f ca="1">CHOOSE(I467,OFFSET(DetailList!C$1,$C467-1,0),"PENDING: "&amp;OFFSET(DetailListPending!C$1,$D467-1,0),"   REMOVED ["&amp;OFFSET(Removed!C$1,$E467-1,0)&amp;"]")</f>
        <v>#N/A</v>
      </c>
      <c r="G467" t="e">
        <f ca="1">CHOOSE(I467,OFFSET(DetailList!E$1,$C467-1,0),OFFSET(DetailListPending!E$1,$D467-1,0),OFFSET(Removed!E$1,$E467-1,0))</f>
        <v>#N/A</v>
      </c>
      <c r="H467" s="233" t="e">
        <f ca="1">CHOOSE(I467,OFFSET(DetailList!AU$1,$C467-1,0),"Pending: "&amp;OFFSET(DetailListPending!AU$1,$D467-1,0),"REMOVED ["&amp;OFFSET(Removed!AU$1,$E467-1,0)&amp;"]")</f>
        <v>#N/A</v>
      </c>
      <c r="I467" t="e">
        <f t="shared" si="21"/>
        <v>#N/A</v>
      </c>
      <c r="J467" t="b">
        <f t="shared" si="22"/>
        <v>0</v>
      </c>
      <c r="K467" t="b">
        <f t="shared" si="23"/>
        <v>0</v>
      </c>
    </row>
    <row r="468" spans="2:11" x14ac:dyDescent="0.3">
      <c r="B468" s="90">
        <v>467</v>
      </c>
      <c r="C468" s="152" t="e">
        <f>MATCH(B468,DetailList!AZ:AZ,0)</f>
        <v>#N/A</v>
      </c>
      <c r="D468" s="152" t="e">
        <f>MATCH(B468,DetailListPending!AZ:AZ,0)</f>
        <v>#N/A</v>
      </c>
      <c r="E468" s="152" t="e">
        <f>MATCH(B468,Removed!AZ$1:AZ$443,0)</f>
        <v>#N/A</v>
      </c>
      <c r="F468" t="e">
        <f ca="1">CHOOSE(I468,OFFSET(DetailList!C$1,$C468-1,0),"PENDING: "&amp;OFFSET(DetailListPending!C$1,$D468-1,0),"   REMOVED ["&amp;OFFSET(Removed!C$1,$E468-1,0)&amp;"]")</f>
        <v>#N/A</v>
      </c>
      <c r="G468" t="e">
        <f ca="1">CHOOSE(I468,OFFSET(DetailList!E$1,$C468-1,0),OFFSET(DetailListPending!E$1,$D468-1,0),OFFSET(Removed!E$1,$E468-1,0))</f>
        <v>#N/A</v>
      </c>
      <c r="H468" s="233" t="e">
        <f ca="1">CHOOSE(I468,OFFSET(DetailList!AU$1,$C468-1,0),"Pending: "&amp;OFFSET(DetailListPending!AU$1,$D468-1,0),"REMOVED ["&amp;OFFSET(Removed!AU$1,$E468-1,0)&amp;"]")</f>
        <v>#N/A</v>
      </c>
      <c r="I468" t="e">
        <f t="shared" si="21"/>
        <v>#N/A</v>
      </c>
      <c r="J468" t="b">
        <f t="shared" si="22"/>
        <v>0</v>
      </c>
      <c r="K468" t="b">
        <f t="shared" si="23"/>
        <v>0</v>
      </c>
    </row>
    <row r="469" spans="2:11" x14ac:dyDescent="0.3">
      <c r="B469" s="90">
        <v>468</v>
      </c>
      <c r="C469" s="152" t="e">
        <f>MATCH(B469,DetailList!AZ:AZ,0)</f>
        <v>#N/A</v>
      </c>
      <c r="D469" s="152" t="e">
        <f>MATCH(B469,DetailListPending!AZ:AZ,0)</f>
        <v>#N/A</v>
      </c>
      <c r="E469" s="152" t="e">
        <f>MATCH(B469,Removed!AZ$1:AZ$443,0)</f>
        <v>#N/A</v>
      </c>
      <c r="F469" t="e">
        <f ca="1">CHOOSE(I469,OFFSET(DetailList!C$1,$C469-1,0),"PENDING: "&amp;OFFSET(DetailListPending!C$1,$D469-1,0),"   REMOVED ["&amp;OFFSET(Removed!C$1,$E469-1,0)&amp;"]")</f>
        <v>#N/A</v>
      </c>
      <c r="G469" t="e">
        <f ca="1">CHOOSE(I469,OFFSET(DetailList!E$1,$C469-1,0),OFFSET(DetailListPending!E$1,$D469-1,0),OFFSET(Removed!E$1,$E469-1,0))</f>
        <v>#N/A</v>
      </c>
      <c r="H469" s="233" t="e">
        <f ca="1">CHOOSE(I469,OFFSET(DetailList!AU$1,$C469-1,0),"Pending: "&amp;OFFSET(DetailListPending!AU$1,$D469-1,0),"REMOVED ["&amp;OFFSET(Removed!AU$1,$E469-1,0)&amp;"]")</f>
        <v>#N/A</v>
      </c>
      <c r="I469" t="e">
        <f t="shared" si="21"/>
        <v>#N/A</v>
      </c>
      <c r="J469" t="b">
        <f t="shared" si="22"/>
        <v>0</v>
      </c>
      <c r="K469" t="b">
        <f t="shared" si="23"/>
        <v>0</v>
      </c>
    </row>
    <row r="470" spans="2:11" x14ac:dyDescent="0.3">
      <c r="B470" s="90">
        <v>469</v>
      </c>
      <c r="C470" s="152" t="e">
        <f>MATCH(B470,DetailList!AZ:AZ,0)</f>
        <v>#N/A</v>
      </c>
      <c r="D470" s="152" t="e">
        <f>MATCH(B470,DetailListPending!AZ:AZ,0)</f>
        <v>#N/A</v>
      </c>
      <c r="E470" s="152" t="e">
        <f>MATCH(B470,Removed!AZ$1:AZ$443,0)</f>
        <v>#N/A</v>
      </c>
      <c r="F470" t="e">
        <f ca="1">CHOOSE(I470,OFFSET(DetailList!C$1,$C470-1,0),"PENDING: "&amp;OFFSET(DetailListPending!C$1,$D470-1,0),"   REMOVED ["&amp;OFFSET(Removed!C$1,$E470-1,0)&amp;"]")</f>
        <v>#N/A</v>
      </c>
      <c r="G470" t="e">
        <f ca="1">CHOOSE(I470,OFFSET(DetailList!E$1,$C470-1,0),OFFSET(DetailListPending!E$1,$D470-1,0),OFFSET(Removed!E$1,$E470-1,0))</f>
        <v>#N/A</v>
      </c>
      <c r="H470" s="233" t="e">
        <f ca="1">CHOOSE(I470,OFFSET(DetailList!AU$1,$C470-1,0),"Pending: "&amp;OFFSET(DetailListPending!AU$1,$D470-1,0),"REMOVED ["&amp;OFFSET(Removed!AU$1,$E470-1,0)&amp;"]")</f>
        <v>#N/A</v>
      </c>
      <c r="I470" t="e">
        <f t="shared" si="21"/>
        <v>#N/A</v>
      </c>
      <c r="J470" t="b">
        <f t="shared" si="22"/>
        <v>0</v>
      </c>
      <c r="K470" t="b">
        <f t="shared" si="23"/>
        <v>0</v>
      </c>
    </row>
    <row r="471" spans="2:11" x14ac:dyDescent="0.3">
      <c r="B471" s="90">
        <v>470</v>
      </c>
      <c r="C471" s="152" t="e">
        <f>MATCH(B471,DetailList!AZ:AZ,0)</f>
        <v>#N/A</v>
      </c>
      <c r="D471" s="152" t="e">
        <f>MATCH(B471,DetailListPending!AZ:AZ,0)</f>
        <v>#N/A</v>
      </c>
      <c r="E471" s="152" t="e">
        <f>MATCH(B471,Removed!AZ$1:AZ$443,0)</f>
        <v>#N/A</v>
      </c>
      <c r="F471" t="e">
        <f ca="1">CHOOSE(I471,OFFSET(DetailList!C$1,$C471-1,0),"PENDING: "&amp;OFFSET(DetailListPending!C$1,$D471-1,0),"   REMOVED ["&amp;OFFSET(Removed!C$1,$E471-1,0)&amp;"]")</f>
        <v>#N/A</v>
      </c>
      <c r="G471" t="e">
        <f ca="1">CHOOSE(I471,OFFSET(DetailList!E$1,$C471-1,0),OFFSET(DetailListPending!E$1,$D471-1,0),OFFSET(Removed!E$1,$E471-1,0))</f>
        <v>#N/A</v>
      </c>
      <c r="H471" s="233" t="e">
        <f ca="1">CHOOSE(I471,OFFSET(DetailList!AU$1,$C471-1,0),"Pending: "&amp;OFFSET(DetailListPending!AU$1,$D471-1,0),"REMOVED ["&amp;OFFSET(Removed!AU$1,$E471-1,0)&amp;"]")</f>
        <v>#N/A</v>
      </c>
      <c r="I471" t="e">
        <f t="shared" si="21"/>
        <v>#N/A</v>
      </c>
      <c r="J471" t="b">
        <f t="shared" si="22"/>
        <v>0</v>
      </c>
      <c r="K471" t="b">
        <f t="shared" si="23"/>
        <v>0</v>
      </c>
    </row>
    <row r="472" spans="2:11" x14ac:dyDescent="0.3">
      <c r="B472" s="90">
        <v>471</v>
      </c>
      <c r="C472" s="152" t="e">
        <f>MATCH(B472,DetailList!AZ:AZ,0)</f>
        <v>#N/A</v>
      </c>
      <c r="D472" s="152" t="e">
        <f>MATCH(B472,DetailListPending!AZ:AZ,0)</f>
        <v>#N/A</v>
      </c>
      <c r="E472" s="152" t="e">
        <f>MATCH(B472,Removed!AZ$1:AZ$443,0)</f>
        <v>#N/A</v>
      </c>
      <c r="F472" t="e">
        <f ca="1">CHOOSE(I472,OFFSET(DetailList!C$1,$C472-1,0),"PENDING: "&amp;OFFSET(DetailListPending!C$1,$D472-1,0),"   REMOVED ["&amp;OFFSET(Removed!C$1,$E472-1,0)&amp;"]")</f>
        <v>#N/A</v>
      </c>
      <c r="G472" t="e">
        <f ca="1">CHOOSE(I472,OFFSET(DetailList!E$1,$C472-1,0),OFFSET(DetailListPending!E$1,$D472-1,0),OFFSET(Removed!E$1,$E472-1,0))</f>
        <v>#N/A</v>
      </c>
      <c r="H472" s="233" t="e">
        <f ca="1">CHOOSE(I472,OFFSET(DetailList!AU$1,$C472-1,0),"Pending: "&amp;OFFSET(DetailListPending!AU$1,$D472-1,0),"REMOVED ["&amp;OFFSET(Removed!AU$1,$E472-1,0)&amp;"]")</f>
        <v>#N/A</v>
      </c>
      <c r="I472" t="e">
        <f t="shared" si="21"/>
        <v>#N/A</v>
      </c>
      <c r="J472" t="b">
        <f t="shared" si="22"/>
        <v>0</v>
      </c>
      <c r="K472" t="b">
        <f t="shared" si="23"/>
        <v>0</v>
      </c>
    </row>
    <row r="473" spans="2:11" x14ac:dyDescent="0.3">
      <c r="B473" s="90">
        <v>472</v>
      </c>
      <c r="C473" s="152" t="e">
        <f>MATCH(B473,DetailList!AZ:AZ,0)</f>
        <v>#N/A</v>
      </c>
      <c r="D473" s="152" t="e">
        <f>MATCH(B473,DetailListPending!AZ:AZ,0)</f>
        <v>#N/A</v>
      </c>
      <c r="E473" s="152" t="e">
        <f>MATCH(B473,Removed!AZ$1:AZ$443,0)</f>
        <v>#N/A</v>
      </c>
      <c r="F473" t="e">
        <f ca="1">CHOOSE(I473,OFFSET(DetailList!C$1,$C473-1,0),"PENDING: "&amp;OFFSET(DetailListPending!C$1,$D473-1,0),"   REMOVED ["&amp;OFFSET(Removed!C$1,$E473-1,0)&amp;"]")</f>
        <v>#N/A</v>
      </c>
      <c r="G473" t="e">
        <f ca="1">CHOOSE(I473,OFFSET(DetailList!E$1,$C473-1,0),OFFSET(DetailListPending!E$1,$D473-1,0),OFFSET(Removed!E$1,$E473-1,0))</f>
        <v>#N/A</v>
      </c>
      <c r="H473" s="233" t="e">
        <f ca="1">CHOOSE(I473,OFFSET(DetailList!AU$1,$C473-1,0),"Pending: "&amp;OFFSET(DetailListPending!AU$1,$D473-1,0),"REMOVED ["&amp;OFFSET(Removed!AU$1,$E473-1,0)&amp;"]")</f>
        <v>#N/A</v>
      </c>
      <c r="I473" t="e">
        <f t="shared" si="21"/>
        <v>#N/A</v>
      </c>
      <c r="J473" t="b">
        <f t="shared" si="22"/>
        <v>0</v>
      </c>
      <c r="K473" t="b">
        <f t="shared" si="23"/>
        <v>0</v>
      </c>
    </row>
    <row r="474" spans="2:11" x14ac:dyDescent="0.3">
      <c r="B474" s="90">
        <v>473</v>
      </c>
      <c r="C474" s="152" t="e">
        <f>MATCH(B474,DetailList!AZ:AZ,0)</f>
        <v>#N/A</v>
      </c>
      <c r="D474" s="152" t="e">
        <f>MATCH(B474,DetailListPending!AZ:AZ,0)</f>
        <v>#N/A</v>
      </c>
      <c r="E474" s="152" t="e">
        <f>MATCH(B474,Removed!AZ$1:AZ$443,0)</f>
        <v>#N/A</v>
      </c>
      <c r="F474" t="e">
        <f ca="1">CHOOSE(I474,OFFSET(DetailList!C$1,$C474-1,0),"PENDING: "&amp;OFFSET(DetailListPending!C$1,$D474-1,0),"   REMOVED ["&amp;OFFSET(Removed!C$1,$E474-1,0)&amp;"]")</f>
        <v>#N/A</v>
      </c>
      <c r="G474" t="e">
        <f ca="1">CHOOSE(I474,OFFSET(DetailList!E$1,$C474-1,0),OFFSET(DetailListPending!E$1,$D474-1,0),OFFSET(Removed!E$1,$E474-1,0))</f>
        <v>#N/A</v>
      </c>
      <c r="H474" s="233" t="e">
        <f ca="1">CHOOSE(I474,OFFSET(DetailList!AU$1,$C474-1,0),"Pending: "&amp;OFFSET(DetailListPending!AU$1,$D474-1,0),"REMOVED ["&amp;OFFSET(Removed!AU$1,$E474-1,0)&amp;"]")</f>
        <v>#N/A</v>
      </c>
      <c r="I474" t="e">
        <f t="shared" si="21"/>
        <v>#N/A</v>
      </c>
      <c r="J474" t="b">
        <f t="shared" si="22"/>
        <v>0</v>
      </c>
      <c r="K474" t="b">
        <f t="shared" si="23"/>
        <v>0</v>
      </c>
    </row>
    <row r="475" spans="2:11" x14ac:dyDescent="0.3">
      <c r="B475" s="90">
        <v>474</v>
      </c>
      <c r="C475" s="152" t="e">
        <f>MATCH(B475,DetailList!AZ:AZ,0)</f>
        <v>#N/A</v>
      </c>
      <c r="D475" s="152" t="e">
        <f>MATCH(B475,DetailListPending!AZ:AZ,0)</f>
        <v>#N/A</v>
      </c>
      <c r="E475" s="152" t="e">
        <f>MATCH(B475,Removed!AZ$1:AZ$443,0)</f>
        <v>#N/A</v>
      </c>
      <c r="F475" t="e">
        <f ca="1">CHOOSE(I475,OFFSET(DetailList!C$1,$C475-1,0),"PENDING: "&amp;OFFSET(DetailListPending!C$1,$D475-1,0),"   REMOVED ["&amp;OFFSET(Removed!C$1,$E475-1,0)&amp;"]")</f>
        <v>#N/A</v>
      </c>
      <c r="G475" t="e">
        <f ca="1">CHOOSE(I475,OFFSET(DetailList!E$1,$C475-1,0),OFFSET(DetailListPending!E$1,$D475-1,0),OFFSET(Removed!E$1,$E475-1,0))</f>
        <v>#N/A</v>
      </c>
      <c r="H475" s="233" t="e">
        <f ca="1">CHOOSE(I475,OFFSET(DetailList!AU$1,$C475-1,0),"Pending: "&amp;OFFSET(DetailListPending!AU$1,$D475-1,0),"REMOVED ["&amp;OFFSET(Removed!AU$1,$E475-1,0)&amp;"]")</f>
        <v>#N/A</v>
      </c>
      <c r="I475" t="e">
        <f t="shared" si="21"/>
        <v>#N/A</v>
      </c>
      <c r="J475" t="b">
        <f t="shared" si="22"/>
        <v>0</v>
      </c>
      <c r="K475" t="b">
        <f t="shared" si="23"/>
        <v>0</v>
      </c>
    </row>
    <row r="476" spans="2:11" x14ac:dyDescent="0.3">
      <c r="B476" s="90">
        <v>475</v>
      </c>
      <c r="C476" s="152" t="e">
        <f>MATCH(B476,DetailList!AZ:AZ,0)</f>
        <v>#N/A</v>
      </c>
      <c r="D476" s="152" t="e">
        <f>MATCH(B476,DetailListPending!AZ:AZ,0)</f>
        <v>#N/A</v>
      </c>
      <c r="E476" s="152" t="e">
        <f>MATCH(B476,Removed!AZ$1:AZ$443,0)</f>
        <v>#N/A</v>
      </c>
      <c r="F476" t="e">
        <f ca="1">CHOOSE(I476,OFFSET(DetailList!C$1,$C476-1,0),"PENDING: "&amp;OFFSET(DetailListPending!C$1,$D476-1,0),"   REMOVED ["&amp;OFFSET(Removed!C$1,$E476-1,0)&amp;"]")</f>
        <v>#N/A</v>
      </c>
      <c r="G476" t="e">
        <f ca="1">CHOOSE(I476,OFFSET(DetailList!E$1,$C476-1,0),OFFSET(DetailListPending!E$1,$D476-1,0),OFFSET(Removed!E$1,$E476-1,0))</f>
        <v>#N/A</v>
      </c>
      <c r="H476" s="233" t="e">
        <f ca="1">CHOOSE(I476,OFFSET(DetailList!AU$1,$C476-1,0),"Pending: "&amp;OFFSET(DetailListPending!AU$1,$D476-1,0),"REMOVED ["&amp;OFFSET(Removed!AU$1,$E476-1,0)&amp;"]")</f>
        <v>#N/A</v>
      </c>
      <c r="I476" t="e">
        <f t="shared" si="21"/>
        <v>#N/A</v>
      </c>
      <c r="J476" t="b">
        <f t="shared" si="22"/>
        <v>0</v>
      </c>
      <c r="K476" t="b">
        <f t="shared" si="23"/>
        <v>0</v>
      </c>
    </row>
    <row r="477" spans="2:11" x14ac:dyDescent="0.3">
      <c r="B477" s="90">
        <v>476</v>
      </c>
      <c r="C477" s="152" t="e">
        <f>MATCH(B477,DetailList!AZ:AZ,0)</f>
        <v>#N/A</v>
      </c>
      <c r="D477" s="152" t="e">
        <f>MATCH(B477,DetailListPending!AZ:AZ,0)</f>
        <v>#N/A</v>
      </c>
      <c r="E477" s="152" t="e">
        <f>MATCH(B477,Removed!AZ$1:AZ$443,0)</f>
        <v>#N/A</v>
      </c>
      <c r="F477" t="e">
        <f ca="1">CHOOSE(I477,OFFSET(DetailList!C$1,$C477-1,0),"PENDING: "&amp;OFFSET(DetailListPending!C$1,$D477-1,0),"   REMOVED ["&amp;OFFSET(Removed!C$1,$E477-1,0)&amp;"]")</f>
        <v>#N/A</v>
      </c>
      <c r="G477" t="e">
        <f ca="1">CHOOSE(I477,OFFSET(DetailList!E$1,$C477-1,0),OFFSET(DetailListPending!E$1,$D477-1,0),OFFSET(Removed!E$1,$E477-1,0))</f>
        <v>#N/A</v>
      </c>
      <c r="H477" s="233" t="e">
        <f ca="1">CHOOSE(I477,OFFSET(DetailList!AU$1,$C477-1,0),"Pending: "&amp;OFFSET(DetailListPending!AU$1,$D477-1,0),"REMOVED ["&amp;OFFSET(Removed!AU$1,$E477-1,0)&amp;"]")</f>
        <v>#N/A</v>
      </c>
      <c r="I477" t="e">
        <f t="shared" si="21"/>
        <v>#N/A</v>
      </c>
      <c r="J477" t="b">
        <f t="shared" si="22"/>
        <v>0</v>
      </c>
      <c r="K477" t="b">
        <f t="shared" si="23"/>
        <v>0</v>
      </c>
    </row>
    <row r="478" spans="2:11" x14ac:dyDescent="0.3">
      <c r="B478" s="90">
        <v>477</v>
      </c>
      <c r="C478" s="152" t="e">
        <f>MATCH(B478,DetailList!AZ:AZ,0)</f>
        <v>#N/A</v>
      </c>
      <c r="D478" s="152" t="e">
        <f>MATCH(B478,DetailListPending!AZ:AZ,0)</f>
        <v>#N/A</v>
      </c>
      <c r="E478" s="152" t="e">
        <f>MATCH(B478,Removed!AZ$1:AZ$443,0)</f>
        <v>#N/A</v>
      </c>
      <c r="F478" t="e">
        <f ca="1">CHOOSE(I478,OFFSET(DetailList!C$1,$C478-1,0),"PENDING: "&amp;OFFSET(DetailListPending!C$1,$D478-1,0),"   REMOVED ["&amp;OFFSET(Removed!C$1,$E478-1,0)&amp;"]")</f>
        <v>#N/A</v>
      </c>
      <c r="G478" t="e">
        <f ca="1">CHOOSE(I478,OFFSET(DetailList!E$1,$C478-1,0),OFFSET(DetailListPending!E$1,$D478-1,0),OFFSET(Removed!E$1,$E478-1,0))</f>
        <v>#N/A</v>
      </c>
      <c r="H478" s="233" t="e">
        <f ca="1">CHOOSE(I478,OFFSET(DetailList!AU$1,$C478-1,0),"Pending: "&amp;OFFSET(DetailListPending!AU$1,$D478-1,0),"REMOVED ["&amp;OFFSET(Removed!AU$1,$E478-1,0)&amp;"]")</f>
        <v>#N/A</v>
      </c>
      <c r="I478" t="e">
        <f t="shared" si="21"/>
        <v>#N/A</v>
      </c>
      <c r="J478" t="b">
        <f t="shared" si="22"/>
        <v>0</v>
      </c>
      <c r="K478" t="b">
        <f t="shared" si="23"/>
        <v>0</v>
      </c>
    </row>
    <row r="479" spans="2:11" x14ac:dyDescent="0.3">
      <c r="B479" s="90">
        <v>478</v>
      </c>
      <c r="C479" s="152" t="e">
        <f>MATCH(B479,DetailList!AZ:AZ,0)</f>
        <v>#N/A</v>
      </c>
      <c r="D479" s="152" t="e">
        <f>MATCH(B479,DetailListPending!AZ:AZ,0)</f>
        <v>#N/A</v>
      </c>
      <c r="E479" s="152" t="e">
        <f>MATCH(B479,Removed!AZ$1:AZ$443,0)</f>
        <v>#N/A</v>
      </c>
      <c r="F479" t="e">
        <f ca="1">CHOOSE(I479,OFFSET(DetailList!C$1,$C479-1,0),"PENDING: "&amp;OFFSET(DetailListPending!C$1,$D479-1,0),"   REMOVED ["&amp;OFFSET(Removed!C$1,$E479-1,0)&amp;"]")</f>
        <v>#N/A</v>
      </c>
      <c r="G479" t="e">
        <f ca="1">CHOOSE(I479,OFFSET(DetailList!E$1,$C479-1,0),OFFSET(DetailListPending!E$1,$D479-1,0),OFFSET(Removed!E$1,$E479-1,0))</f>
        <v>#N/A</v>
      </c>
      <c r="H479" s="233" t="e">
        <f ca="1">CHOOSE(I479,OFFSET(DetailList!AU$1,$C479-1,0),"Pending: "&amp;OFFSET(DetailListPending!AU$1,$D479-1,0),"REMOVED ["&amp;OFFSET(Removed!AU$1,$E479-1,0)&amp;"]")</f>
        <v>#N/A</v>
      </c>
      <c r="I479" t="e">
        <f t="shared" si="21"/>
        <v>#N/A</v>
      </c>
      <c r="J479" t="b">
        <f t="shared" si="22"/>
        <v>0</v>
      </c>
      <c r="K479" t="b">
        <f t="shared" si="23"/>
        <v>0</v>
      </c>
    </row>
    <row r="480" spans="2:11" x14ac:dyDescent="0.3">
      <c r="B480" s="90">
        <v>479</v>
      </c>
      <c r="C480" s="152" t="e">
        <f>MATCH(B480,DetailList!AZ:AZ,0)</f>
        <v>#N/A</v>
      </c>
      <c r="D480" s="152" t="e">
        <f>MATCH(B480,DetailListPending!AZ:AZ,0)</f>
        <v>#N/A</v>
      </c>
      <c r="E480" s="152" t="e">
        <f>MATCH(B480,Removed!AZ$1:AZ$443,0)</f>
        <v>#N/A</v>
      </c>
      <c r="F480" t="e">
        <f ca="1">CHOOSE(I480,OFFSET(DetailList!C$1,$C480-1,0),"PENDING: "&amp;OFFSET(DetailListPending!C$1,$D480-1,0),"   REMOVED ["&amp;OFFSET(Removed!C$1,$E480-1,0)&amp;"]")</f>
        <v>#N/A</v>
      </c>
      <c r="G480" t="e">
        <f ca="1">CHOOSE(I480,OFFSET(DetailList!E$1,$C480-1,0),OFFSET(DetailListPending!E$1,$D480-1,0),OFFSET(Removed!E$1,$E480-1,0))</f>
        <v>#N/A</v>
      </c>
      <c r="H480" s="233" t="e">
        <f ca="1">CHOOSE(I480,OFFSET(DetailList!AU$1,$C480-1,0),"Pending: "&amp;OFFSET(DetailListPending!AU$1,$D480-1,0),"REMOVED ["&amp;OFFSET(Removed!AU$1,$E480-1,0)&amp;"]")</f>
        <v>#N/A</v>
      </c>
      <c r="I480" t="e">
        <f t="shared" si="21"/>
        <v>#N/A</v>
      </c>
      <c r="J480" t="b">
        <f t="shared" si="22"/>
        <v>0</v>
      </c>
      <c r="K480" t="b">
        <f t="shared" si="23"/>
        <v>0</v>
      </c>
    </row>
    <row r="481" spans="2:11" x14ac:dyDescent="0.3">
      <c r="B481" s="90">
        <v>480</v>
      </c>
      <c r="C481" s="152" t="e">
        <f>MATCH(B481,DetailList!AZ:AZ,0)</f>
        <v>#N/A</v>
      </c>
      <c r="D481" s="152" t="e">
        <f>MATCH(B481,DetailListPending!AZ:AZ,0)</f>
        <v>#N/A</v>
      </c>
      <c r="E481" s="152" t="e">
        <f>MATCH(B481,Removed!AZ$1:AZ$443,0)</f>
        <v>#N/A</v>
      </c>
      <c r="F481" t="e">
        <f ca="1">CHOOSE(I481,OFFSET(DetailList!C$1,$C481-1,0),"PENDING: "&amp;OFFSET(DetailListPending!C$1,$D481-1,0),"   REMOVED ["&amp;OFFSET(Removed!C$1,$E481-1,0)&amp;"]")</f>
        <v>#N/A</v>
      </c>
      <c r="G481" t="e">
        <f ca="1">CHOOSE(I481,OFFSET(DetailList!E$1,$C481-1,0),OFFSET(DetailListPending!E$1,$D481-1,0),OFFSET(Removed!E$1,$E481-1,0))</f>
        <v>#N/A</v>
      </c>
      <c r="H481" s="233" t="e">
        <f ca="1">CHOOSE(I481,OFFSET(DetailList!AU$1,$C481-1,0),"Pending: "&amp;OFFSET(DetailListPending!AU$1,$D481-1,0),"REMOVED ["&amp;OFFSET(Removed!AU$1,$E481-1,0)&amp;"]")</f>
        <v>#N/A</v>
      </c>
      <c r="I481" t="e">
        <f t="shared" si="21"/>
        <v>#N/A</v>
      </c>
      <c r="J481" t="b">
        <f t="shared" si="22"/>
        <v>0</v>
      </c>
      <c r="K481" t="b">
        <f t="shared" si="23"/>
        <v>0</v>
      </c>
    </row>
    <row r="482" spans="2:11" x14ac:dyDescent="0.3">
      <c r="B482" s="90">
        <v>481</v>
      </c>
      <c r="C482" s="152" t="e">
        <f>MATCH(B482,DetailList!AZ:AZ,0)</f>
        <v>#N/A</v>
      </c>
      <c r="D482" s="152" t="e">
        <f>MATCH(B482,DetailListPending!AZ:AZ,0)</f>
        <v>#N/A</v>
      </c>
      <c r="E482" s="152" t="e">
        <f>MATCH(B482,Removed!AZ$1:AZ$443,0)</f>
        <v>#N/A</v>
      </c>
      <c r="F482" t="e">
        <f ca="1">CHOOSE(I482,OFFSET(DetailList!C$1,$C482-1,0),"PENDING: "&amp;OFFSET(DetailListPending!C$1,$D482-1,0),"   REMOVED ["&amp;OFFSET(Removed!C$1,$E482-1,0)&amp;"]")</f>
        <v>#N/A</v>
      </c>
      <c r="G482" t="e">
        <f ca="1">CHOOSE(I482,OFFSET(DetailList!E$1,$C482-1,0),OFFSET(DetailListPending!E$1,$D482-1,0),OFFSET(Removed!E$1,$E482-1,0))</f>
        <v>#N/A</v>
      </c>
      <c r="H482" s="233" t="e">
        <f ca="1">CHOOSE(I482,OFFSET(DetailList!AU$1,$C482-1,0),"Pending: "&amp;OFFSET(DetailListPending!AU$1,$D482-1,0),"REMOVED ["&amp;OFFSET(Removed!AU$1,$E482-1,0)&amp;"]")</f>
        <v>#N/A</v>
      </c>
      <c r="I482" t="e">
        <f t="shared" si="21"/>
        <v>#N/A</v>
      </c>
      <c r="J482" t="b">
        <f t="shared" si="22"/>
        <v>0</v>
      </c>
      <c r="K482" t="b">
        <f t="shared" si="23"/>
        <v>0</v>
      </c>
    </row>
    <row r="483" spans="2:11" x14ac:dyDescent="0.3">
      <c r="B483" s="90">
        <v>482</v>
      </c>
      <c r="C483" s="152" t="e">
        <f>MATCH(B483,DetailList!AZ:AZ,0)</f>
        <v>#N/A</v>
      </c>
      <c r="D483" s="152" t="e">
        <f>MATCH(B483,DetailListPending!AZ:AZ,0)</f>
        <v>#N/A</v>
      </c>
      <c r="E483" s="152" t="e">
        <f>MATCH(B483,Removed!AZ$1:AZ$443,0)</f>
        <v>#N/A</v>
      </c>
      <c r="F483" t="e">
        <f ca="1">CHOOSE(I483,OFFSET(DetailList!C$1,$C483-1,0),"PENDING: "&amp;OFFSET(DetailListPending!C$1,$D483-1,0),"   REMOVED ["&amp;OFFSET(Removed!C$1,$E483-1,0)&amp;"]")</f>
        <v>#N/A</v>
      </c>
      <c r="G483" t="e">
        <f ca="1">CHOOSE(I483,OFFSET(DetailList!E$1,$C483-1,0),OFFSET(DetailListPending!E$1,$D483-1,0),OFFSET(Removed!E$1,$E483-1,0))</f>
        <v>#N/A</v>
      </c>
      <c r="H483" s="233" t="e">
        <f ca="1">CHOOSE(I483,OFFSET(DetailList!AU$1,$C483-1,0),"Pending: "&amp;OFFSET(DetailListPending!AU$1,$D483-1,0),"REMOVED ["&amp;OFFSET(Removed!AU$1,$E483-1,0)&amp;"]")</f>
        <v>#N/A</v>
      </c>
      <c r="I483" t="e">
        <f t="shared" si="21"/>
        <v>#N/A</v>
      </c>
      <c r="J483" t="b">
        <f t="shared" si="22"/>
        <v>0</v>
      </c>
      <c r="K483" t="b">
        <f t="shared" si="23"/>
        <v>0</v>
      </c>
    </row>
    <row r="484" spans="2:11" x14ac:dyDescent="0.3">
      <c r="B484" s="90">
        <v>483</v>
      </c>
      <c r="C484" s="152" t="e">
        <f>MATCH(B484,DetailList!AZ:AZ,0)</f>
        <v>#N/A</v>
      </c>
      <c r="D484" s="152" t="e">
        <f>MATCH(B484,DetailListPending!AZ:AZ,0)</f>
        <v>#N/A</v>
      </c>
      <c r="E484" s="152" t="e">
        <f>MATCH(B484,Removed!AZ$1:AZ$443,0)</f>
        <v>#N/A</v>
      </c>
      <c r="F484" t="e">
        <f ca="1">CHOOSE(I484,OFFSET(DetailList!C$1,$C484-1,0),"PENDING: "&amp;OFFSET(DetailListPending!C$1,$D484-1,0),"   REMOVED ["&amp;OFFSET(Removed!C$1,$E484-1,0)&amp;"]")</f>
        <v>#N/A</v>
      </c>
      <c r="G484" t="e">
        <f ca="1">CHOOSE(I484,OFFSET(DetailList!E$1,$C484-1,0),OFFSET(DetailListPending!E$1,$D484-1,0),OFFSET(Removed!E$1,$E484-1,0))</f>
        <v>#N/A</v>
      </c>
      <c r="H484" s="233" t="e">
        <f ca="1">CHOOSE(I484,OFFSET(DetailList!AU$1,$C484-1,0),"Pending: "&amp;OFFSET(DetailListPending!AU$1,$D484-1,0),"REMOVED ["&amp;OFFSET(Removed!AU$1,$E484-1,0)&amp;"]")</f>
        <v>#N/A</v>
      </c>
      <c r="I484" t="e">
        <f t="shared" si="21"/>
        <v>#N/A</v>
      </c>
      <c r="J484" t="b">
        <f t="shared" si="22"/>
        <v>0</v>
      </c>
      <c r="K484" t="b">
        <f t="shared" si="23"/>
        <v>0</v>
      </c>
    </row>
    <row r="485" spans="2:11" x14ac:dyDescent="0.3">
      <c r="B485" s="90">
        <v>484</v>
      </c>
      <c r="C485" s="152" t="e">
        <f>MATCH(B485,DetailList!AZ:AZ,0)</f>
        <v>#N/A</v>
      </c>
      <c r="D485" s="152" t="e">
        <f>MATCH(B485,DetailListPending!AZ:AZ,0)</f>
        <v>#N/A</v>
      </c>
      <c r="E485" s="152" t="e">
        <f>MATCH(B485,Removed!AZ$1:AZ$443,0)</f>
        <v>#N/A</v>
      </c>
      <c r="F485" t="e">
        <f ca="1">CHOOSE(I485,OFFSET(DetailList!C$1,$C485-1,0),"PENDING: "&amp;OFFSET(DetailListPending!C$1,$D485-1,0),"   REMOVED ["&amp;OFFSET(Removed!C$1,$E485-1,0)&amp;"]")</f>
        <v>#N/A</v>
      </c>
      <c r="G485" t="e">
        <f ca="1">CHOOSE(I485,OFFSET(DetailList!E$1,$C485-1,0),OFFSET(DetailListPending!E$1,$D485-1,0),OFFSET(Removed!E$1,$E485-1,0))</f>
        <v>#N/A</v>
      </c>
      <c r="H485" s="233" t="e">
        <f ca="1">CHOOSE(I485,OFFSET(DetailList!AU$1,$C485-1,0),"Pending: "&amp;OFFSET(DetailListPending!AU$1,$D485-1,0),"REMOVED ["&amp;OFFSET(Removed!AU$1,$E485-1,0)&amp;"]")</f>
        <v>#N/A</v>
      </c>
      <c r="I485" t="e">
        <f t="shared" si="21"/>
        <v>#N/A</v>
      </c>
      <c r="J485" t="b">
        <f t="shared" si="22"/>
        <v>0</v>
      </c>
      <c r="K485" t="b">
        <f t="shared" si="23"/>
        <v>0</v>
      </c>
    </row>
    <row r="486" spans="2:11" x14ac:dyDescent="0.3">
      <c r="B486" s="90">
        <v>485</v>
      </c>
      <c r="C486" s="152" t="e">
        <f>MATCH(B486,DetailList!AZ:AZ,0)</f>
        <v>#N/A</v>
      </c>
      <c r="D486" s="152" t="e">
        <f>MATCH(B486,DetailListPending!AZ:AZ,0)</f>
        <v>#N/A</v>
      </c>
      <c r="E486" s="152" t="e">
        <f>MATCH(B486,Removed!AZ$1:AZ$443,0)</f>
        <v>#N/A</v>
      </c>
      <c r="F486" t="e">
        <f ca="1">CHOOSE(I486,OFFSET(DetailList!C$1,$C486-1,0),"PENDING: "&amp;OFFSET(DetailListPending!C$1,$D486-1,0),"   REMOVED ["&amp;OFFSET(Removed!C$1,$E486-1,0)&amp;"]")</f>
        <v>#N/A</v>
      </c>
      <c r="G486" t="e">
        <f ca="1">CHOOSE(I486,OFFSET(DetailList!E$1,$C486-1,0),OFFSET(DetailListPending!E$1,$D486-1,0),OFFSET(Removed!E$1,$E486-1,0))</f>
        <v>#N/A</v>
      </c>
      <c r="H486" s="233" t="e">
        <f ca="1">CHOOSE(I486,OFFSET(DetailList!AU$1,$C486-1,0),"Pending: "&amp;OFFSET(DetailListPending!AU$1,$D486-1,0),"REMOVED ["&amp;OFFSET(Removed!AU$1,$E486-1,0)&amp;"]")</f>
        <v>#N/A</v>
      </c>
      <c r="I486" t="e">
        <f t="shared" si="21"/>
        <v>#N/A</v>
      </c>
      <c r="J486" t="b">
        <f t="shared" si="22"/>
        <v>0</v>
      </c>
      <c r="K486" t="b">
        <f t="shared" si="23"/>
        <v>0</v>
      </c>
    </row>
    <row r="487" spans="2:11" x14ac:dyDescent="0.3">
      <c r="B487" s="90">
        <v>486</v>
      </c>
      <c r="C487" s="152" t="e">
        <f>MATCH(B487,DetailList!AZ:AZ,0)</f>
        <v>#N/A</v>
      </c>
      <c r="D487" s="152" t="e">
        <f>MATCH(B487,DetailListPending!AZ:AZ,0)</f>
        <v>#N/A</v>
      </c>
      <c r="E487" s="152" t="e">
        <f>MATCH(B487,Removed!AZ$1:AZ$443,0)</f>
        <v>#N/A</v>
      </c>
      <c r="F487" t="e">
        <f ca="1">CHOOSE(I487,OFFSET(DetailList!C$1,$C487-1,0),"PENDING: "&amp;OFFSET(DetailListPending!C$1,$D487-1,0),"   REMOVED ["&amp;OFFSET(Removed!C$1,$E487-1,0)&amp;"]")</f>
        <v>#N/A</v>
      </c>
      <c r="G487" t="e">
        <f ca="1">CHOOSE(I487,OFFSET(DetailList!E$1,$C487-1,0),OFFSET(DetailListPending!E$1,$D487-1,0),OFFSET(Removed!E$1,$E487-1,0))</f>
        <v>#N/A</v>
      </c>
      <c r="H487" s="233" t="e">
        <f ca="1">CHOOSE(I487,OFFSET(DetailList!AU$1,$C487-1,0),"Pending: "&amp;OFFSET(DetailListPending!AU$1,$D487-1,0),"REMOVED ["&amp;OFFSET(Removed!AU$1,$E487-1,0)&amp;"]")</f>
        <v>#N/A</v>
      </c>
      <c r="I487" t="e">
        <f t="shared" si="21"/>
        <v>#N/A</v>
      </c>
      <c r="J487" t="b">
        <f t="shared" si="22"/>
        <v>0</v>
      </c>
      <c r="K487" t="b">
        <f t="shared" si="23"/>
        <v>0</v>
      </c>
    </row>
    <row r="488" spans="2:11" x14ac:dyDescent="0.3">
      <c r="B488" s="90">
        <v>487</v>
      </c>
      <c r="C488" s="152" t="e">
        <f>MATCH(B488,DetailList!AZ:AZ,0)</f>
        <v>#N/A</v>
      </c>
      <c r="D488" s="152" t="e">
        <f>MATCH(B488,DetailListPending!AZ:AZ,0)</f>
        <v>#N/A</v>
      </c>
      <c r="E488" s="152" t="e">
        <f>MATCH(B488,Removed!AZ$1:AZ$443,0)</f>
        <v>#N/A</v>
      </c>
      <c r="F488" t="e">
        <f ca="1">CHOOSE(I488,OFFSET(DetailList!C$1,$C488-1,0),"PENDING: "&amp;OFFSET(DetailListPending!C$1,$D488-1,0),"   REMOVED ["&amp;OFFSET(Removed!C$1,$E488-1,0)&amp;"]")</f>
        <v>#N/A</v>
      </c>
      <c r="G488" t="e">
        <f ca="1">CHOOSE(I488,OFFSET(DetailList!E$1,$C488-1,0),OFFSET(DetailListPending!E$1,$D488-1,0),OFFSET(Removed!E$1,$E488-1,0))</f>
        <v>#N/A</v>
      </c>
      <c r="H488" s="233" t="e">
        <f ca="1">CHOOSE(I488,OFFSET(DetailList!AU$1,$C488-1,0),"Pending: "&amp;OFFSET(DetailListPending!AU$1,$D488-1,0),"REMOVED ["&amp;OFFSET(Removed!AU$1,$E488-1,0)&amp;"]")</f>
        <v>#N/A</v>
      </c>
      <c r="I488" t="e">
        <f t="shared" si="21"/>
        <v>#N/A</v>
      </c>
      <c r="J488" t="b">
        <f t="shared" si="22"/>
        <v>0</v>
      </c>
      <c r="K488" t="b">
        <f t="shared" si="23"/>
        <v>0</v>
      </c>
    </row>
    <row r="489" spans="2:11" x14ac:dyDescent="0.3">
      <c r="B489" s="90">
        <v>488</v>
      </c>
      <c r="C489" s="152" t="e">
        <f>MATCH(B489,DetailList!AZ:AZ,0)</f>
        <v>#N/A</v>
      </c>
      <c r="D489" s="152" t="e">
        <f>MATCH(B489,DetailListPending!AZ:AZ,0)</f>
        <v>#N/A</v>
      </c>
      <c r="E489" s="152" t="e">
        <f>MATCH(B489,Removed!AZ$1:AZ$443,0)</f>
        <v>#N/A</v>
      </c>
      <c r="F489" t="e">
        <f ca="1">CHOOSE(I489,OFFSET(DetailList!C$1,$C489-1,0),"PENDING: "&amp;OFFSET(DetailListPending!C$1,$D489-1,0),"   REMOVED ["&amp;OFFSET(Removed!C$1,$E489-1,0)&amp;"]")</f>
        <v>#N/A</v>
      </c>
      <c r="G489" t="e">
        <f ca="1">CHOOSE(I489,OFFSET(DetailList!E$1,$C489-1,0),OFFSET(DetailListPending!E$1,$D489-1,0),OFFSET(Removed!E$1,$E489-1,0))</f>
        <v>#N/A</v>
      </c>
      <c r="H489" s="233" t="e">
        <f ca="1">CHOOSE(I489,OFFSET(DetailList!AU$1,$C489-1,0),"Pending: "&amp;OFFSET(DetailListPending!AU$1,$D489-1,0),"REMOVED ["&amp;OFFSET(Removed!AU$1,$E489-1,0)&amp;"]")</f>
        <v>#N/A</v>
      </c>
      <c r="I489" t="e">
        <f t="shared" si="21"/>
        <v>#N/A</v>
      </c>
      <c r="J489" t="b">
        <f t="shared" si="22"/>
        <v>0</v>
      </c>
      <c r="K489" t="b">
        <f t="shared" si="23"/>
        <v>0</v>
      </c>
    </row>
    <row r="490" spans="2:11" x14ac:dyDescent="0.3">
      <c r="B490" s="90">
        <v>489</v>
      </c>
      <c r="C490" s="152" t="e">
        <f>MATCH(B490,DetailList!AZ:AZ,0)</f>
        <v>#N/A</v>
      </c>
      <c r="D490" s="152" t="e">
        <f>MATCH(B490,DetailListPending!AZ:AZ,0)</f>
        <v>#N/A</v>
      </c>
      <c r="E490" s="152" t="e">
        <f>MATCH(B490,Removed!AZ$1:AZ$443,0)</f>
        <v>#N/A</v>
      </c>
      <c r="F490" t="e">
        <f ca="1">CHOOSE(I490,OFFSET(DetailList!C$1,$C490-1,0),"PENDING: "&amp;OFFSET(DetailListPending!C$1,$D490-1,0),"   REMOVED ["&amp;OFFSET(Removed!C$1,$E490-1,0)&amp;"]")</f>
        <v>#N/A</v>
      </c>
      <c r="G490" t="e">
        <f ca="1">CHOOSE(I490,OFFSET(DetailList!E$1,$C490-1,0),OFFSET(DetailListPending!E$1,$D490-1,0),OFFSET(Removed!E$1,$E490-1,0))</f>
        <v>#N/A</v>
      </c>
      <c r="H490" s="233" t="e">
        <f ca="1">CHOOSE(I490,OFFSET(DetailList!AU$1,$C490-1,0),"Pending: "&amp;OFFSET(DetailListPending!AU$1,$D490-1,0),"REMOVED ["&amp;OFFSET(Removed!AU$1,$E490-1,0)&amp;"]")</f>
        <v>#N/A</v>
      </c>
      <c r="I490" t="e">
        <f t="shared" si="21"/>
        <v>#N/A</v>
      </c>
      <c r="J490" t="b">
        <f t="shared" si="22"/>
        <v>0</v>
      </c>
      <c r="K490" t="b">
        <f t="shared" si="23"/>
        <v>0</v>
      </c>
    </row>
    <row r="491" spans="2:11" x14ac:dyDescent="0.3">
      <c r="B491" s="90">
        <v>490</v>
      </c>
      <c r="C491" s="152" t="e">
        <f>MATCH(B491,DetailList!AZ:AZ,0)</f>
        <v>#N/A</v>
      </c>
      <c r="D491" s="152" t="e">
        <f>MATCH(B491,DetailListPending!AZ:AZ,0)</f>
        <v>#N/A</v>
      </c>
      <c r="E491" s="152" t="e">
        <f>MATCH(B491,Removed!AZ$1:AZ$443,0)</f>
        <v>#N/A</v>
      </c>
      <c r="F491" t="e">
        <f ca="1">CHOOSE(I491,OFFSET(DetailList!C$1,$C491-1,0),"PENDING: "&amp;OFFSET(DetailListPending!C$1,$D491-1,0),"   REMOVED ["&amp;OFFSET(Removed!C$1,$E491-1,0)&amp;"]")</f>
        <v>#N/A</v>
      </c>
      <c r="G491" t="e">
        <f ca="1">CHOOSE(I491,OFFSET(DetailList!E$1,$C491-1,0),OFFSET(DetailListPending!E$1,$D491-1,0),OFFSET(Removed!E$1,$E491-1,0))</f>
        <v>#N/A</v>
      </c>
      <c r="H491" s="233" t="e">
        <f ca="1">CHOOSE(I491,OFFSET(DetailList!AU$1,$C491-1,0),"Pending: "&amp;OFFSET(DetailListPending!AU$1,$D491-1,0),"REMOVED ["&amp;OFFSET(Removed!AU$1,$E491-1,0)&amp;"]")</f>
        <v>#N/A</v>
      </c>
      <c r="I491" t="e">
        <f t="shared" si="21"/>
        <v>#N/A</v>
      </c>
      <c r="J491" t="b">
        <f t="shared" si="22"/>
        <v>0</v>
      </c>
      <c r="K491" t="b">
        <f t="shared" si="23"/>
        <v>0</v>
      </c>
    </row>
    <row r="492" spans="2:11" x14ac:dyDescent="0.3">
      <c r="B492" s="90">
        <v>491</v>
      </c>
      <c r="C492" s="152" t="e">
        <f>MATCH(B492,DetailList!AZ:AZ,0)</f>
        <v>#N/A</v>
      </c>
      <c r="D492" s="152" t="e">
        <f>MATCH(B492,DetailListPending!AZ:AZ,0)</f>
        <v>#N/A</v>
      </c>
      <c r="E492" s="152" t="e">
        <f>MATCH(B492,Removed!AZ$1:AZ$443,0)</f>
        <v>#N/A</v>
      </c>
      <c r="F492" t="e">
        <f ca="1">CHOOSE(I492,OFFSET(DetailList!C$1,$C492-1,0),"PENDING: "&amp;OFFSET(DetailListPending!C$1,$D492-1,0),"   REMOVED ["&amp;OFFSET(Removed!C$1,$E492-1,0)&amp;"]")</f>
        <v>#N/A</v>
      </c>
      <c r="G492" t="e">
        <f ca="1">CHOOSE(I492,OFFSET(DetailList!E$1,$C492-1,0),OFFSET(DetailListPending!E$1,$D492-1,0),OFFSET(Removed!E$1,$E492-1,0))</f>
        <v>#N/A</v>
      </c>
      <c r="H492" s="233" t="e">
        <f ca="1">CHOOSE(I492,OFFSET(DetailList!AU$1,$C492-1,0),"Pending: "&amp;OFFSET(DetailListPending!AU$1,$D492-1,0),"REMOVED ["&amp;OFFSET(Removed!AU$1,$E492-1,0)&amp;"]")</f>
        <v>#N/A</v>
      </c>
      <c r="I492" t="e">
        <f t="shared" si="21"/>
        <v>#N/A</v>
      </c>
      <c r="J492" t="b">
        <f t="shared" si="22"/>
        <v>0</v>
      </c>
      <c r="K492" t="b">
        <f t="shared" si="23"/>
        <v>0</v>
      </c>
    </row>
    <row r="493" spans="2:11" x14ac:dyDescent="0.3">
      <c r="B493" s="90">
        <v>492</v>
      </c>
      <c r="C493" s="152" t="e">
        <f>MATCH(B493,DetailList!AZ:AZ,0)</f>
        <v>#N/A</v>
      </c>
      <c r="D493" s="152" t="e">
        <f>MATCH(B493,DetailListPending!AZ:AZ,0)</f>
        <v>#N/A</v>
      </c>
      <c r="E493" s="152" t="e">
        <f>MATCH(B493,Removed!AZ$1:AZ$443,0)</f>
        <v>#N/A</v>
      </c>
      <c r="F493" t="e">
        <f ca="1">CHOOSE(I493,OFFSET(DetailList!C$1,$C493-1,0),"PENDING: "&amp;OFFSET(DetailListPending!C$1,$D493-1,0),"   REMOVED ["&amp;OFFSET(Removed!C$1,$E493-1,0)&amp;"]")</f>
        <v>#N/A</v>
      </c>
      <c r="G493" t="e">
        <f ca="1">CHOOSE(I493,OFFSET(DetailList!E$1,$C493-1,0),OFFSET(DetailListPending!E$1,$D493-1,0),OFFSET(Removed!E$1,$E493-1,0))</f>
        <v>#N/A</v>
      </c>
      <c r="H493" s="233" t="e">
        <f ca="1">CHOOSE(I493,OFFSET(DetailList!AU$1,$C493-1,0),"Pending: "&amp;OFFSET(DetailListPending!AU$1,$D493-1,0),"REMOVED ["&amp;OFFSET(Removed!AU$1,$E493-1,0)&amp;"]")</f>
        <v>#N/A</v>
      </c>
      <c r="I493" t="e">
        <f t="shared" si="21"/>
        <v>#N/A</v>
      </c>
      <c r="J493" t="b">
        <f t="shared" si="22"/>
        <v>0</v>
      </c>
      <c r="K493" t="b">
        <f t="shared" si="23"/>
        <v>0</v>
      </c>
    </row>
    <row r="494" spans="2:11" x14ac:dyDescent="0.3">
      <c r="B494" s="90">
        <v>493</v>
      </c>
      <c r="C494" s="152" t="e">
        <f>MATCH(B494,DetailList!AZ:AZ,0)</f>
        <v>#N/A</v>
      </c>
      <c r="D494" s="152" t="e">
        <f>MATCH(B494,DetailListPending!AZ:AZ,0)</f>
        <v>#N/A</v>
      </c>
      <c r="E494" s="152" t="e">
        <f>MATCH(B494,Removed!AZ$1:AZ$443,0)</f>
        <v>#N/A</v>
      </c>
      <c r="F494" t="e">
        <f ca="1">CHOOSE(I494,OFFSET(DetailList!C$1,$C494-1,0),"PENDING: "&amp;OFFSET(DetailListPending!C$1,$D494-1,0),"   REMOVED ["&amp;OFFSET(Removed!C$1,$E494-1,0)&amp;"]")</f>
        <v>#N/A</v>
      </c>
      <c r="G494" t="e">
        <f ca="1">CHOOSE(I494,OFFSET(DetailList!E$1,$C494-1,0),OFFSET(DetailListPending!E$1,$D494-1,0),OFFSET(Removed!E$1,$E494-1,0))</f>
        <v>#N/A</v>
      </c>
      <c r="H494" s="233" t="e">
        <f ca="1">CHOOSE(I494,OFFSET(DetailList!AU$1,$C494-1,0),"Pending: "&amp;OFFSET(DetailListPending!AU$1,$D494-1,0),"REMOVED ["&amp;OFFSET(Removed!AU$1,$E494-1,0)&amp;"]")</f>
        <v>#N/A</v>
      </c>
      <c r="I494" t="e">
        <f t="shared" si="21"/>
        <v>#N/A</v>
      </c>
      <c r="J494" t="b">
        <f t="shared" si="22"/>
        <v>0</v>
      </c>
      <c r="K494" t="b">
        <f t="shared" si="23"/>
        <v>0</v>
      </c>
    </row>
    <row r="495" spans="2:11" x14ac:dyDescent="0.3">
      <c r="B495" s="90">
        <v>494</v>
      </c>
      <c r="C495" s="152" t="e">
        <f>MATCH(B495,DetailList!AZ:AZ,0)</f>
        <v>#N/A</v>
      </c>
      <c r="D495" s="152" t="e">
        <f>MATCH(B495,DetailListPending!AZ:AZ,0)</f>
        <v>#N/A</v>
      </c>
      <c r="E495" s="152" t="e">
        <f>MATCH(B495,Removed!AZ$1:AZ$443,0)</f>
        <v>#N/A</v>
      </c>
      <c r="F495" t="e">
        <f ca="1">CHOOSE(I495,OFFSET(DetailList!C$1,$C495-1,0),"PENDING: "&amp;OFFSET(DetailListPending!C$1,$D495-1,0),"   REMOVED ["&amp;OFFSET(Removed!C$1,$E495-1,0)&amp;"]")</f>
        <v>#N/A</v>
      </c>
      <c r="G495" t="e">
        <f ca="1">CHOOSE(I495,OFFSET(DetailList!E$1,$C495-1,0),OFFSET(DetailListPending!E$1,$D495-1,0),OFFSET(Removed!E$1,$E495-1,0))</f>
        <v>#N/A</v>
      </c>
      <c r="H495" s="233" t="e">
        <f ca="1">CHOOSE(I495,OFFSET(DetailList!AU$1,$C495-1,0),"Pending: "&amp;OFFSET(DetailListPending!AU$1,$D495-1,0),"REMOVED ["&amp;OFFSET(Removed!AU$1,$E495-1,0)&amp;"]")</f>
        <v>#N/A</v>
      </c>
      <c r="I495" t="e">
        <f t="shared" si="21"/>
        <v>#N/A</v>
      </c>
      <c r="J495" t="b">
        <f t="shared" si="22"/>
        <v>0</v>
      </c>
      <c r="K495" t="b">
        <f t="shared" si="23"/>
        <v>0</v>
      </c>
    </row>
    <row r="496" spans="2:11" x14ac:dyDescent="0.3">
      <c r="B496" s="90">
        <v>495</v>
      </c>
      <c r="C496" s="152" t="e">
        <f>MATCH(B496,DetailList!AZ:AZ,0)</f>
        <v>#N/A</v>
      </c>
      <c r="D496" s="152" t="e">
        <f>MATCH(B496,DetailListPending!AZ:AZ,0)</f>
        <v>#N/A</v>
      </c>
      <c r="E496" s="152" t="e">
        <f>MATCH(B496,Removed!AZ$1:AZ$443,0)</f>
        <v>#N/A</v>
      </c>
      <c r="F496" t="e">
        <f ca="1">CHOOSE(I496,OFFSET(DetailList!C$1,$C496-1,0),"PENDING: "&amp;OFFSET(DetailListPending!C$1,$D496-1,0),"   REMOVED ["&amp;OFFSET(Removed!C$1,$E496-1,0)&amp;"]")</f>
        <v>#N/A</v>
      </c>
      <c r="G496" t="e">
        <f ca="1">CHOOSE(I496,OFFSET(DetailList!E$1,$C496-1,0),OFFSET(DetailListPending!E$1,$D496-1,0),OFFSET(Removed!E$1,$E496-1,0))</f>
        <v>#N/A</v>
      </c>
      <c r="H496" s="233" t="e">
        <f ca="1">CHOOSE(I496,OFFSET(DetailList!AU$1,$C496-1,0),"Pending: "&amp;OFFSET(DetailListPending!AU$1,$D496-1,0),"REMOVED ["&amp;OFFSET(Removed!AU$1,$E496-1,0)&amp;"]")</f>
        <v>#N/A</v>
      </c>
      <c r="I496" t="e">
        <f t="shared" si="21"/>
        <v>#N/A</v>
      </c>
      <c r="J496" t="b">
        <f t="shared" si="22"/>
        <v>0</v>
      </c>
      <c r="K496" t="b">
        <f t="shared" si="23"/>
        <v>0</v>
      </c>
    </row>
    <row r="497" spans="2:11" x14ac:dyDescent="0.3">
      <c r="B497" s="90">
        <v>496</v>
      </c>
      <c r="C497" s="152" t="e">
        <f>MATCH(B497,DetailList!AZ:AZ,0)</f>
        <v>#N/A</v>
      </c>
      <c r="D497" s="152" t="e">
        <f>MATCH(B497,DetailListPending!AZ:AZ,0)</f>
        <v>#N/A</v>
      </c>
      <c r="E497" s="152" t="e">
        <f>MATCH(B497,Removed!AZ$1:AZ$443,0)</f>
        <v>#N/A</v>
      </c>
      <c r="F497" t="e">
        <f ca="1">CHOOSE(I497,OFFSET(DetailList!C$1,$C497-1,0),"PENDING: "&amp;OFFSET(DetailListPending!C$1,$D497-1,0),"   REMOVED ["&amp;OFFSET(Removed!C$1,$E497-1,0)&amp;"]")</f>
        <v>#N/A</v>
      </c>
      <c r="G497" t="e">
        <f ca="1">CHOOSE(I497,OFFSET(DetailList!E$1,$C497-1,0),OFFSET(DetailListPending!E$1,$D497-1,0),OFFSET(Removed!E$1,$E497-1,0))</f>
        <v>#N/A</v>
      </c>
      <c r="H497" s="233" t="e">
        <f ca="1">CHOOSE(I497,OFFSET(DetailList!AU$1,$C497-1,0),"Pending: "&amp;OFFSET(DetailListPending!AU$1,$D497-1,0),"REMOVED ["&amp;OFFSET(Removed!AU$1,$E497-1,0)&amp;"]")</f>
        <v>#N/A</v>
      </c>
      <c r="I497" t="e">
        <f t="shared" si="21"/>
        <v>#N/A</v>
      </c>
      <c r="J497" t="b">
        <f t="shared" si="22"/>
        <v>0</v>
      </c>
      <c r="K497" t="b">
        <f t="shared" si="23"/>
        <v>0</v>
      </c>
    </row>
    <row r="498" spans="2:11" x14ac:dyDescent="0.3">
      <c r="B498" s="90">
        <v>497</v>
      </c>
      <c r="C498" s="152" t="e">
        <f>MATCH(B498,DetailList!AZ:AZ,0)</f>
        <v>#N/A</v>
      </c>
      <c r="D498" s="152" t="e">
        <f>MATCH(B498,DetailListPending!AZ:AZ,0)</f>
        <v>#N/A</v>
      </c>
      <c r="E498" s="152" t="e">
        <f>MATCH(B498,Removed!AZ$1:AZ$443,0)</f>
        <v>#N/A</v>
      </c>
      <c r="F498" t="e">
        <f ca="1">CHOOSE(I498,OFFSET(DetailList!C$1,$C498-1,0),"PENDING: "&amp;OFFSET(DetailListPending!C$1,$D498-1,0),"   REMOVED ["&amp;OFFSET(Removed!C$1,$E498-1,0)&amp;"]")</f>
        <v>#N/A</v>
      </c>
      <c r="G498" t="e">
        <f ca="1">CHOOSE(I498,OFFSET(DetailList!E$1,$C498-1,0),OFFSET(DetailListPending!E$1,$D498-1,0),OFFSET(Removed!E$1,$E498-1,0))</f>
        <v>#N/A</v>
      </c>
      <c r="H498" s="233" t="e">
        <f ca="1">CHOOSE(I498,OFFSET(DetailList!AU$1,$C498-1,0),"Pending: "&amp;OFFSET(DetailListPending!AU$1,$D498-1,0),"REMOVED ["&amp;OFFSET(Removed!AU$1,$E498-1,0)&amp;"]")</f>
        <v>#N/A</v>
      </c>
      <c r="I498" t="e">
        <f t="shared" si="21"/>
        <v>#N/A</v>
      </c>
      <c r="J498" t="b">
        <f t="shared" si="22"/>
        <v>0</v>
      </c>
      <c r="K498" t="b">
        <f t="shared" si="23"/>
        <v>0</v>
      </c>
    </row>
    <row r="499" spans="2:11" x14ac:dyDescent="0.3">
      <c r="B499" s="90">
        <v>498</v>
      </c>
      <c r="C499" s="152" t="e">
        <f>MATCH(B499,DetailList!AZ:AZ,0)</f>
        <v>#N/A</v>
      </c>
      <c r="D499" s="152" t="e">
        <f>MATCH(B499,DetailListPending!AZ:AZ,0)</f>
        <v>#N/A</v>
      </c>
      <c r="E499" s="152" t="e">
        <f>MATCH(B499,Removed!AZ$1:AZ$443,0)</f>
        <v>#N/A</v>
      </c>
      <c r="F499" t="e">
        <f ca="1">CHOOSE(I499,OFFSET(DetailList!C$1,$C499-1,0),"PENDING: "&amp;OFFSET(DetailListPending!C$1,$D499-1,0),"   REMOVED ["&amp;OFFSET(Removed!C$1,$E499-1,0)&amp;"]")</f>
        <v>#N/A</v>
      </c>
      <c r="G499" t="e">
        <f ca="1">CHOOSE(I499,OFFSET(DetailList!E$1,$C499-1,0),OFFSET(DetailListPending!E$1,$D499-1,0),OFFSET(Removed!E$1,$E499-1,0))</f>
        <v>#N/A</v>
      </c>
      <c r="H499" s="233" t="e">
        <f ca="1">CHOOSE(I499,OFFSET(DetailList!AU$1,$C499-1,0),"Pending: "&amp;OFFSET(DetailListPending!AU$1,$D499-1,0),"REMOVED ["&amp;OFFSET(Removed!AU$1,$E499-1,0)&amp;"]")</f>
        <v>#N/A</v>
      </c>
      <c r="I499" t="e">
        <f t="shared" si="21"/>
        <v>#N/A</v>
      </c>
      <c r="J499" t="b">
        <f t="shared" si="22"/>
        <v>0</v>
      </c>
      <c r="K499" t="b">
        <f t="shared" si="23"/>
        <v>0</v>
      </c>
    </row>
    <row r="500" spans="2:11" x14ac:dyDescent="0.3">
      <c r="B500" s="90">
        <v>499</v>
      </c>
      <c r="C500" s="152" t="e">
        <f>MATCH(B500,DetailList!AZ:AZ,0)</f>
        <v>#N/A</v>
      </c>
      <c r="D500" s="152" t="e">
        <f>MATCH(B500,DetailListPending!AZ:AZ,0)</f>
        <v>#N/A</v>
      </c>
      <c r="E500" s="152" t="e">
        <f>MATCH(B500,Removed!AZ$1:AZ$443,0)</f>
        <v>#N/A</v>
      </c>
      <c r="F500" t="e">
        <f ca="1">CHOOSE(I500,OFFSET(DetailList!C$1,$C500-1,0),"PENDING: "&amp;OFFSET(DetailListPending!C$1,$D500-1,0),"   REMOVED ["&amp;OFFSET(Removed!C$1,$E500-1,0)&amp;"]")</f>
        <v>#N/A</v>
      </c>
      <c r="G500" t="e">
        <f ca="1">CHOOSE(I500,OFFSET(DetailList!E$1,$C500-1,0),OFFSET(DetailListPending!E$1,$D500-1,0),OFFSET(Removed!E$1,$E500-1,0))</f>
        <v>#N/A</v>
      </c>
      <c r="H500" s="233" t="e">
        <f ca="1">CHOOSE(I500,OFFSET(DetailList!AU$1,$C500-1,0),"Pending: "&amp;OFFSET(DetailListPending!AU$1,$D500-1,0),"REMOVED ["&amp;OFFSET(Removed!AU$1,$E500-1,0)&amp;"]")</f>
        <v>#N/A</v>
      </c>
      <c r="I500" t="e">
        <f t="shared" si="21"/>
        <v>#N/A</v>
      </c>
      <c r="J500" t="b">
        <f t="shared" si="22"/>
        <v>0</v>
      </c>
      <c r="K500" t="b">
        <f t="shared" si="23"/>
        <v>0</v>
      </c>
    </row>
    <row r="501" spans="2:11" x14ac:dyDescent="0.3">
      <c r="B501" s="90">
        <v>500</v>
      </c>
      <c r="C501" s="152" t="e">
        <f>MATCH(B501,DetailList!AZ:AZ,0)</f>
        <v>#N/A</v>
      </c>
      <c r="D501" s="152" t="e">
        <f>MATCH(B501,DetailListPending!AZ:AZ,0)</f>
        <v>#N/A</v>
      </c>
      <c r="E501" s="152" t="e">
        <f>MATCH(B501,Removed!AZ$1:AZ$443,0)</f>
        <v>#N/A</v>
      </c>
      <c r="F501" t="e">
        <f ca="1">CHOOSE(I501,OFFSET(DetailList!C$1,$C501-1,0),"PENDING: "&amp;OFFSET(DetailListPending!C$1,$D501-1,0),"   REMOVED ["&amp;OFFSET(Removed!C$1,$E501-1,0)&amp;"]")</f>
        <v>#N/A</v>
      </c>
      <c r="G501" t="e">
        <f ca="1">CHOOSE(I501,OFFSET(DetailList!E$1,$C501-1,0),OFFSET(DetailListPending!E$1,$D501-1,0),OFFSET(Removed!E$1,$E501-1,0))</f>
        <v>#N/A</v>
      </c>
      <c r="H501" s="233" t="e">
        <f ca="1">CHOOSE(I501,OFFSET(DetailList!AU$1,$C501-1,0),"Pending: "&amp;OFFSET(DetailListPending!AU$1,$D501-1,0),"REMOVED ["&amp;OFFSET(Removed!AU$1,$E501-1,0)&amp;"]")</f>
        <v>#N/A</v>
      </c>
      <c r="I501" t="e">
        <f t="shared" si="21"/>
        <v>#N/A</v>
      </c>
      <c r="J501" t="b">
        <f t="shared" si="22"/>
        <v>0</v>
      </c>
      <c r="K501" t="b">
        <f t="shared" si="23"/>
        <v>0</v>
      </c>
    </row>
    <row r="503" spans="2:11" x14ac:dyDescent="0.3">
      <c r="J503">
        <f>MATCH(FALSE,J2:J501,0)</f>
        <v>229</v>
      </c>
    </row>
  </sheetData>
  <phoneticPr fontId="5" type="noConversion"/>
  <conditionalFormatting sqref="C2:E501">
    <cfRule type="expression" dxfId="103" priority="1" stopIfTrue="1">
      <formula>$K2</formula>
    </cfRule>
    <cfRule type="cellIs" dxfId="102" priority="2" stopIfTrue="1" operator="greaterThan">
      <formula>0</formula>
    </cfRule>
  </conditionalFormatting>
  <printOptions gridLines="1"/>
  <pageMargins left="0.39370078740157483" right="0.19685039370078741" top="0.39370078740157483" bottom="0.39370078740157483" header="0.51181102362204722" footer="0.51181102362204722"/>
  <pageSetup paperSize="9" scale="82" fitToHeight="0" orientation="portrait" r:id="rId1"/>
  <headerFooter alignWithMargins="0"/>
  <ignoredErrors>
    <ignoredError sqref="D7:D48 C290:D339 C457:D501 E179:E181 D49:D124 D126:D170 E175:E178 E253:E501 C340:D456 D175:D178 C179:C181 C2 C125:D125 D179:D181 C7:C124 C126:C170 D2:D6 C182:D182 C253:D289 C183:D247 E182:E247 G253:H263 G248:H252 C248:D252 E248:E252 F253:F501 D171:D174 E2:E174 C175:C178 G265:H501 G264" evalErro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77ED64E826A214F9F3ABCBCF53292B8" ma:contentTypeVersion="13" ma:contentTypeDescription="Create a new document." ma:contentTypeScope="" ma:versionID="6f36936d39ac9b920d87710bc47b28fa">
  <xsd:schema xmlns:xsd="http://www.w3.org/2001/XMLSchema" xmlns:xs="http://www.w3.org/2001/XMLSchema" xmlns:p="http://schemas.microsoft.com/office/2006/metadata/properties" xmlns:ns3="5921d586-445e-49d7-912d-84f8f44aeba8" xmlns:ns4="bba1ce7e-465a-4700-babb-a6d8fbc4742f" targetNamespace="http://schemas.microsoft.com/office/2006/metadata/properties" ma:root="true" ma:fieldsID="f1a4f1551c9d0b543436e62ae0b2b548" ns3:_="" ns4:_="">
    <xsd:import namespace="5921d586-445e-49d7-912d-84f8f44aeba8"/>
    <xsd:import namespace="bba1ce7e-465a-4700-babb-a6d8fbc474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21d586-445e-49d7-912d-84f8f44aeba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a1ce7e-465a-4700-babb-a6d8fbc4742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E5535E7-0ECD-446C-A1BA-9CE4A8224645}">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62BD4DB9-2430-4670-BD26-4A0EA06B83A9}">
  <ds:schemaRefs>
    <ds:schemaRef ds:uri="http://schemas.microsoft.com/sharepoint/v3/contenttype/forms"/>
  </ds:schemaRefs>
</ds:datastoreItem>
</file>

<file path=customXml/itemProps3.xml><?xml version="1.0" encoding="utf-8"?>
<ds:datastoreItem xmlns:ds="http://schemas.openxmlformats.org/officeDocument/2006/customXml" ds:itemID="{375F249E-0A20-4390-908D-5EA77D2027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21d586-445e-49d7-912d-84f8f44aeba8"/>
    <ds:schemaRef ds:uri="bba1ce7e-465a-4700-babb-a6d8fbc474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A4CDDED-49DA-4B46-B21B-13775D442E86}">
  <ds:schemaRefs>
    <ds:schemaRef ds:uri="http://schemas.microsoft.com/office/infopath/2007/PartnerControls"/>
    <ds:schemaRef ds:uri="http://purl.org/dc/elements/1.1/"/>
    <ds:schemaRef ds:uri="http://schemas.microsoft.com/office/2006/metadata/properties"/>
    <ds:schemaRef ds:uri="5921d586-445e-49d7-912d-84f8f44aeba8"/>
    <ds:schemaRef ds:uri="http://purl.org/dc/terms/"/>
    <ds:schemaRef ds:uri="http://schemas.openxmlformats.org/package/2006/metadata/core-properties"/>
    <ds:schemaRef ds:uri="http://schemas.microsoft.com/office/2006/documentManagement/types"/>
    <ds:schemaRef ds:uri="http://purl.org/dc/dcmitype/"/>
    <ds:schemaRef ds:uri="bba1ce7e-465a-4700-babb-a6d8fbc4742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24</vt:i4>
      </vt:variant>
    </vt:vector>
  </HeadingPairs>
  <TitlesOfParts>
    <vt:vector size="37" baseType="lpstr">
      <vt:lpstr>Notes</vt:lpstr>
      <vt:lpstr>Collections</vt:lpstr>
      <vt:lpstr>DetailList</vt:lpstr>
      <vt:lpstr>Find</vt:lpstr>
      <vt:lpstr>Search</vt:lpstr>
      <vt:lpstr>Changes</vt:lpstr>
      <vt:lpstr>CollectionsPending</vt:lpstr>
      <vt:lpstr>DetailListPending</vt:lpstr>
      <vt:lpstr>RefsLookup</vt:lpstr>
      <vt:lpstr>Lookups</vt:lpstr>
      <vt:lpstr>Removed</vt:lpstr>
      <vt:lpstr>Instuctions</vt:lpstr>
      <vt:lpstr>Instructions</vt:lpstr>
      <vt:lpstr>AuthorityGroup</vt:lpstr>
      <vt:lpstr>CollectionType</vt:lpstr>
      <vt:lpstr>DeptAbbr</vt:lpstr>
      <vt:lpstr>FrequencyList</vt:lpstr>
      <vt:lpstr>Changes!Print_Area</vt:lpstr>
      <vt:lpstr>Collections!Print_Area</vt:lpstr>
      <vt:lpstr>CollectionsPending!Print_Area</vt:lpstr>
      <vt:lpstr>DetailList!Print_Area</vt:lpstr>
      <vt:lpstr>DetailListPending!Print_Area</vt:lpstr>
      <vt:lpstr>Instructions!Print_Area</vt:lpstr>
      <vt:lpstr>Notes!Print_Area</vt:lpstr>
      <vt:lpstr>RefsLookup!Print_Area</vt:lpstr>
      <vt:lpstr>Removed!Print_Area</vt:lpstr>
      <vt:lpstr>Search!Print_Area</vt:lpstr>
      <vt:lpstr>Changes!Print_Titles</vt:lpstr>
      <vt:lpstr>Collections!Print_Titles</vt:lpstr>
      <vt:lpstr>CollectionsPending!Print_Titles</vt:lpstr>
      <vt:lpstr>DetailList!Print_Titles</vt:lpstr>
      <vt:lpstr>DetailListPending!Print_Titles</vt:lpstr>
      <vt:lpstr>Find!Print_Titles</vt:lpstr>
      <vt:lpstr>Notes!Print_Titles</vt:lpstr>
      <vt:lpstr>RefsLookup!Print_Titles</vt:lpstr>
      <vt:lpstr>Removed!Print_Titles</vt:lpstr>
      <vt:lpstr>ThemeNames</vt:lpstr>
    </vt:vector>
  </TitlesOfParts>
  <Company>DCLG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Single list of central government data requirements from local government - 2011/12</dc:title>
  <dc:creator>Andrew Staplehurst</dc:creator>
  <cp:lastModifiedBy>James Denman</cp:lastModifiedBy>
  <cp:lastPrinted>2013-04-09T06:08:04Z</cp:lastPrinted>
  <dcterms:created xsi:type="dcterms:W3CDTF">2010-12-06T10:53:38Z</dcterms:created>
  <dcterms:modified xsi:type="dcterms:W3CDTF">2023-05-02T07:30:47Z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533fd44a-eff6-4b90-ab3b-95d8334f22c0</vt:lpwstr>
  </property>
  <property fmtid="{D5CDD505-2E9C-101B-9397-08002B2CF9AE}" pid="3" name="bjSaver">
    <vt:lpwstr>rELMlXVapOKEA2IKZoyEyasteSB7TYN0</vt:lpwstr>
  </property>
  <property fmtid="{D5CDD505-2E9C-101B-9397-08002B2CF9AE}" pid="4" name="bjDocumentSecurityLabel">
    <vt:lpwstr>No Marking</vt:lpwstr>
  </property>
  <property fmtid="{D5CDD505-2E9C-101B-9397-08002B2CF9AE}" pid="5" name="ContentTypeId">
    <vt:lpwstr>0x010100777ED64E826A214F9F3ABCBCF53292B8</vt:lpwstr>
  </property>
</Properties>
</file>