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BenjaminPayne\Downloads\"/>
    </mc:Choice>
  </mc:AlternateContent>
  <xr:revisionPtr revIDLastSave="0" documentId="13_ncr:1_{DE821A22-E445-4D0C-A33A-428990631B8C}" xr6:coauthVersionLast="47" xr6:coauthVersionMax="47" xr10:uidLastSave="{00000000-0000-0000-0000-000000000000}"/>
  <bookViews>
    <workbookView xWindow="-110" yWindow="-110" windowWidth="22780" windowHeight="14660" xr2:uid="{42E115D1-3961-4E00-91DE-398957C5DA96}"/>
  </bookViews>
  <sheets>
    <sheet name="ReadMe" sheetId="50" r:id="rId1"/>
    <sheet name="Calculator" sheetId="1" r:id="rId2"/>
    <sheet name="Calculations" sheetId="21" r:id="rId3"/>
    <sheet name="Data" sheetId="47" r:id="rId4"/>
    <sheet name="Sources" sheetId="4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 hidden="1">'[1]Model inputs'!#REF!</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DUMMY" hidden="1">[5]weekly!#REF!</definedName>
    <definedName name="__123Graph_AEFF" hidden="1">'[6]T3 Page 1'!#REF!</definedName>
    <definedName name="__123Graph_AGR14PBF1" hidden="1">'[7]HIS19FIN(A)'!$AF$70:$AF$81</definedName>
    <definedName name="__123Graph_AHOMEVAT" hidden="1">'[2]Forecast data'!#REF!</definedName>
    <definedName name="__123Graph_AIMPORT" hidden="1">'[2]Forecast data'!#REF!</definedName>
    <definedName name="__123Graph_ALBFFIN" hidden="1">'[6]FC Page 1'!#REF!</definedName>
    <definedName name="__123Graph_ALBFFIN2" hidden="1">'[7]HIS19FIN(A)'!$K$59:$Q$59</definedName>
    <definedName name="__123Graph_ALBFHIC2" hidden="1">'[7]HIS19FIN(A)'!$D$59:$J$59</definedName>
    <definedName name="__123Graph_ALCB" hidden="1">'[7]HIS19FIN(A)'!$D$83:$I$83</definedName>
    <definedName name="__123Graph_AMAIN" hidden="1">[5]weekly!#REF!</definedName>
    <definedName name="__123Graph_AMONTHLY" hidden="1">[5]weekly!#REF!</definedName>
    <definedName name="__123Graph_AMONTHLY2" hidden="1">[5]weekly!#REF!</definedName>
    <definedName name="__123Graph_ANACFIN" hidden="1">'[7]HIS19FIN(A)'!$K$97:$Q$97</definedName>
    <definedName name="__123Graph_ANACHIC" hidden="1">'[7]HIS19FIN(A)'!$D$97:$J$97</definedName>
    <definedName name="__123Graph_APDNUMBERS" hidden="1">'[8]SUMMARY TABLE'!$U$6:$U$49</definedName>
    <definedName name="__123Graph_APDTRENDS" hidden="1">'[8]SUMMARY TABLE'!$S$23:$S$46</definedName>
    <definedName name="__123Graph_APIC" hidden="1">'[6]T3 Page 1'!#REF!</definedName>
    <definedName name="__123Graph_ATOBREV" hidden="1">'[2]Forecast data'!#REF!</definedName>
    <definedName name="__123Graph_ATOTAL" hidden="1">'[2]Forecast data'!#REF!</definedName>
    <definedName name="__123Graph_B" hidden="1">'[1]Model inputs'!#REF!</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DUMMY" hidden="1">[5]weekly!#REF!</definedName>
    <definedName name="__123Graph_BEFF" hidden="1">'[6]T3 Page 1'!#REF!</definedName>
    <definedName name="__123Graph_BHOMEVAT" hidden="1">'[2]Forecast data'!#REF!</definedName>
    <definedName name="__123Graph_BIMPORT" hidden="1">'[2]Forecast data'!#REF!</definedName>
    <definedName name="__123Graph_BLBF" hidden="1">'[6]T3 Page 1'!#REF!</definedName>
    <definedName name="__123Graph_BLBFFIN" hidden="1">'[6]FC Page 1'!#REF!</definedName>
    <definedName name="__123Graph_BLCB" hidden="1">'[7]HIS19FIN(A)'!$D$79:$I$79</definedName>
    <definedName name="__123Graph_BMAIN" hidden="1">[5]weekly!#REF!</definedName>
    <definedName name="__123Graph_BMONTHLY" hidden="1">[5]weekly!#REF!</definedName>
    <definedName name="__123Graph_BMONTHLY2" hidden="1">[5]weekly!#REF!</definedName>
    <definedName name="__123Graph_BPDTRENDS" hidden="1">'[8]SUMMARY TABLE'!$T$23:$T$46</definedName>
    <definedName name="__123Graph_BPIC" hidden="1">'[6]T3 Page 1'!#REF!</definedName>
    <definedName name="__123Graph_BTOTAL" hidden="1">'[2]Forecast data'!#REF!</definedName>
    <definedName name="__123Graph_CACT13BUD" hidden="1">'[6]FC Page 1'!#REF!</definedName>
    <definedName name="__123Graph_CCFSINDIV" hidden="1">[3]Data!#REF!</definedName>
    <definedName name="__123Graph_CCFSUK" hidden="1">[3]Data!#REF!</definedName>
    <definedName name="__123Graph_CDUMMY" hidden="1">[5]weekly!#REF!</definedName>
    <definedName name="__123Graph_CEFF" hidden="1">'[6]T3 Page 1'!#REF!</definedName>
    <definedName name="__123Graph_CGR14PBF1" hidden="1">'[7]HIS19FIN(A)'!$AK$70:$AK$81</definedName>
    <definedName name="__123Graph_CLBF" hidden="1">'[6]T3 Page 1'!#REF!</definedName>
    <definedName name="__123Graph_CMONTHLY" hidden="1">[5]weekly!#REF!</definedName>
    <definedName name="__123Graph_CMONTHLY2" hidden="1">[5]weekly!#REF!</definedName>
    <definedName name="__123Graph_CPIC" hidden="1">'[6]T3 Page 1'!#REF!</definedName>
    <definedName name="__123Graph_DACT13BUD" hidden="1">'[6]FC Page 1'!#REF!</definedName>
    <definedName name="__123Graph_DCFSINDIV" hidden="1">[3]Data!#REF!</definedName>
    <definedName name="__123Graph_DCFSUK" hidden="1">[3]Data!#REF!</definedName>
    <definedName name="__123Graph_DEFF" hidden="1">'[6]T3 Page 1'!#REF!</definedName>
    <definedName name="__123Graph_DGR14PBF1" hidden="1">'[7]HIS19FIN(A)'!$AH$70:$AH$81</definedName>
    <definedName name="__123Graph_DLBF" hidden="1">'[6]T3 Page 1'!#REF!</definedName>
    <definedName name="__123Graph_DMONTHLY2" hidden="1">[5]weekly!#REF!</definedName>
    <definedName name="__123Graph_DPIC" hidden="1">'[6]T3 Page 1'!#REF!</definedName>
    <definedName name="__123Graph_EACT13BUD" hidden="1">'[6]FC Page 1'!#REF!</definedName>
    <definedName name="__123Graph_ECFSINDIV" hidden="1">[3]Data!#REF!</definedName>
    <definedName name="__123Graph_ECFSUK" hidden="1">[3]Data!#REF!</definedName>
    <definedName name="__123Graph_EEFF" hidden="1">'[6]T3 Page 1'!#REF!</definedName>
    <definedName name="__123Graph_EEFFHIC" hidden="1">'[6]FC Page 1'!#REF!</definedName>
    <definedName name="__123Graph_EGR14PBF1" hidden="1">'[7]HIS19FIN(A)'!$AG$67:$AG$67</definedName>
    <definedName name="__123Graph_ELBF" hidden="1">'[6]T3 Page 1'!#REF!</definedName>
    <definedName name="__123Graph_EMONTHLY2" hidden="1">[5]weekly!#REF!</definedName>
    <definedName name="__123Graph_EPIC" hidden="1">'[6]T3 Page 1'!#REF!</definedName>
    <definedName name="__123Graph_FACT13BUD" hidden="1">'[6]FC Page 1'!#REF!</definedName>
    <definedName name="__123Graph_FCFSUK" hidden="1">[3]Data!#REF!</definedName>
    <definedName name="__123Graph_FEFF" hidden="1">'[6]T3 Page 1'!#REF!</definedName>
    <definedName name="__123Graph_FEFFHIC" hidden="1">'[6]FC Page 1'!#REF!</definedName>
    <definedName name="__123Graph_FGR14PBF1" hidden="1">'[7]HIS19FIN(A)'!$AH$67:$AH$67</definedName>
    <definedName name="__123Graph_FLBF" hidden="1">'[6]T3 Page 1'!#REF!</definedName>
    <definedName name="__123Graph_FMONTHLY2" hidden="1">[5]weekly!#REF!</definedName>
    <definedName name="__123Graph_FPIC" hidden="1">'[6]T3 Page 1'!#REF!</definedName>
    <definedName name="__123Graph_LBL_ARESID" hidden="1">'[7]HIS19FIN(A)'!$R$3:$W$3</definedName>
    <definedName name="__123Graph_LBL_BRESID" hidden="1">'[7]HIS19FIN(A)'!$R$3:$W$3</definedName>
    <definedName name="__123Graph_X" hidden="1">'[2]Forecast data'!#REF!</definedName>
    <definedName name="__123Graph_XACTHIC" hidden="1">'[6]FC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'[6]T3 Page 1'!#REF!</definedName>
    <definedName name="__123Graph_XGR14PBF1" hidden="1">'[7]HIS19FIN(A)'!$AL$70:$AL$81</definedName>
    <definedName name="__123Graph_XHOMEVAT" hidden="1">'[2]Forecast data'!#REF!</definedName>
    <definedName name="__123Graph_XIMPORT" hidden="1">'[2]Forecast data'!#REF!</definedName>
    <definedName name="__123Graph_XLBF" hidden="1">'[6]T3 Page 1'!#REF!</definedName>
    <definedName name="__123Graph_XLBFFIN2" hidden="1">'[7]HIS19FIN(A)'!$K$61:$Q$61</definedName>
    <definedName name="__123Graph_XLBFHIC" hidden="1">'[7]HIS19FIN(A)'!$D$61:$J$61</definedName>
    <definedName name="__123Graph_XLBFHIC2" hidden="1">'[7]HIS19FIN(A)'!$D$61:$J$61</definedName>
    <definedName name="__123Graph_XLCB" hidden="1">'[7]HIS19FIN(A)'!$D$79:$I$79</definedName>
    <definedName name="__123Graph_XMAIN" hidden="1">[5]weekly!#REF!</definedName>
    <definedName name="__123Graph_XMONTHLY" hidden="1">[5]weekly!#REF!</definedName>
    <definedName name="__123Graph_XMONTHLY2" hidden="1">[5]weekly!#REF!</definedName>
    <definedName name="__123Graph_XNACFIN" hidden="1">'[7]HIS19FIN(A)'!$K$95:$Q$95</definedName>
    <definedName name="__123Graph_XNACHIC" hidden="1">'[7]HIS19FIN(A)'!$D$95:$J$95</definedName>
    <definedName name="__123Graph_XPDNUMBERS" hidden="1">'[8]SUMMARY TABLE'!$Q$6:$Q$49</definedName>
    <definedName name="__123Graph_XPDTRENDS" hidden="1">'[8]SUMMARY TABLE'!$P$23:$P$46</definedName>
    <definedName name="__123Graph_XPIC" hidden="1">'[6]T3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[9]USGC!$B$34:$B$53</definedName>
    <definedName name="_10__123Graph_XCHART_15" hidden="1">[9]USGC!$A$34:$A$53</definedName>
    <definedName name="_2__123Graph_BCHART_10" hidden="1">[9]USGC!$L$34:$L$53</definedName>
    <definedName name="_3__123Graph_BCHART_13" hidden="1">[9]USGC!$R$34:$R$53</definedName>
    <definedName name="_4__123Graph_BCHART_15" hidden="1">[9]USGC!$C$34:$C$53</definedName>
    <definedName name="_5__123Graph_CCHART_10" hidden="1">[9]USGC!$F$34:$F$53</definedName>
    <definedName name="_6__123Graph_CCHART_13" hidden="1">[9]USGC!$O$34:$O$53</definedName>
    <definedName name="_7__123Graph_CCHART_15" hidden="1">[9]USGC!$D$34:$D$53</definedName>
    <definedName name="_8__123Graph_XCHART_10" hidden="1">[9]USGC!$A$34:$A$53</definedName>
    <definedName name="_9__123Graph_XCHART_13" hidden="1">[9]USGC!$A$34:$A$53</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4</definedName>
    <definedName name="_AtRisk_SimSetting_SimName001" hidden="1">"Historical"</definedName>
    <definedName name="_AtRisk_SimSetting_SimName002" hidden="1">"Household projections"</definedName>
    <definedName name="_AtRisk_SimSetting_SimName003" hidden="1">"Local plans"</definedName>
    <definedName name="_AtRisk_SimSetting_SimName004" hidden="1">"Adjusted local plans"</definedName>
    <definedName name="_AtRisk_SimSetting_SimName005" hidden="1">"Manual"</definedName>
    <definedName name="_AtRisk_SimSetting_SimName006" hidden="1">"Min Net Additions"</definedName>
    <definedName name="_AtRisk_SimSetting_SimName007" hidden="1">"Central Net Additions"</definedName>
    <definedName name="_AtRisk_SimSetting_SimName008" hidden="1">"Max Net Additions"</definedName>
    <definedName name="_AtRisk_SimSetting_SimNameCount" hidden="1">8</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localSheetId="2" hidden="1">Calculations!$A$2:$L$298</definedName>
    <definedName name="_xlnm._FilterDatabase" hidden="1">#REF!</definedName>
    <definedName name="_FliterDatabase2" hidden="1">#REF!</definedName>
    <definedName name="_Key1" hidden="1">#REF!</definedName>
    <definedName name="_Order1" hidden="1">255</definedName>
    <definedName name="_Order2" hidden="1">0</definedName>
    <definedName name="_Regression_Out" hidden="1">#REF!</definedName>
    <definedName name="_Regression_X" hidden="1">#REF!</definedName>
    <definedName name="_Regression_Y" hidden="1">#REF!</definedName>
    <definedName name="a" hidden="1">{#N/A,#N/A,FALSE,"TMCOMP96";#N/A,#N/A,FALSE,"MAT96";#N/A,#N/A,FALSE,"FANDA96";#N/A,#N/A,FALSE,"INTRAN96";#N/A,#N/A,FALSE,"NAA9697";#N/A,#N/A,FALSE,"ECWEBB";#N/A,#N/A,FALSE,"MFT96";#N/A,#N/A,FALSE,"CTrecon"}</definedName>
    <definedName name="a_1"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_1" hidden="1">{#N/A,#N/A,FALSE,"TMCOMP96";#N/A,#N/A,FALSE,"MAT96";#N/A,#N/A,FALSE,"FANDA96";#N/A,#N/A,FALSE,"INTRAN96";#N/A,#N/A,FALSE,"NAA9697";#N/A,#N/A,FALSE,"ECWEBB";#N/A,#N/A,FALSE,"MFT96";#N/A,#N/A,FALSE,"CTrecon"}</definedName>
    <definedName name="asdas17aug" hidden="1">{#N/A,#N/A,FALSE,"TMCOMP96";#N/A,#N/A,FALSE,"MAT96";#N/A,#N/A,FALSE,"FANDA96";#N/A,#N/A,FALSE,"INTRAN96";#N/A,#N/A,FALSE,"NAA9697";#N/A,#N/A,FALSE,"ECWEBB";#N/A,#N/A,FALSE,"MFT96";#N/A,#N/A,FALSE,"CTrecon"}</definedName>
    <definedName name="asdas17aug_1"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FD_1"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_1"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DFA_1"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FD_1" hidden="1">{#N/A,#N/A,FALSE,"TMCOMP96";#N/A,#N/A,FALSE,"MAT96";#N/A,#N/A,FALSE,"FANDA96";#N/A,#N/A,FALSE,"INTRAN96";#N/A,#N/A,FALSE,"NAA9697";#N/A,#N/A,FALSE,"ECWEBB";#N/A,#N/A,FALSE,"MFT96";#N/A,#N/A,FALSE,"CTrecon"}</definedName>
    <definedName name="b" hidden="1">{#N/A,#N/A,FALSE,"TMCOMP96";#N/A,#N/A,FALSE,"MAT96";#N/A,#N/A,FALSE,"FANDA96";#N/A,#N/A,FALSE,"INTRAN96";#N/A,#N/A,FALSE,"NAA9697";#N/A,#N/A,FALSE,"ECWEBB";#N/A,#N/A,FALSE,"MFT96";#N/A,#N/A,FALSE,"CTrecon"}</definedName>
    <definedName name="b_1" hidden="1">{#N/A,#N/A,FALSE,"TMCOMP96";#N/A,#N/A,FALSE,"MAT96";#N/A,#N/A,FALSE,"FANDA96";#N/A,#N/A,FALSE,"INTRAN96";#N/A,#N/A,FALSE,"NAA9697";#N/A,#N/A,FALSE,"ECWEBB";#N/A,#N/A,FALSE,"MFT96";#N/A,#N/A,FALSE,"CTrecon"}</definedName>
    <definedName name="BLPH1" hidden="1">'[10]4.6 ten year bonds'!$A$4</definedName>
    <definedName name="BLPH2" hidden="1">'[10]4.6 ten year bonds'!$D$4</definedName>
    <definedName name="BLPH3" hidden="1">'[10]4.6 ten year bonds'!$G$4</definedName>
    <definedName name="BLPH4" hidden="1">'[10]4.6 ten year bonds'!$J$4</definedName>
    <definedName name="BLPH5" hidden="1">'[10]4.6 ten year bonds'!$M$4</definedName>
    <definedName name="dgsgf" hidden="1">{#N/A,#N/A,FALSE,"TMCOMP96";#N/A,#N/A,FALSE,"MAT96";#N/A,#N/A,FALSE,"FANDA96";#N/A,#N/A,FALSE,"INTRAN96";#N/A,#N/A,FALSE,"NAA9697";#N/A,#N/A,FALSE,"ECWEBB";#N/A,#N/A,FALSE,"MFT96";#N/A,#N/A,FALSE,"CTrecon"}</definedName>
    <definedName name="dgsgf_1" hidden="1">{#N/A,#N/A,FALSE,"TMCOMP96";#N/A,#N/A,FALSE,"MAT96";#N/A,#N/A,FALSE,"FANDA96";#N/A,#N/A,FALSE,"INTRAN96";#N/A,#N/A,FALSE,"NAA9697";#N/A,#N/A,FALSE,"ECWEBB";#N/A,#N/A,FALSE,"MFT96";#N/A,#N/A,FALSE,"CTrecon"}</definedName>
    <definedName name="Distribution" hidden="1">#REF!</definedName>
    <definedName name="eh" hidden="1">{"'Trust by name'!$A$6:$E$350","'Trust by name'!$A$1:$D$348"}</definedName>
    <definedName name="eh_1" hidden="1">{"'Trust by name'!$A$6:$E$350","'Trust by name'!$A$1:$D$348"}</definedName>
    <definedName name="ExtraProfiles" hidden="1">#REF!</definedName>
    <definedName name="FDDD" hidden="1">{#N/A,#N/A,FALSE,"TMCOMP96";#N/A,#N/A,FALSE,"MAT96";#N/A,#N/A,FALSE,"FANDA96";#N/A,#N/A,FALSE,"INTRAN96";#N/A,#N/A,FALSE,"NAA9697";#N/A,#N/A,FALSE,"ECWEBB";#N/A,#N/A,FALSE,"MFT96";#N/A,#N/A,FALSE,"CTrecon"}</definedName>
    <definedName name="FDDD_1"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_1"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fd_1"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ghfgh_1"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hj_1" hidden="1">{#N/A,#N/A,FALSE,"TMCOMP96";#N/A,#N/A,FALSE,"MAT96";#N/A,#N/A,FALSE,"FANDA96";#N/A,#N/A,FALSE,"INTRAN96";#N/A,#N/A,FALSE,"NAA9697";#N/A,#N/A,FALSE,"ECWEBB";#N/A,#N/A,FALSE,"MFT96";#N/A,#N/A,FALSE,"CTrecon"}</definedName>
    <definedName name="HTML_CodePage" hidden="1">1252</definedName>
    <definedName name="HTML_Control" hidden="1">{"'Trust by name'!$A$6:$E$350","'Trust by name'!$A$1:$D$348"}</definedName>
    <definedName name="HTML_Control_1"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jhkgh" hidden="1">{#N/A,#N/A,FALSE,"TMCOMP96";#N/A,#N/A,FALSE,"MAT96";#N/A,#N/A,FALSE,"FANDA96";#N/A,#N/A,FALSE,"INTRAN96";#N/A,#N/A,FALSE,"NAA9697";#N/A,#N/A,FALSE,"ECWEBB";#N/A,#N/A,FALSE,"MFT96";#N/A,#N/A,FALSE,"CTrecon"}</definedName>
    <definedName name="jhkgh_1"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hkgh2_1" hidden="1">{#N/A,#N/A,FALSE,"TMCOMP96";#N/A,#N/A,FALSE,"MAT96";#N/A,#N/A,FALSE,"FANDA96";#N/A,#N/A,FALSE,"INTRAN96";#N/A,#N/A,FALSE,"NAA9697";#N/A,#N/A,FALSE,"ECWEBB";#N/A,#N/A,FALSE,"MFT96";#N/A,#N/A,FALSE,"CTrecon"}</definedName>
    <definedName name="n" hidden="1">{#N/A,#N/A,FALSE,"TMCOMP96";#N/A,#N/A,FALSE,"MAT96";#N/A,#N/A,FALSE,"FANDA96";#N/A,#N/A,FALSE,"INTRAN96";#N/A,#N/A,FALSE,"NAA9697";#N/A,#N/A,FALSE,"ECWEBB";#N/A,#N/A,FALSE,"MFT96";#N/A,#N/A,FALSE,"CTrecon"}</definedName>
    <definedName name="n_1" hidden="1">{#N/A,#N/A,FALSE,"TMCOMP96";#N/A,#N/A,FALSE,"MAT96";#N/A,#N/A,FALSE,"FANDA96";#N/A,#N/A,FALSE,"INTRAN96";#N/A,#N/A,FALSE,"NAA9697";#N/A,#N/A,FALSE,"ECWEBB";#N/A,#N/A,FALSE,"MFT96";#N/A,#N/A,FALSE,"CTrecon"}</definedName>
    <definedName name="name" hidden="1">{#N/A,#N/A,FALSE,"TMCOMP96";#N/A,#N/A,FALSE,"MAT96";#N/A,#N/A,FALSE,"FANDA96";#N/A,#N/A,FALSE,"INTRAN96";#N/A,#N/A,FALSE,"NAA9697";#N/A,#N/A,FALSE,"ECWEBB";#N/A,#N/A,FALSE,"MFT96";#N/A,#N/A,FALSE,"CTrecon"}</definedName>
    <definedName name="name_1" hidden="1">{#N/A,#N/A,FALSE,"TMCOMP96";#N/A,#N/A,FALSE,"MAT96";#N/A,#N/A,FALSE,"FANDA96";#N/A,#N/A,FALSE,"INTRAN96";#N/A,#N/A,FALSE,"NAA9697";#N/A,#N/A,FALSE,"ECWEBB";#N/A,#N/A,FALSE,"MFT96";#N/A,#N/A,FALSE,"CTrecon"}</definedName>
    <definedName name="NewClass1" hidden="1">#REF!</definedName>
    <definedName name="NOCONFLICT" hidden="1">{#N/A,#N/A,FALSE,"TMCOMP96";#N/A,#N/A,FALSE,"MAT96";#N/A,#N/A,FALSE,"FANDA96";#N/A,#N/A,FALSE,"INTRAN96";#N/A,#N/A,FALSE,"NAA9697";#N/A,#N/A,FALSE,"ECWEBB";#N/A,#N/A,FALSE,"MFT96";#N/A,#N/A,FALSE,"CTrecon"}</definedName>
    <definedName name="NOCONFLICT_1"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ption2_1" hidden="1">{#N/A,#N/A,FALSE,"TMCOMP96";#N/A,#N/A,FALSE,"MAT96";#N/A,#N/A,FALSE,"FANDA96";#N/A,#N/A,FALSE,"INTRAN96";#N/A,#N/A,FALSE,"NAA9697";#N/A,#N/A,FALSE,"ECWEBB";#N/A,#N/A,FALSE,"MFT96";#N/A,#N/A,FALSE,"CTrecon"}</definedName>
    <definedName name="Pal_Workbook_GUID" hidden="1">"N7IQZZD5YBE28RGZHB5UQVKH"</definedName>
    <definedName name="Pop" hidden="1">[11]Population!#REF!</definedName>
    <definedName name="Population" hidden="1">#REF!</definedName>
    <definedName name="Profiles" hidden="1">#REF!</definedName>
    <definedName name="Projections" hidden="1">#REF!</definedName>
    <definedName name="Results" hidden="1">[12]UK99!$A$1:$A$1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8</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df" hidden="1">{#N/A,#N/A,FALSE,"TMCOMP96";#N/A,#N/A,FALSE,"MAT96";#N/A,#N/A,FALSE,"FANDA96";#N/A,#N/A,FALSE,"INTRAN96";#N/A,#N/A,FALSE,"NAA9697";#N/A,#N/A,FALSE,"ECWEBB";#N/A,#N/A,FALSE,"MFT96";#N/A,#N/A,FALSE,"CTrecon"}</definedName>
    <definedName name="sdf_1"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f_1"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fad_1"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i_1"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4.9j_1"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rggh_1" hidden="1">{#N/A,#N/A,FALSE,"TMCOMP96";#N/A,#N/A,FALSE,"MAT96";#N/A,#N/A,FALSE,"FANDA96";#N/A,#N/A,FALSE,"INTRAN96";#N/A,#N/A,FALSE,"NAA9697";#N/A,#N/A,FALSE,"ECWEBB";#N/A,#N/A,FALSE,"MFT96";#N/A,#N/A,FALSE,"CTrecon"}</definedName>
    <definedName name="wrn.table1." hidden="1">{#N/A,#N/A,FALSE,"CGBR95C"}</definedName>
    <definedName name="wrn.table1._1" hidden="1">{#N/A,#N/A,FALSE,"CGBR95C"}</definedName>
    <definedName name="wrn.table2." hidden="1">{#N/A,#N/A,FALSE,"CGBR95C"}</definedName>
    <definedName name="wrn.table2._1" hidden="1">{#N/A,#N/A,FALSE,"CGBR95C"}</definedName>
    <definedName name="wrn.tablea." hidden="1">{#N/A,#N/A,FALSE,"CGBR95C"}</definedName>
    <definedName name="wrn.tablea._1" hidden="1">{#N/A,#N/A,FALSE,"CGBR95C"}</definedName>
    <definedName name="wrn.tableb." hidden="1">{#N/A,#N/A,FALSE,"CGBR95C"}</definedName>
    <definedName name="wrn.tableb._1" hidden="1">{#N/A,#N/A,FALSE,"CGBR95C"}</definedName>
    <definedName name="wrn.tableq." hidden="1">{#N/A,#N/A,FALSE,"CGBR95C"}</definedName>
    <definedName name="wrn.tableq._1" hidden="1">{#N/A,#N/A,FALSE,"CGBR95C"}</definedName>
    <definedName name="wrn.TMCOMP." hidden="1">{#N/A,#N/A,FALSE,"TMCOMP96";#N/A,#N/A,FALSE,"MAT96";#N/A,#N/A,FALSE,"FANDA96";#N/A,#N/A,FALSE,"INTRAN96";#N/A,#N/A,FALSE,"NAA9697";#N/A,#N/A,FALSE,"ECWEBB";#N/A,#N/A,FALSE,"MFT96";#N/A,#N/A,FALSE,"CTrecon"}</definedName>
    <definedName name="wrn.TMCOMP._1" hidden="1">{#N/A,#N/A,FALSE,"TMCOMP96";#N/A,#N/A,FALSE,"MAT96";#N/A,#N/A,FALSE,"FANDA96";#N/A,#N/A,FALSE,"INTRAN96";#N/A,#N/A,FALSE,"NAA9697";#N/A,#N/A,FALSE,"ECWEBB";#N/A,#N/A,FALSE,"MFT96";#N/A,#N/A,FALSE,"CTrecon"}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2" i="21" l="1"/>
  <c r="H333" i="21"/>
  <c r="H334" i="21"/>
  <c r="H335" i="21"/>
  <c r="H336" i="21"/>
  <c r="H337" i="21"/>
  <c r="H338" i="21"/>
  <c r="H339" i="21"/>
  <c r="H340" i="21"/>
  <c r="H341" i="21"/>
  <c r="H342" i="21"/>
  <c r="H343" i="21"/>
  <c r="H344" i="21"/>
  <c r="H345" i="21"/>
  <c r="H346" i="21"/>
  <c r="H347" i="21"/>
  <c r="H348" i="21"/>
  <c r="H349" i="21"/>
  <c r="H350" i="21"/>
  <c r="H351" i="21"/>
  <c r="H352" i="21"/>
  <c r="H353" i="21"/>
  <c r="H331" i="21"/>
  <c r="H301" i="21"/>
  <c r="H302" i="21"/>
  <c r="H303" i="21"/>
  <c r="H304" i="21"/>
  <c r="H305" i="21"/>
  <c r="H306" i="21"/>
  <c r="H307" i="21"/>
  <c r="H308" i="21"/>
  <c r="H309" i="21"/>
  <c r="H310" i="21"/>
  <c r="H311" i="21"/>
  <c r="H312" i="21"/>
  <c r="H313" i="21"/>
  <c r="H314" i="21"/>
  <c r="H315" i="21"/>
  <c r="H316" i="21"/>
  <c r="H317" i="21"/>
  <c r="H318" i="21"/>
  <c r="H319" i="21"/>
  <c r="H320" i="21"/>
  <c r="H321" i="21"/>
  <c r="H322" i="21"/>
  <c r="H323" i="21"/>
  <c r="H324" i="21"/>
  <c r="H325" i="21"/>
  <c r="H326" i="21"/>
  <c r="H327" i="21"/>
  <c r="H328" i="21"/>
  <c r="H329" i="21"/>
  <c r="H300" i="21"/>
  <c r="I332" i="21"/>
  <c r="I333" i="21"/>
  <c r="I334" i="21"/>
  <c r="I335" i="21"/>
  <c r="I336" i="21"/>
  <c r="I337" i="21"/>
  <c r="I338" i="21"/>
  <c r="I339" i="21"/>
  <c r="I340" i="21"/>
  <c r="I341" i="21"/>
  <c r="I342" i="21"/>
  <c r="I343" i="21"/>
  <c r="I344" i="21"/>
  <c r="I345" i="21"/>
  <c r="I346" i="21"/>
  <c r="I347" i="21"/>
  <c r="I348" i="21"/>
  <c r="I349" i="21"/>
  <c r="I350" i="21"/>
  <c r="I351" i="21"/>
  <c r="I352" i="21"/>
  <c r="I353" i="21"/>
  <c r="I331" i="21"/>
  <c r="I301" i="21"/>
  <c r="I302" i="21"/>
  <c r="I303" i="21"/>
  <c r="I304" i="21"/>
  <c r="I305" i="21"/>
  <c r="I306" i="21"/>
  <c r="I307" i="21"/>
  <c r="I308" i="21"/>
  <c r="I309" i="21"/>
  <c r="I310" i="21"/>
  <c r="I311" i="21"/>
  <c r="I312" i="21"/>
  <c r="I313" i="21"/>
  <c r="I314" i="21"/>
  <c r="I315" i="21"/>
  <c r="I316" i="21"/>
  <c r="I317" i="21"/>
  <c r="I318" i="21"/>
  <c r="I319" i="21"/>
  <c r="I320" i="21"/>
  <c r="I321" i="21"/>
  <c r="I322" i="21"/>
  <c r="I323" i="21"/>
  <c r="I324" i="21"/>
  <c r="I325" i="21"/>
  <c r="I326" i="21"/>
  <c r="I327" i="21"/>
  <c r="I328" i="21"/>
  <c r="I329" i="21"/>
  <c r="I300" i="21"/>
  <c r="J336" i="21"/>
  <c r="J337" i="21"/>
  <c r="J338" i="21"/>
  <c r="J339" i="21"/>
  <c r="J340" i="21"/>
  <c r="J341" i="21"/>
  <c r="J342" i="21"/>
  <c r="J343" i="21"/>
  <c r="J344" i="21"/>
  <c r="J345" i="21"/>
  <c r="J346" i="21"/>
  <c r="J347" i="21"/>
  <c r="J348" i="21"/>
  <c r="J349" i="21"/>
  <c r="J350" i="21"/>
  <c r="J351" i="21"/>
  <c r="J352" i="21"/>
  <c r="J353" i="21"/>
  <c r="J332" i="21"/>
  <c r="J333" i="21"/>
  <c r="J334" i="21"/>
  <c r="J335" i="21"/>
  <c r="J331" i="21"/>
  <c r="J306" i="21"/>
  <c r="J307" i="21"/>
  <c r="J308" i="21"/>
  <c r="J309" i="21"/>
  <c r="J310" i="21"/>
  <c r="J311" i="21"/>
  <c r="J312" i="21"/>
  <c r="J313" i="21"/>
  <c r="J314" i="21"/>
  <c r="J315" i="21"/>
  <c r="J316" i="21"/>
  <c r="J317" i="21"/>
  <c r="J318" i="21"/>
  <c r="J319" i="21"/>
  <c r="J320" i="21"/>
  <c r="J321" i="21"/>
  <c r="J322" i="21"/>
  <c r="J323" i="21"/>
  <c r="J324" i="21"/>
  <c r="J325" i="21"/>
  <c r="J326" i="21"/>
  <c r="J327" i="21"/>
  <c r="J328" i="21"/>
  <c r="J329" i="21"/>
  <c r="J301" i="21"/>
  <c r="J302" i="21"/>
  <c r="J303" i="21"/>
  <c r="J304" i="21"/>
  <c r="J305" i="21"/>
  <c r="J300" i="21"/>
  <c r="L301" i="21"/>
  <c r="L302" i="21"/>
  <c r="L303" i="21"/>
  <c r="L304" i="21"/>
  <c r="L305" i="21"/>
  <c r="L306" i="21"/>
  <c r="L307" i="21"/>
  <c r="L308" i="21"/>
  <c r="L309" i="21"/>
  <c r="L310" i="21"/>
  <c r="L311" i="21"/>
  <c r="L312" i="21"/>
  <c r="L313" i="21"/>
  <c r="L314" i="21"/>
  <c r="L315" i="21"/>
  <c r="L316" i="21"/>
  <c r="L317" i="21"/>
  <c r="L318" i="21"/>
  <c r="L319" i="21"/>
  <c r="L320" i="21"/>
  <c r="L321" i="21"/>
  <c r="L322" i="21"/>
  <c r="L323" i="21"/>
  <c r="L324" i="21"/>
  <c r="L325" i="21"/>
  <c r="L326" i="21"/>
  <c r="L327" i="21"/>
  <c r="L328" i="21"/>
  <c r="L329" i="21"/>
  <c r="L300" i="21"/>
  <c r="K332" i="21"/>
  <c r="K333" i="21"/>
  <c r="K334" i="21"/>
  <c r="K335" i="21"/>
  <c r="K336" i="21"/>
  <c r="K337" i="21"/>
  <c r="K338" i="21"/>
  <c r="K339" i="21"/>
  <c r="K340" i="21"/>
  <c r="K341" i="21"/>
  <c r="K342" i="21"/>
  <c r="K343" i="21"/>
  <c r="K344" i="21"/>
  <c r="K345" i="21"/>
  <c r="K346" i="21"/>
  <c r="K347" i="21"/>
  <c r="K348" i="21"/>
  <c r="K349" i="21"/>
  <c r="K350" i="21"/>
  <c r="K351" i="21"/>
  <c r="K352" i="21"/>
  <c r="K353" i="21"/>
  <c r="K331" i="21"/>
  <c r="L331" i="21"/>
  <c r="L332" i="21"/>
  <c r="L333" i="21"/>
  <c r="L334" i="21"/>
  <c r="L335" i="21"/>
  <c r="L336" i="21"/>
  <c r="L337" i="21"/>
  <c r="L338" i="21"/>
  <c r="L339" i="21"/>
  <c r="L340" i="21"/>
  <c r="L341" i="21"/>
  <c r="L342" i="21"/>
  <c r="L343" i="21"/>
  <c r="L344" i="21"/>
  <c r="L345" i="21"/>
  <c r="L346" i="21"/>
  <c r="L347" i="21"/>
  <c r="L348" i="21"/>
  <c r="L349" i="21"/>
  <c r="L350" i="21"/>
  <c r="L351" i="21"/>
  <c r="L352" i="21"/>
  <c r="L353" i="21"/>
  <c r="K306" i="21"/>
  <c r="K307" i="21"/>
  <c r="K308" i="21"/>
  <c r="K309" i="21"/>
  <c r="K310" i="21"/>
  <c r="K311" i="21"/>
  <c r="K312" i="21"/>
  <c r="K313" i="21"/>
  <c r="K314" i="21"/>
  <c r="K315" i="21"/>
  <c r="K316" i="21"/>
  <c r="K317" i="21"/>
  <c r="K318" i="21"/>
  <c r="K319" i="21"/>
  <c r="K320" i="21"/>
  <c r="K321" i="21"/>
  <c r="K322" i="21"/>
  <c r="K323" i="21"/>
  <c r="K324" i="21"/>
  <c r="K325" i="21"/>
  <c r="K326" i="21"/>
  <c r="K327" i="21"/>
  <c r="K328" i="21"/>
  <c r="K329" i="21"/>
  <c r="K301" i="21"/>
  <c r="K302" i="21"/>
  <c r="K303" i="21"/>
  <c r="K304" i="21"/>
  <c r="K305" i="21"/>
  <c r="K300" i="21"/>
  <c r="D9" i="1" l="1"/>
  <c r="D21" i="1" l="1"/>
  <c r="D18" i="1"/>
  <c r="D29" i="1"/>
  <c r="D20" i="1"/>
  <c r="D19" i="1"/>
  <c r="D36" i="1"/>
  <c r="D28" i="1"/>
  <c r="D22" i="1"/>
  <c r="E33" i="21"/>
  <c r="E8" i="21"/>
  <c r="E16" i="21"/>
  <c r="E24" i="21"/>
  <c r="E32" i="21"/>
  <c r="E40" i="21"/>
  <c r="E48" i="21"/>
  <c r="E56" i="21"/>
  <c r="E64" i="21"/>
  <c r="E72" i="21"/>
  <c r="E80" i="21"/>
  <c r="E88" i="21"/>
  <c r="E96" i="21"/>
  <c r="E104" i="21"/>
  <c r="E112" i="21"/>
  <c r="E120" i="21"/>
  <c r="E128" i="21"/>
  <c r="E136" i="21"/>
  <c r="E144" i="21"/>
  <c r="E152" i="21"/>
  <c r="E160" i="21"/>
  <c r="E168" i="21"/>
  <c r="E176" i="21"/>
  <c r="E9" i="21"/>
  <c r="E17" i="21"/>
  <c r="E25" i="21"/>
  <c r="E41" i="21"/>
  <c r="E49" i="21"/>
  <c r="E57" i="21"/>
  <c r="E65" i="21"/>
  <c r="E73" i="21"/>
  <c r="E81" i="21"/>
  <c r="E89" i="21"/>
  <c r="E97" i="21"/>
  <c r="E105" i="21"/>
  <c r="E113" i="21"/>
  <c r="E121" i="21"/>
  <c r="E129" i="21"/>
  <c r="E137" i="21"/>
  <c r="E145" i="21"/>
  <c r="E10" i="21"/>
  <c r="E18" i="21"/>
  <c r="E26" i="21"/>
  <c r="E34" i="21"/>
  <c r="E42" i="21"/>
  <c r="E50" i="21"/>
  <c r="E58" i="21"/>
  <c r="E66" i="21"/>
  <c r="E74" i="21"/>
  <c r="E82" i="21"/>
  <c r="E90" i="21"/>
  <c r="E98" i="21"/>
  <c r="E106" i="21"/>
  <c r="E114" i="21"/>
  <c r="E122" i="21"/>
  <c r="E130" i="21"/>
  <c r="E138" i="21"/>
  <c r="E146" i="21"/>
  <c r="E154" i="21"/>
  <c r="E162" i="21"/>
  <c r="E170" i="21"/>
  <c r="E178" i="21"/>
  <c r="E186" i="21"/>
  <c r="E194" i="21"/>
  <c r="E202" i="21"/>
  <c r="E210" i="21"/>
  <c r="E218" i="21"/>
  <c r="E226" i="21"/>
  <c r="E234" i="21"/>
  <c r="E242" i="21"/>
  <c r="E250" i="21"/>
  <c r="E258" i="21"/>
  <c r="E266" i="21"/>
  <c r="E11" i="21"/>
  <c r="E19" i="21"/>
  <c r="E27" i="21"/>
  <c r="E35" i="21"/>
  <c r="E43" i="21"/>
  <c r="E51" i="21"/>
  <c r="E59" i="21"/>
  <c r="E67" i="21"/>
  <c r="E75" i="21"/>
  <c r="E83" i="21"/>
  <c r="E91" i="21"/>
  <c r="E99" i="21"/>
  <c r="E107" i="21"/>
  <c r="E115" i="21"/>
  <c r="E123" i="21"/>
  <c r="E131" i="21"/>
  <c r="E139" i="21"/>
  <c r="E147" i="21"/>
  <c r="E155" i="21"/>
  <c r="E4" i="21"/>
  <c r="E12" i="21"/>
  <c r="E20" i="21"/>
  <c r="E28" i="21"/>
  <c r="E36" i="21"/>
  <c r="E44" i="21"/>
  <c r="E52" i="21"/>
  <c r="E60" i="21"/>
  <c r="E68" i="21"/>
  <c r="E76" i="21"/>
  <c r="E84" i="21"/>
  <c r="E92" i="21"/>
  <c r="E100" i="21"/>
  <c r="E108" i="21"/>
  <c r="E116" i="21"/>
  <c r="E124" i="21"/>
  <c r="E132" i="21"/>
  <c r="E140" i="21"/>
  <c r="E148" i="21"/>
  <c r="E156" i="21"/>
  <c r="E164" i="21"/>
  <c r="E172" i="21"/>
  <c r="E180" i="21"/>
  <c r="E6" i="21"/>
  <c r="E29" i="21"/>
  <c r="E47" i="21"/>
  <c r="E70" i="21"/>
  <c r="E93" i="21"/>
  <c r="E111" i="21"/>
  <c r="E134" i="21"/>
  <c r="E153" i="21"/>
  <c r="E167" i="21"/>
  <c r="E181" i="21"/>
  <c r="E190" i="21"/>
  <c r="E199" i="21"/>
  <c r="E208" i="21"/>
  <c r="E217" i="21"/>
  <c r="E227" i="21"/>
  <c r="E236" i="21"/>
  <c r="E245" i="21"/>
  <c r="E254" i="21"/>
  <c r="E263" i="21"/>
  <c r="E272" i="21"/>
  <c r="E280" i="21"/>
  <c r="E288" i="21"/>
  <c r="E296" i="21"/>
  <c r="E37" i="21"/>
  <c r="E119" i="21"/>
  <c r="E173" i="21"/>
  <c r="E203" i="21"/>
  <c r="E230" i="21"/>
  <c r="E257" i="21"/>
  <c r="E283" i="21"/>
  <c r="E63" i="21"/>
  <c r="E177" i="21"/>
  <c r="E224" i="21"/>
  <c r="E270" i="21"/>
  <c r="E5" i="21"/>
  <c r="E133" i="21"/>
  <c r="E189" i="21"/>
  <c r="E244" i="21"/>
  <c r="E279" i="21"/>
  <c r="E7" i="21"/>
  <c r="E30" i="21"/>
  <c r="E53" i="21"/>
  <c r="E71" i="21"/>
  <c r="E94" i="21"/>
  <c r="E117" i="21"/>
  <c r="E135" i="21"/>
  <c r="E157" i="21"/>
  <c r="E169" i="21"/>
  <c r="E182" i="21"/>
  <c r="E191" i="21"/>
  <c r="E200" i="21"/>
  <c r="E209" i="21"/>
  <c r="E219" i="21"/>
  <c r="E228" i="21"/>
  <c r="E237" i="21"/>
  <c r="E246" i="21"/>
  <c r="E255" i="21"/>
  <c r="E264" i="21"/>
  <c r="E273" i="21"/>
  <c r="E281" i="21"/>
  <c r="E289" i="21"/>
  <c r="E297" i="21"/>
  <c r="E14" i="21"/>
  <c r="E78" i="21"/>
  <c r="E142" i="21"/>
  <c r="E184" i="21"/>
  <c r="E212" i="21"/>
  <c r="E239" i="21"/>
  <c r="E275" i="21"/>
  <c r="E3" i="21"/>
  <c r="E45" i="21"/>
  <c r="E165" i="21"/>
  <c r="E215" i="21"/>
  <c r="E261" i="21"/>
  <c r="E69" i="21"/>
  <c r="E166" i="21"/>
  <c r="E207" i="21"/>
  <c r="E253" i="21"/>
  <c r="E295" i="21"/>
  <c r="E13" i="21"/>
  <c r="E31" i="21"/>
  <c r="E54" i="21"/>
  <c r="E77" i="21"/>
  <c r="E95" i="21"/>
  <c r="E118" i="21"/>
  <c r="E141" i="21"/>
  <c r="E158" i="21"/>
  <c r="E171" i="21"/>
  <c r="E183" i="21"/>
  <c r="E192" i="21"/>
  <c r="E201" i="21"/>
  <c r="E211" i="21"/>
  <c r="E220" i="21"/>
  <c r="E229" i="21"/>
  <c r="E238" i="21"/>
  <c r="E247" i="21"/>
  <c r="E256" i="21"/>
  <c r="E265" i="21"/>
  <c r="E274" i="21"/>
  <c r="E282" i="21"/>
  <c r="E290" i="21"/>
  <c r="E298" i="21"/>
  <c r="E55" i="21"/>
  <c r="E101" i="21"/>
  <c r="E159" i="21"/>
  <c r="E193" i="21"/>
  <c r="E221" i="21"/>
  <c r="E248" i="21"/>
  <c r="E267" i="21"/>
  <c r="E291" i="21"/>
  <c r="E109" i="21"/>
  <c r="E188" i="21"/>
  <c r="E233" i="21"/>
  <c r="E278" i="21"/>
  <c r="E87" i="21"/>
  <c r="E151" i="21"/>
  <c r="E216" i="21"/>
  <c r="E262" i="21"/>
  <c r="E15" i="21"/>
  <c r="E38" i="21"/>
  <c r="E61" i="21"/>
  <c r="E79" i="21"/>
  <c r="E102" i="21"/>
  <c r="E125" i="21"/>
  <c r="E143" i="21"/>
  <c r="E161" i="21"/>
  <c r="E174" i="21"/>
  <c r="E185" i="21"/>
  <c r="E195" i="21"/>
  <c r="E204" i="21"/>
  <c r="E213" i="21"/>
  <c r="E222" i="21"/>
  <c r="E231" i="21"/>
  <c r="E240" i="21"/>
  <c r="E249" i="21"/>
  <c r="E259" i="21"/>
  <c r="E268" i="21"/>
  <c r="E276" i="21"/>
  <c r="E284" i="21"/>
  <c r="E292" i="21"/>
  <c r="E86" i="21"/>
  <c r="E127" i="21"/>
  <c r="E197" i="21"/>
  <c r="E243" i="21"/>
  <c r="E286" i="21"/>
  <c r="E46" i="21"/>
  <c r="E179" i="21"/>
  <c r="E225" i="21"/>
  <c r="E271" i="21"/>
  <c r="E21" i="21"/>
  <c r="E39" i="21"/>
  <c r="E62" i="21"/>
  <c r="E85" i="21"/>
  <c r="E103" i="21"/>
  <c r="E126" i="21"/>
  <c r="E149" i="21"/>
  <c r="E163" i="21"/>
  <c r="E175" i="21"/>
  <c r="E187" i="21"/>
  <c r="E196" i="21"/>
  <c r="E205" i="21"/>
  <c r="E214" i="21"/>
  <c r="E223" i="21"/>
  <c r="E232" i="21"/>
  <c r="E241" i="21"/>
  <c r="E251" i="21"/>
  <c r="E260" i="21"/>
  <c r="E269" i="21"/>
  <c r="E277" i="21"/>
  <c r="E285" i="21"/>
  <c r="E293" i="21"/>
  <c r="E22" i="21"/>
  <c r="E150" i="21"/>
  <c r="E206" i="21"/>
  <c r="E252" i="21"/>
  <c r="E294" i="21"/>
  <c r="E23" i="21"/>
  <c r="E110" i="21"/>
  <c r="E198" i="21"/>
  <c r="E235" i="21"/>
  <c r="E287" i="21"/>
  <c r="J214" i="21" l="1"/>
  <c r="J207" i="21"/>
  <c r="L188" i="21"/>
  <c r="J270" i="21"/>
  <c r="L291" i="21"/>
  <c r="J181" i="21"/>
  <c r="L178" i="21"/>
  <c r="L257" i="21"/>
  <c r="L193" i="21"/>
  <c r="K296" i="21"/>
  <c r="K280" i="21"/>
  <c r="K216" i="21"/>
  <c r="K257" i="21"/>
  <c r="K193" i="21"/>
  <c r="L239" i="21"/>
  <c r="J219" i="21"/>
  <c r="J295" i="21"/>
  <c r="J280" i="21"/>
  <c r="L286" i="21"/>
  <c r="J191" i="21"/>
  <c r="L219" i="21"/>
  <c r="L298" i="21"/>
  <c r="J188" i="21"/>
  <c r="K294" i="21"/>
  <c r="K246" i="21"/>
  <c r="K214" i="21"/>
  <c r="K239" i="21"/>
  <c r="K207" i="21"/>
  <c r="K191" i="21"/>
  <c r="L3" i="21"/>
  <c r="K259" i="21"/>
  <c r="L270" i="21"/>
  <c r="J9" i="21"/>
  <c r="L207" i="21"/>
  <c r="L246" i="21"/>
  <c r="J257" i="21"/>
  <c r="J229" i="21"/>
  <c r="J259" i="21"/>
  <c r="K276" i="21"/>
  <c r="K228" i="21"/>
  <c r="K189" i="21"/>
  <c r="J297" i="21"/>
  <c r="K298" i="21"/>
  <c r="J239" i="21"/>
  <c r="L228" i="21"/>
  <c r="J246" i="21"/>
  <c r="J251" i="21"/>
  <c r="J187" i="21"/>
  <c r="L288" i="21"/>
  <c r="J178" i="21"/>
  <c r="K178" i="21"/>
  <c r="K251" i="21"/>
  <c r="K219" i="21"/>
  <c r="K187" i="21"/>
  <c r="L189" i="21"/>
  <c r="L229" i="21"/>
  <c r="J216" i="21"/>
  <c r="L213" i="21"/>
  <c r="L214" i="21"/>
  <c r="J296" i="21"/>
  <c r="L284" i="21"/>
  <c r="J238" i="21"/>
  <c r="L259" i="21"/>
  <c r="J213" i="21"/>
  <c r="J228" i="21"/>
  <c r="L280" i="21"/>
  <c r="L216" i="21"/>
  <c r="J298" i="21"/>
  <c r="K288" i="21"/>
  <c r="K297" i="21"/>
  <c r="J189" i="21"/>
  <c r="K291" i="21"/>
  <c r="J288" i="21"/>
  <c r="L79" i="21"/>
  <c r="J193" i="21"/>
  <c r="L181" i="21"/>
  <c r="L191" i="21"/>
  <c r="L276" i="21"/>
  <c r="J294" i="21"/>
  <c r="L251" i="21"/>
  <c r="L187" i="21"/>
  <c r="L10" i="21"/>
  <c r="J284" i="21"/>
  <c r="K286" i="21"/>
  <c r="K270" i="21"/>
  <c r="K238" i="21"/>
  <c r="K295" i="21"/>
  <c r="L238" i="21"/>
  <c r="J286" i="21"/>
  <c r="J276" i="21"/>
  <c r="J291" i="21"/>
  <c r="J3" i="21"/>
  <c r="K284" i="21"/>
  <c r="K188" i="21"/>
  <c r="K229" i="21"/>
  <c r="K213" i="21"/>
  <c r="K181" i="21"/>
  <c r="D32" i="1" l="1"/>
  <c r="L65" i="21" l="1"/>
  <c r="K65" i="21"/>
  <c r="J65" i="21"/>
  <c r="I295" i="21" l="1"/>
  <c r="I291" i="21"/>
  <c r="I287" i="21"/>
  <c r="I282" i="21"/>
  <c r="I278" i="21"/>
  <c r="I274" i="21"/>
  <c r="I270" i="21"/>
  <c r="I266" i="21"/>
  <c r="I262" i="21"/>
  <c r="I258" i="21"/>
  <c r="I254" i="21"/>
  <c r="I250" i="21"/>
  <c r="I246" i="21"/>
  <c r="I242" i="21"/>
  <c r="I238" i="21"/>
  <c r="I234" i="21"/>
  <c r="I230" i="21"/>
  <c r="I226" i="21"/>
  <c r="I223" i="21"/>
  <c r="I220" i="21"/>
  <c r="I212" i="21"/>
  <c r="I204" i="21"/>
  <c r="I200" i="21"/>
  <c r="I197" i="21"/>
  <c r="I193" i="21"/>
  <c r="I189" i="21"/>
  <c r="I185" i="21"/>
  <c r="I181" i="21"/>
  <c r="I176" i="21"/>
  <c r="I172" i="21"/>
  <c r="I168" i="21"/>
  <c r="I163" i="21"/>
  <c r="I160" i="21"/>
  <c r="I156" i="21"/>
  <c r="I153" i="21"/>
  <c r="I149" i="21"/>
  <c r="I145" i="21"/>
  <c r="I141" i="21"/>
  <c r="I137" i="21"/>
  <c r="I133" i="21"/>
  <c r="I129" i="21"/>
  <c r="I125" i="21"/>
  <c r="I121" i="21"/>
  <c r="I117" i="21"/>
  <c r="I113" i="21"/>
  <c r="I110" i="21"/>
  <c r="I107" i="21"/>
  <c r="I103" i="21"/>
  <c r="I99" i="21"/>
  <c r="I95" i="21"/>
  <c r="I91" i="21"/>
  <c r="I87" i="21"/>
  <c r="I84" i="21"/>
  <c r="I80" i="21"/>
  <c r="I76" i="21"/>
  <c r="I72" i="21"/>
  <c r="I68" i="21"/>
  <c r="I63" i="21"/>
  <c r="I60" i="21"/>
  <c r="I57" i="21"/>
  <c r="I53" i="21"/>
  <c r="I49" i="21"/>
  <c r="I46" i="21"/>
  <c r="I42" i="21"/>
  <c r="I38" i="21"/>
  <c r="I34" i="21"/>
  <c r="I30" i="21"/>
  <c r="I26" i="21"/>
  <c r="I22" i="21"/>
  <c r="I18" i="21"/>
  <c r="I14" i="21"/>
  <c r="I11" i="21"/>
  <c r="I7" i="21"/>
  <c r="I296" i="21"/>
  <c r="I292" i="21"/>
  <c r="I288" i="21"/>
  <c r="I283" i="21"/>
  <c r="I279" i="21"/>
  <c r="I275" i="21"/>
  <c r="I271" i="21"/>
  <c r="I267" i="21"/>
  <c r="I263" i="21"/>
  <c r="I259" i="21"/>
  <c r="I255" i="21"/>
  <c r="I251" i="21"/>
  <c r="I247" i="21"/>
  <c r="I243" i="21"/>
  <c r="I239" i="21"/>
  <c r="I235" i="21"/>
  <c r="I231" i="21"/>
  <c r="I227" i="21"/>
  <c r="I224" i="21"/>
  <c r="I221" i="21"/>
  <c r="I217" i="21"/>
  <c r="I213" i="21"/>
  <c r="I210" i="21"/>
  <c r="I208" i="21"/>
  <c r="I205" i="21"/>
  <c r="I201" i="21"/>
  <c r="I194" i="21"/>
  <c r="I190" i="21"/>
  <c r="I186" i="21"/>
  <c r="I182" i="21"/>
  <c r="I177" i="21"/>
  <c r="I173" i="21"/>
  <c r="I169" i="21"/>
  <c r="I165" i="21"/>
  <c r="I161" i="21"/>
  <c r="I157" i="21"/>
  <c r="I150" i="21"/>
  <c r="I146" i="21"/>
  <c r="I142" i="21"/>
  <c r="I138" i="21"/>
  <c r="I134" i="21"/>
  <c r="I130" i="21"/>
  <c r="I126" i="21"/>
  <c r="I122" i="21"/>
  <c r="I118" i="21"/>
  <c r="I114" i="21"/>
  <c r="I111" i="21"/>
  <c r="I104" i="21"/>
  <c r="I100" i="21"/>
  <c r="I96" i="21"/>
  <c r="I92" i="21"/>
  <c r="I88" i="21"/>
  <c r="I85" i="21"/>
  <c r="I81" i="21"/>
  <c r="I77" i="21"/>
  <c r="I73" i="21"/>
  <c r="I69" i="21"/>
  <c r="I64" i="21"/>
  <c r="I61" i="21"/>
  <c r="I58" i="21"/>
  <c r="I54" i="21"/>
  <c r="I50" i="21"/>
  <c r="I43" i="21"/>
  <c r="I39" i="21"/>
  <c r="I35" i="21"/>
  <c r="I31" i="21"/>
  <c r="I27" i="21"/>
  <c r="I23" i="21"/>
  <c r="I19" i="21"/>
  <c r="I15" i="21"/>
  <c r="I8" i="21"/>
  <c r="I4" i="21"/>
  <c r="I297" i="21"/>
  <c r="I293" i="21"/>
  <c r="I289" i="21"/>
  <c r="I285" i="21"/>
  <c r="I280" i="21"/>
  <c r="I276" i="21"/>
  <c r="I272" i="21"/>
  <c r="I268" i="21"/>
  <c r="I264" i="21"/>
  <c r="I260" i="21"/>
  <c r="I256" i="21"/>
  <c r="I252" i="21"/>
  <c r="I248" i="21"/>
  <c r="I244" i="21"/>
  <c r="I240" i="21"/>
  <c r="I236" i="21"/>
  <c r="I232" i="21"/>
  <c r="I228" i="21"/>
  <c r="I225" i="21"/>
  <c r="I222" i="21"/>
  <c r="I218" i="21"/>
  <c r="I214" i="21"/>
  <c r="I209" i="21"/>
  <c r="I206" i="21"/>
  <c r="I202" i="21"/>
  <c r="I198" i="21"/>
  <c r="I195" i="21"/>
  <c r="I191" i="21"/>
  <c r="I187" i="21"/>
  <c r="I183" i="21"/>
  <c r="I179" i="21"/>
  <c r="I174" i="21"/>
  <c r="I170" i="21"/>
  <c r="I166" i="21"/>
  <c r="I162" i="21"/>
  <c r="I158" i="21"/>
  <c r="I154" i="21"/>
  <c r="I151" i="21"/>
  <c r="I147" i="21"/>
  <c r="I143" i="21"/>
  <c r="I139" i="21"/>
  <c r="I135" i="21"/>
  <c r="I131" i="21"/>
  <c r="I127" i="21"/>
  <c r="I123" i="21"/>
  <c r="I119" i="21"/>
  <c r="I115" i="21"/>
  <c r="I108" i="21"/>
  <c r="I105" i="21"/>
  <c r="I101" i="21"/>
  <c r="I97" i="21"/>
  <c r="I93" i="21"/>
  <c r="I89" i="21"/>
  <c r="I86" i="21"/>
  <c r="I82" i="21"/>
  <c r="I78" i="21"/>
  <c r="I74" i="21"/>
  <c r="I70" i="21"/>
  <c r="I66" i="21"/>
  <c r="I62" i="21"/>
  <c r="I59" i="21"/>
  <c r="I55" i="21"/>
  <c r="I51" i="21"/>
  <c r="I47" i="21"/>
  <c r="I44" i="21"/>
  <c r="I40" i="21"/>
  <c r="I36" i="21"/>
  <c r="I32" i="21"/>
  <c r="I28" i="21"/>
  <c r="I24" i="21"/>
  <c r="I20" i="21"/>
  <c r="I16" i="21"/>
  <c r="I12" i="21"/>
  <c r="I9" i="21"/>
  <c r="I5" i="21"/>
  <c r="I65" i="21"/>
  <c r="I298" i="21"/>
  <c r="I294" i="21"/>
  <c r="I290" i="21"/>
  <c r="I286" i="21"/>
  <c r="I281" i="21"/>
  <c r="I277" i="21"/>
  <c r="I273" i="21"/>
  <c r="I269" i="21"/>
  <c r="I265" i="21"/>
  <c r="I261" i="21"/>
  <c r="I257" i="21"/>
  <c r="I253" i="21"/>
  <c r="I249" i="21"/>
  <c r="I245" i="21"/>
  <c r="I241" i="21"/>
  <c r="I237" i="21"/>
  <c r="I233" i="21"/>
  <c r="I229" i="21"/>
  <c r="I219" i="21"/>
  <c r="I215" i="21"/>
  <c r="I211" i="21"/>
  <c r="I207" i="21"/>
  <c r="I203" i="21"/>
  <c r="I199" i="21"/>
  <c r="I196" i="21"/>
  <c r="I192" i="21"/>
  <c r="I188" i="21"/>
  <c r="I184" i="21"/>
  <c r="I180" i="21"/>
  <c r="I175" i="21"/>
  <c r="I171" i="21"/>
  <c r="I167" i="21"/>
  <c r="I164" i="21"/>
  <c r="I159" i="21"/>
  <c r="I155" i="21"/>
  <c r="I152" i="21"/>
  <c r="I148" i="21"/>
  <c r="I144" i="21"/>
  <c r="I140" i="21"/>
  <c r="I136" i="21"/>
  <c r="I132" i="21"/>
  <c r="I128" i="21"/>
  <c r="I124" i="21"/>
  <c r="I120" i="21"/>
  <c r="I116" i="21"/>
  <c r="I112" i="21"/>
  <c r="I109" i="21"/>
  <c r="I106" i="21"/>
  <c r="I102" i="21"/>
  <c r="I98" i="21"/>
  <c r="I94" i="21"/>
  <c r="I90" i="21"/>
  <c r="I83" i="21"/>
  <c r="I79" i="21"/>
  <c r="I75" i="21"/>
  <c r="I71" i="21"/>
  <c r="I67" i="21"/>
  <c r="I56" i="21"/>
  <c r="I52" i="21"/>
  <c r="I48" i="21"/>
  <c r="I45" i="21"/>
  <c r="I41" i="21"/>
  <c r="I37" i="21"/>
  <c r="I33" i="21"/>
  <c r="I29" i="21"/>
  <c r="I25" i="21"/>
  <c r="I21" i="21"/>
  <c r="I17" i="21"/>
  <c r="I13" i="21"/>
  <c r="I284" i="21"/>
  <c r="I10" i="21"/>
  <c r="I6" i="21"/>
  <c r="F3" i="21"/>
  <c r="I3" i="21"/>
  <c r="H297" i="21"/>
  <c r="H295" i="21"/>
  <c r="H298" i="21"/>
  <c r="H296" i="21"/>
  <c r="H294" i="21"/>
  <c r="H3" i="21"/>
  <c r="H288" i="21"/>
  <c r="H286" i="21"/>
  <c r="H259" i="21"/>
  <c r="H257" i="21"/>
  <c r="H251" i="21"/>
  <c r="H239" i="21"/>
  <c r="H229" i="21"/>
  <c r="H219" i="21"/>
  <c r="H213" i="21"/>
  <c r="H207" i="21"/>
  <c r="H188" i="21"/>
  <c r="H291" i="21"/>
  <c r="H280" i="21"/>
  <c r="H276" i="21"/>
  <c r="H270" i="21"/>
  <c r="H246" i="21"/>
  <c r="H238" i="21"/>
  <c r="H228" i="21"/>
  <c r="H214" i="21"/>
  <c r="H193" i="21"/>
  <c r="H191" i="21"/>
  <c r="H189" i="21"/>
  <c r="H187" i="21"/>
  <c r="H181" i="21"/>
  <c r="D25" i="1" l="1"/>
  <c r="I216" i="21"/>
  <c r="I178" i="21"/>
  <c r="H65" i="21"/>
  <c r="H284" i="21"/>
  <c r="H178" i="21"/>
  <c r="H216" i="21"/>
  <c r="D33" i="1" l="1"/>
  <c r="F72" i="21" l="1"/>
  <c r="F73" i="21"/>
  <c r="F74" i="21"/>
  <c r="F80" i="21"/>
  <c r="F81" i="21"/>
  <c r="F82" i="21"/>
  <c r="F85" i="21"/>
  <c r="F88" i="21"/>
  <c r="F89" i="21"/>
  <c r="F90" i="21"/>
  <c r="F95" i="21"/>
  <c r="F96" i="21"/>
  <c r="F97" i="21"/>
  <c r="F104" i="21"/>
  <c r="F105" i="21"/>
  <c r="F106" i="21"/>
  <c r="F112" i="21"/>
  <c r="F113" i="21"/>
  <c r="F119" i="21"/>
  <c r="F120" i="21"/>
  <c r="F121" i="21"/>
  <c r="F128" i="21"/>
  <c r="F129" i="21"/>
  <c r="F130" i="21"/>
  <c r="F136" i="21"/>
  <c r="F138" i="21"/>
  <c r="F144" i="21"/>
  <c r="F145" i="21"/>
  <c r="F146" i="21"/>
  <c r="F148" i="21"/>
  <c r="F149" i="21"/>
  <c r="F150" i="21"/>
  <c r="F151" i="21"/>
  <c r="F152" i="21"/>
  <c r="F153" i="21"/>
  <c r="F154" i="21"/>
  <c r="F156" i="21"/>
  <c r="F157" i="21"/>
  <c r="F160" i="21"/>
  <c r="F161" i="21"/>
  <c r="F162" i="21"/>
  <c r="F163" i="21"/>
  <c r="F166" i="21"/>
  <c r="F168" i="21"/>
  <c r="F169" i="21"/>
  <c r="F170" i="21"/>
  <c r="F173" i="21"/>
  <c r="F174" i="21"/>
  <c r="F176" i="21"/>
  <c r="F178" i="21"/>
  <c r="F177" i="21"/>
  <c r="F180" i="21"/>
  <c r="F181" i="21"/>
  <c r="F183" i="21"/>
  <c r="F184" i="21"/>
  <c r="F185" i="21"/>
  <c r="F186" i="21"/>
  <c r="F187" i="21"/>
  <c r="F188" i="21"/>
  <c r="F190" i="21"/>
  <c r="F191" i="21"/>
  <c r="F192" i="21"/>
  <c r="F194" i="21"/>
  <c r="F195" i="21"/>
  <c r="F197" i="21"/>
  <c r="F198" i="21"/>
  <c r="F199" i="21"/>
  <c r="F200" i="21"/>
  <c r="F201" i="21"/>
  <c r="F203" i="21"/>
  <c r="F205" i="21"/>
  <c r="F207" i="21"/>
  <c r="F208" i="21"/>
  <c r="F209" i="21"/>
  <c r="F210" i="21"/>
  <c r="F211" i="21"/>
  <c r="F213" i="21"/>
  <c r="F214" i="21"/>
  <c r="F216" i="21"/>
  <c r="F218" i="21"/>
  <c r="F220" i="21"/>
  <c r="F221" i="21"/>
  <c r="F227" i="21"/>
  <c r="F228" i="21"/>
  <c r="F229" i="21"/>
  <c r="F230" i="21"/>
  <c r="F231" i="21"/>
  <c r="F233" i="21"/>
  <c r="F234" i="21"/>
  <c r="F235" i="21"/>
  <c r="F236" i="21"/>
  <c r="F237" i="21"/>
  <c r="F238" i="21"/>
  <c r="F240" i="21"/>
  <c r="F241" i="21"/>
  <c r="F243" i="21"/>
  <c r="F244" i="21"/>
  <c r="F245" i="21"/>
  <c r="F246" i="21"/>
  <c r="F247" i="21"/>
  <c r="F248" i="21"/>
  <c r="F249" i="21"/>
  <c r="F250" i="21"/>
  <c r="F251" i="21"/>
  <c r="F252" i="21"/>
  <c r="F253" i="21"/>
  <c r="F254" i="21"/>
  <c r="F255" i="21"/>
  <c r="F256" i="21"/>
  <c r="F257" i="21"/>
  <c r="F259" i="21"/>
  <c r="F260" i="21"/>
  <c r="F261" i="21"/>
  <c r="F263" i="21"/>
  <c r="F264" i="21"/>
  <c r="F267" i="21"/>
  <c r="F268" i="21"/>
  <c r="F270" i="21"/>
  <c r="F271" i="21"/>
  <c r="F272" i="21"/>
  <c r="F273" i="21"/>
  <c r="F274" i="21"/>
  <c r="F275" i="21"/>
  <c r="F276" i="21"/>
  <c r="F277" i="21"/>
  <c r="F278" i="21"/>
  <c r="F279" i="21"/>
  <c r="F281" i="21"/>
  <c r="F283" i="21"/>
  <c r="F284" i="21"/>
  <c r="F285" i="21"/>
  <c r="F286" i="21"/>
  <c r="F287" i="21"/>
  <c r="F288" i="21"/>
  <c r="F290" i="21"/>
  <c r="F291" i="21"/>
  <c r="F293" i="21"/>
  <c r="F297" i="21"/>
  <c r="F298" i="21"/>
  <c r="F67" i="21"/>
  <c r="F68" i="21"/>
  <c r="F70" i="21"/>
  <c r="F71" i="21"/>
  <c r="F75" i="21"/>
  <c r="F76" i="21"/>
  <c r="F77" i="21"/>
  <c r="F78" i="21"/>
  <c r="F79" i="21"/>
  <c r="F83" i="21"/>
  <c r="F84" i="21"/>
  <c r="F86" i="21"/>
  <c r="F87" i="21"/>
  <c r="F91" i="21"/>
  <c r="F92" i="21"/>
  <c r="F93" i="21"/>
  <c r="F94" i="21"/>
  <c r="F99" i="21"/>
  <c r="F100" i="21"/>
  <c r="F102" i="21"/>
  <c r="F107" i="21"/>
  <c r="F108" i="21"/>
  <c r="F109" i="21"/>
  <c r="F110" i="21"/>
  <c r="F115" i="21"/>
  <c r="F116" i="21"/>
  <c r="F117" i="21"/>
  <c r="F118" i="21"/>
  <c r="F123" i="21"/>
  <c r="F124" i="21"/>
  <c r="F125" i="21"/>
  <c r="F126" i="21"/>
  <c r="F131" i="21"/>
  <c r="F132" i="21"/>
  <c r="F133" i="21"/>
  <c r="F134" i="21"/>
  <c r="F135" i="21"/>
  <c r="F139" i="21"/>
  <c r="F140" i="21"/>
  <c r="F141" i="21"/>
  <c r="F142" i="21"/>
  <c r="F143" i="21"/>
  <c r="F147" i="21"/>
  <c r="F155" i="21"/>
  <c r="F158" i="21"/>
  <c r="F159" i="21"/>
  <c r="F165" i="21"/>
  <c r="F167" i="21"/>
  <c r="F179" i="21"/>
  <c r="F182" i="21"/>
  <c r="F189" i="21"/>
  <c r="F196" i="21"/>
  <c r="F206" i="21"/>
  <c r="F215" i="21"/>
  <c r="F219" i="21"/>
  <c r="F222" i="21"/>
  <c r="F262" i="21"/>
  <c r="F223" i="21" l="1"/>
  <c r="G309" i="21"/>
  <c r="G321" i="21"/>
  <c r="G351" i="21"/>
  <c r="G335" i="21"/>
  <c r="G324" i="21"/>
  <c r="G336" i="21"/>
  <c r="G311" i="21"/>
  <c r="F204" i="21"/>
  <c r="G350" i="21" s="1"/>
  <c r="F265" i="21"/>
  <c r="F217" i="21"/>
  <c r="F289" i="21"/>
  <c r="G320" i="21" s="1"/>
  <c r="F137" i="21"/>
  <c r="F225" i="21"/>
  <c r="F193" i="21"/>
  <c r="F103" i="21"/>
  <c r="F127" i="21"/>
  <c r="F111" i="21"/>
  <c r="F164" i="21"/>
  <c r="F122" i="21"/>
  <c r="F114" i="21"/>
  <c r="F98" i="21"/>
  <c r="F171" i="21"/>
  <c r="G316" i="21" s="1"/>
  <c r="F269" i="21"/>
  <c r="F175" i="21"/>
  <c r="F232" i="21"/>
  <c r="F224" i="21"/>
  <c r="F239" i="21"/>
  <c r="F226" i="21"/>
  <c r="F212" i="21"/>
  <c r="F172" i="21"/>
  <c r="F282" i="21"/>
  <c r="F266" i="21"/>
  <c r="F280" i="21"/>
  <c r="G322" i="21" s="1"/>
  <c r="F292" i="21"/>
  <c r="F258" i="21"/>
  <c r="F69" i="21"/>
  <c r="G297" i="21"/>
  <c r="F295" i="21"/>
  <c r="G295" i="21"/>
  <c r="F294" i="21"/>
  <c r="G294" i="21"/>
  <c r="G298" i="21"/>
  <c r="F296" i="21"/>
  <c r="G296" i="21"/>
  <c r="F101" i="21"/>
  <c r="F242" i="21"/>
  <c r="F202" i="21"/>
  <c r="L290" i="21"/>
  <c r="H290" i="21"/>
  <c r="L278" i="21"/>
  <c r="H278" i="21"/>
  <c r="L268" i="21"/>
  <c r="H268" i="21"/>
  <c r="L260" i="21"/>
  <c r="H260" i="21"/>
  <c r="L249" i="21"/>
  <c r="H249" i="21"/>
  <c r="L240" i="21"/>
  <c r="H240" i="21"/>
  <c r="L230" i="21"/>
  <c r="H230" i="21"/>
  <c r="L220" i="21"/>
  <c r="H220" i="21"/>
  <c r="L208" i="21"/>
  <c r="H208" i="21"/>
  <c r="L199" i="21"/>
  <c r="H199" i="21"/>
  <c r="L186" i="21"/>
  <c r="H186" i="21"/>
  <c r="L176" i="21"/>
  <c r="H176" i="21"/>
  <c r="L168" i="21"/>
  <c r="H168" i="21"/>
  <c r="L160" i="21"/>
  <c r="H160" i="21"/>
  <c r="L152" i="21"/>
  <c r="H152" i="21"/>
  <c r="L144" i="21"/>
  <c r="H144" i="21"/>
  <c r="L136" i="21"/>
  <c r="H136" i="21"/>
  <c r="L128" i="21"/>
  <c r="H128" i="21"/>
  <c r="L120" i="21"/>
  <c r="H120" i="21"/>
  <c r="L112" i="21"/>
  <c r="H112" i="21"/>
  <c r="L104" i="21"/>
  <c r="H104" i="21"/>
  <c r="L96" i="21"/>
  <c r="H96" i="21"/>
  <c r="L88" i="21"/>
  <c r="H88" i="21"/>
  <c r="L80" i="21"/>
  <c r="H80" i="21"/>
  <c r="L72" i="21"/>
  <c r="H72" i="21"/>
  <c r="L289" i="21"/>
  <c r="H289" i="21"/>
  <c r="L277" i="21"/>
  <c r="H277" i="21"/>
  <c r="L267" i="21"/>
  <c r="H267" i="21"/>
  <c r="L258" i="21"/>
  <c r="H258" i="21"/>
  <c r="L248" i="21"/>
  <c r="H248" i="21"/>
  <c r="L237" i="21"/>
  <c r="H237" i="21"/>
  <c r="L227" i="21"/>
  <c r="H227" i="21"/>
  <c r="L218" i="21"/>
  <c r="H218" i="21"/>
  <c r="L206" i="21"/>
  <c r="H206" i="21"/>
  <c r="L198" i="21"/>
  <c r="H198" i="21"/>
  <c r="L185" i="21"/>
  <c r="H185" i="21"/>
  <c r="L175" i="21"/>
  <c r="H175" i="21"/>
  <c r="L167" i="21"/>
  <c r="H167" i="21"/>
  <c r="L159" i="21"/>
  <c r="H159" i="21"/>
  <c r="L151" i="21"/>
  <c r="H151" i="21"/>
  <c r="L143" i="21"/>
  <c r="H143" i="21"/>
  <c r="L135" i="21"/>
  <c r="H135" i="21"/>
  <c r="L127" i="21"/>
  <c r="H127" i="21"/>
  <c r="L119" i="21"/>
  <c r="H119" i="21"/>
  <c r="L111" i="21"/>
  <c r="H111" i="21"/>
  <c r="L103" i="21"/>
  <c r="H103" i="21"/>
  <c r="L95" i="21"/>
  <c r="H95" i="21"/>
  <c r="L87" i="21"/>
  <c r="H87" i="21"/>
  <c r="H79" i="21"/>
  <c r="L71" i="21"/>
  <c r="H71" i="21"/>
  <c r="L297" i="21"/>
  <c r="L287" i="21"/>
  <c r="H287" i="21"/>
  <c r="L275" i="21"/>
  <c r="H275" i="21"/>
  <c r="L266" i="21"/>
  <c r="H266" i="21"/>
  <c r="L256" i="21"/>
  <c r="H256" i="21"/>
  <c r="L247" i="21"/>
  <c r="H247" i="21"/>
  <c r="L236" i="21"/>
  <c r="H236" i="21"/>
  <c r="L226" i="21"/>
  <c r="H226" i="21"/>
  <c r="L217" i="21"/>
  <c r="H217" i="21"/>
  <c r="L205" i="21"/>
  <c r="H205" i="21"/>
  <c r="L197" i="21"/>
  <c r="H197" i="21"/>
  <c r="L184" i="21"/>
  <c r="H184" i="21"/>
  <c r="L174" i="21"/>
  <c r="H174" i="21"/>
  <c r="L166" i="21"/>
  <c r="H166" i="21"/>
  <c r="L158" i="21"/>
  <c r="H158" i="21"/>
  <c r="L150" i="21"/>
  <c r="H150" i="21"/>
  <c r="L142" i="21"/>
  <c r="H142" i="21"/>
  <c r="L134" i="21"/>
  <c r="H134" i="21"/>
  <c r="L126" i="21"/>
  <c r="H126" i="21"/>
  <c r="L118" i="21"/>
  <c r="H118" i="21"/>
  <c r="L110" i="21"/>
  <c r="H110" i="21"/>
  <c r="L102" i="21"/>
  <c r="H102" i="21"/>
  <c r="L94" i="21"/>
  <c r="H94" i="21"/>
  <c r="L86" i="21"/>
  <c r="H86" i="21"/>
  <c r="L78" i="21"/>
  <c r="H78" i="21"/>
  <c r="L70" i="21"/>
  <c r="H70" i="21"/>
  <c r="L296" i="21"/>
  <c r="L285" i="21"/>
  <c r="H285" i="21"/>
  <c r="L274" i="21"/>
  <c r="H274" i="21"/>
  <c r="L265" i="21"/>
  <c r="H265" i="21"/>
  <c r="L255" i="21"/>
  <c r="H255" i="21"/>
  <c r="L245" i="21"/>
  <c r="H245" i="21"/>
  <c r="L235" i="21"/>
  <c r="H235" i="21"/>
  <c r="L225" i="21"/>
  <c r="H225" i="21"/>
  <c r="L215" i="21"/>
  <c r="H215" i="21"/>
  <c r="L204" i="21"/>
  <c r="H204" i="21"/>
  <c r="L196" i="21"/>
  <c r="H196" i="21"/>
  <c r="L183" i="21"/>
  <c r="H183" i="21"/>
  <c r="L173" i="21"/>
  <c r="H173" i="21"/>
  <c r="L165" i="21"/>
  <c r="H165" i="21"/>
  <c r="L157" i="21"/>
  <c r="H157" i="21"/>
  <c r="L149" i="21"/>
  <c r="H149" i="21"/>
  <c r="L141" i="21"/>
  <c r="H141" i="21"/>
  <c r="L133" i="21"/>
  <c r="H133" i="21"/>
  <c r="L125" i="21"/>
  <c r="H125" i="21"/>
  <c r="L117" i="21"/>
  <c r="H117" i="21"/>
  <c r="L109" i="21"/>
  <c r="H109" i="21"/>
  <c r="L101" i="21"/>
  <c r="H101" i="21"/>
  <c r="L93" i="21"/>
  <c r="H93" i="21"/>
  <c r="L85" i="21"/>
  <c r="H85" i="21"/>
  <c r="L77" i="21"/>
  <c r="H77" i="21"/>
  <c r="L69" i="21"/>
  <c r="H69" i="21"/>
  <c r="L295" i="21"/>
  <c r="L283" i="21"/>
  <c r="H283" i="21"/>
  <c r="L273" i="21"/>
  <c r="H273" i="21"/>
  <c r="L264" i="21"/>
  <c r="H264" i="21"/>
  <c r="L254" i="21"/>
  <c r="H254" i="21"/>
  <c r="L244" i="21"/>
  <c r="H244" i="21"/>
  <c r="L234" i="21"/>
  <c r="H234" i="21"/>
  <c r="L224" i="21"/>
  <c r="H224" i="21"/>
  <c r="L212" i="21"/>
  <c r="H212" i="21"/>
  <c r="L203" i="21"/>
  <c r="H203" i="21"/>
  <c r="L195" i="21"/>
  <c r="H195" i="21"/>
  <c r="L182" i="21"/>
  <c r="H182" i="21"/>
  <c r="L172" i="21"/>
  <c r="H172" i="21"/>
  <c r="L163" i="21"/>
  <c r="H163" i="21"/>
  <c r="L156" i="21"/>
  <c r="H156" i="21"/>
  <c r="L148" i="21"/>
  <c r="H148" i="21"/>
  <c r="L140" i="21"/>
  <c r="H140" i="21"/>
  <c r="L132" i="21"/>
  <c r="H132" i="21"/>
  <c r="L124" i="21"/>
  <c r="H124" i="21"/>
  <c r="L116" i="21"/>
  <c r="H116" i="21"/>
  <c r="L108" i="21"/>
  <c r="H108" i="21"/>
  <c r="L100" i="21"/>
  <c r="H100" i="21"/>
  <c r="L92" i="21"/>
  <c r="H92" i="21"/>
  <c r="L84" i="21"/>
  <c r="H84" i="21"/>
  <c r="L76" i="21"/>
  <c r="H76" i="21"/>
  <c r="L68" i="21"/>
  <c r="H68" i="21"/>
  <c r="L294" i="21"/>
  <c r="L282" i="21"/>
  <c r="H282" i="21"/>
  <c r="L272" i="21"/>
  <c r="H272" i="21"/>
  <c r="L263" i="21"/>
  <c r="H263" i="21"/>
  <c r="L253" i="21"/>
  <c r="H253" i="21"/>
  <c r="L243" i="21"/>
  <c r="H243" i="21"/>
  <c r="L233" i="21"/>
  <c r="H233" i="21"/>
  <c r="L223" i="21"/>
  <c r="H223" i="21"/>
  <c r="L211" i="21"/>
  <c r="H211" i="21"/>
  <c r="L202" i="21"/>
  <c r="H202" i="21"/>
  <c r="L194" i="21"/>
  <c r="H194" i="21"/>
  <c r="L180" i="21"/>
  <c r="H180" i="21"/>
  <c r="L171" i="21"/>
  <c r="H171" i="21"/>
  <c r="L164" i="21"/>
  <c r="H164" i="21"/>
  <c r="L155" i="21"/>
  <c r="H155" i="21"/>
  <c r="L147" i="21"/>
  <c r="H147" i="21"/>
  <c r="L139" i="21"/>
  <c r="H139" i="21"/>
  <c r="L131" i="21"/>
  <c r="H131" i="21"/>
  <c r="L123" i="21"/>
  <c r="H123" i="21"/>
  <c r="L115" i="21"/>
  <c r="H115" i="21"/>
  <c r="L107" i="21"/>
  <c r="H107" i="21"/>
  <c r="L99" i="21"/>
  <c r="H99" i="21"/>
  <c r="L91" i="21"/>
  <c r="H91" i="21"/>
  <c r="L83" i="21"/>
  <c r="H83" i="21"/>
  <c r="L75" i="21"/>
  <c r="H75" i="21"/>
  <c r="L67" i="21"/>
  <c r="H67" i="21"/>
  <c r="L281" i="21"/>
  <c r="H281" i="21"/>
  <c r="L262" i="21"/>
  <c r="H262" i="21"/>
  <c r="L242" i="21"/>
  <c r="H242" i="21"/>
  <c r="L222" i="21"/>
  <c r="H222" i="21"/>
  <c r="L210" i="21"/>
  <c r="H210" i="21"/>
  <c r="L201" i="21"/>
  <c r="H201" i="21"/>
  <c r="L192" i="21"/>
  <c r="H192" i="21"/>
  <c r="L179" i="21"/>
  <c r="H179" i="21"/>
  <c r="L170" i="21"/>
  <c r="H170" i="21"/>
  <c r="L162" i="21"/>
  <c r="H162" i="21"/>
  <c r="L154" i="21"/>
  <c r="H154" i="21"/>
  <c r="L146" i="21"/>
  <c r="H146" i="21"/>
  <c r="L138" i="21"/>
  <c r="H138" i="21"/>
  <c r="L130" i="21"/>
  <c r="H130" i="21"/>
  <c r="L122" i="21"/>
  <c r="H122" i="21"/>
  <c r="L114" i="21"/>
  <c r="H114" i="21"/>
  <c r="L106" i="21"/>
  <c r="H106" i="21"/>
  <c r="L98" i="21"/>
  <c r="H98" i="21"/>
  <c r="L90" i="21"/>
  <c r="H90" i="21"/>
  <c r="L82" i="21"/>
  <c r="H82" i="21"/>
  <c r="L74" i="21"/>
  <c r="H74" i="21"/>
  <c r="L66" i="21"/>
  <c r="H66" i="21"/>
  <c r="L293" i="21"/>
  <c r="H293" i="21"/>
  <c r="L271" i="21"/>
  <c r="H271" i="21"/>
  <c r="L252" i="21"/>
  <c r="H252" i="21"/>
  <c r="L232" i="21"/>
  <c r="H232" i="21"/>
  <c r="L292" i="21"/>
  <c r="H292" i="21"/>
  <c r="L279" i="21"/>
  <c r="H279" i="21"/>
  <c r="L269" i="21"/>
  <c r="H269" i="21"/>
  <c r="L261" i="21"/>
  <c r="H261" i="21"/>
  <c r="L250" i="21"/>
  <c r="H250" i="21"/>
  <c r="L241" i="21"/>
  <c r="H241" i="21"/>
  <c r="L231" i="21"/>
  <c r="H231" i="21"/>
  <c r="L221" i="21"/>
  <c r="H221" i="21"/>
  <c r="L209" i="21"/>
  <c r="H209" i="21"/>
  <c r="L200" i="21"/>
  <c r="H200" i="21"/>
  <c r="L190" i="21"/>
  <c r="H190" i="21"/>
  <c r="L177" i="21"/>
  <c r="H177" i="21"/>
  <c r="L169" i="21"/>
  <c r="H169" i="21"/>
  <c r="L161" i="21"/>
  <c r="H161" i="21"/>
  <c r="L153" i="21"/>
  <c r="H153" i="21"/>
  <c r="L145" i="21"/>
  <c r="H145" i="21"/>
  <c r="L137" i="21"/>
  <c r="H137" i="21"/>
  <c r="L129" i="21"/>
  <c r="H129" i="21"/>
  <c r="L121" i="21"/>
  <c r="H121" i="21"/>
  <c r="L113" i="21"/>
  <c r="H113" i="21"/>
  <c r="L105" i="21"/>
  <c r="H105" i="21"/>
  <c r="L97" i="21"/>
  <c r="H97" i="21"/>
  <c r="L89" i="21"/>
  <c r="H89" i="21"/>
  <c r="L81" i="21"/>
  <c r="H81" i="21"/>
  <c r="L73" i="21"/>
  <c r="H73" i="21"/>
  <c r="J249" i="21"/>
  <c r="K249" i="21"/>
  <c r="K176" i="21"/>
  <c r="K120" i="21"/>
  <c r="J267" i="21"/>
  <c r="K267" i="21"/>
  <c r="K218" i="21"/>
  <c r="K167" i="21"/>
  <c r="K151" i="21"/>
  <c r="K143" i="21"/>
  <c r="K135" i="21"/>
  <c r="K127" i="21"/>
  <c r="K119" i="21"/>
  <c r="K111" i="21"/>
  <c r="K103" i="21"/>
  <c r="K95" i="21"/>
  <c r="K87" i="21"/>
  <c r="K79" i="21"/>
  <c r="K71" i="21"/>
  <c r="J230" i="21"/>
  <c r="K230" i="21"/>
  <c r="K160" i="21"/>
  <c r="K289" i="21"/>
  <c r="K237" i="21"/>
  <c r="K185" i="21"/>
  <c r="K275" i="21"/>
  <c r="K266" i="21"/>
  <c r="K256" i="21"/>
  <c r="J247" i="21"/>
  <c r="K247" i="21"/>
  <c r="K236" i="21"/>
  <c r="K226" i="21"/>
  <c r="K217" i="21"/>
  <c r="J205" i="21"/>
  <c r="K205" i="21"/>
  <c r="J197" i="21"/>
  <c r="K197" i="21"/>
  <c r="K184" i="21"/>
  <c r="J174" i="21"/>
  <c r="K174" i="21"/>
  <c r="J166" i="21"/>
  <c r="K166" i="21"/>
  <c r="J158" i="21"/>
  <c r="K158" i="21"/>
  <c r="J150" i="21"/>
  <c r="K150" i="21"/>
  <c r="J142" i="21"/>
  <c r="K142" i="21"/>
  <c r="J134" i="21"/>
  <c r="K134" i="21"/>
  <c r="J126" i="21"/>
  <c r="K126" i="21"/>
  <c r="J118" i="21"/>
  <c r="K118" i="21"/>
  <c r="J110" i="21"/>
  <c r="K110" i="21"/>
  <c r="J102" i="21"/>
  <c r="K102" i="21"/>
  <c r="J94" i="21"/>
  <c r="K94" i="21"/>
  <c r="J86" i="21"/>
  <c r="K86" i="21"/>
  <c r="J78" i="21"/>
  <c r="K78" i="21"/>
  <c r="J70" i="21"/>
  <c r="K70" i="21"/>
  <c r="K240" i="21"/>
  <c r="K168" i="21"/>
  <c r="K112" i="21"/>
  <c r="K80" i="21"/>
  <c r="K258" i="21"/>
  <c r="K198" i="21"/>
  <c r="K274" i="21"/>
  <c r="K255" i="21"/>
  <c r="K245" i="21"/>
  <c r="J235" i="21"/>
  <c r="K235" i="21"/>
  <c r="K225" i="21"/>
  <c r="K215" i="21"/>
  <c r="K204" i="21"/>
  <c r="K196" i="21"/>
  <c r="K183" i="21"/>
  <c r="K173" i="21"/>
  <c r="K165" i="21"/>
  <c r="K157" i="21"/>
  <c r="K149" i="21"/>
  <c r="K141" i="21"/>
  <c r="K133" i="21"/>
  <c r="K125" i="21"/>
  <c r="K117" i="21"/>
  <c r="K109" i="21"/>
  <c r="K101" i="21"/>
  <c r="K93" i="21"/>
  <c r="K85" i="21"/>
  <c r="K77" i="21"/>
  <c r="K69" i="21"/>
  <c r="J278" i="21"/>
  <c r="K278" i="21"/>
  <c r="K199" i="21"/>
  <c r="K136" i="21"/>
  <c r="K277" i="21"/>
  <c r="J227" i="21"/>
  <c r="K227" i="21"/>
  <c r="K175" i="21"/>
  <c r="K264" i="21"/>
  <c r="K244" i="21"/>
  <c r="K224" i="21"/>
  <c r="J195" i="21"/>
  <c r="K195" i="21"/>
  <c r="K172" i="21"/>
  <c r="K156" i="21"/>
  <c r="K140" i="21"/>
  <c r="K132" i="21"/>
  <c r="K124" i="21"/>
  <c r="K116" i="21"/>
  <c r="K108" i="21"/>
  <c r="K100" i="21"/>
  <c r="K92" i="21"/>
  <c r="K84" i="21"/>
  <c r="K76" i="21"/>
  <c r="K68" i="21"/>
  <c r="K260" i="21"/>
  <c r="K208" i="21"/>
  <c r="K144" i="21"/>
  <c r="K104" i="21"/>
  <c r="J248" i="21"/>
  <c r="K248" i="21"/>
  <c r="K206" i="21"/>
  <c r="K159" i="21"/>
  <c r="K287" i="21"/>
  <c r="K285" i="21"/>
  <c r="K265" i="21"/>
  <c r="K283" i="21"/>
  <c r="K273" i="21"/>
  <c r="K254" i="21"/>
  <c r="K234" i="21"/>
  <c r="K212" i="21"/>
  <c r="J203" i="21"/>
  <c r="K203" i="21"/>
  <c r="K182" i="21"/>
  <c r="K163" i="21"/>
  <c r="K148" i="21"/>
  <c r="K282" i="21"/>
  <c r="K272" i="21"/>
  <c r="K263" i="21"/>
  <c r="K253" i="21"/>
  <c r="K243" i="21"/>
  <c r="K233" i="21"/>
  <c r="K223" i="21"/>
  <c r="K211" i="21"/>
  <c r="K202" i="21"/>
  <c r="K194" i="21"/>
  <c r="J180" i="21"/>
  <c r="K180" i="21"/>
  <c r="K171" i="21"/>
  <c r="K164" i="21"/>
  <c r="K155" i="21"/>
  <c r="K147" i="21"/>
  <c r="K139" i="21"/>
  <c r="K131" i="21"/>
  <c r="K123" i="21"/>
  <c r="K115" i="21"/>
  <c r="K107" i="21"/>
  <c r="K99" i="21"/>
  <c r="K91" i="21"/>
  <c r="K83" i="21"/>
  <c r="K75" i="21"/>
  <c r="K67" i="21"/>
  <c r="K268" i="21"/>
  <c r="K186" i="21"/>
  <c r="K128" i="21"/>
  <c r="K88" i="21"/>
  <c r="K293" i="21"/>
  <c r="K271" i="21"/>
  <c r="K262" i="21"/>
  <c r="K252" i="21"/>
  <c r="K242" i="21"/>
  <c r="K232" i="21"/>
  <c r="K222" i="21"/>
  <c r="K210" i="21"/>
  <c r="K201" i="21"/>
  <c r="K192" i="21"/>
  <c r="J179" i="21"/>
  <c r="K179" i="21"/>
  <c r="K170" i="21"/>
  <c r="K162" i="21"/>
  <c r="K154" i="21"/>
  <c r="K146" i="21"/>
  <c r="K138" i="21"/>
  <c r="K130" i="21"/>
  <c r="K122" i="21"/>
  <c r="K114" i="21"/>
  <c r="K106" i="21"/>
  <c r="K98" i="21"/>
  <c r="K90" i="21"/>
  <c r="K82" i="21"/>
  <c r="K74" i="21"/>
  <c r="K66" i="21"/>
  <c r="K290" i="21"/>
  <c r="K220" i="21"/>
  <c r="K152" i="21"/>
  <c r="K96" i="21"/>
  <c r="K72" i="21"/>
  <c r="K281" i="21"/>
  <c r="K292" i="21"/>
  <c r="K279" i="21"/>
  <c r="K269" i="21"/>
  <c r="K261" i="21"/>
  <c r="J250" i="21"/>
  <c r="K250" i="21"/>
  <c r="K241" i="21"/>
  <c r="K231" i="21"/>
  <c r="K221" i="21"/>
  <c r="K209" i="21"/>
  <c r="K200" i="21"/>
  <c r="K190" i="21"/>
  <c r="J177" i="21"/>
  <c r="K177" i="21"/>
  <c r="K169" i="21"/>
  <c r="K161" i="21"/>
  <c r="K153" i="21"/>
  <c r="K145" i="21"/>
  <c r="K137" i="21"/>
  <c r="K129" i="21"/>
  <c r="K121" i="21"/>
  <c r="K113" i="21"/>
  <c r="K105" i="21"/>
  <c r="K97" i="21"/>
  <c r="K89" i="21"/>
  <c r="K81" i="21"/>
  <c r="K73" i="21"/>
  <c r="J256" i="21"/>
  <c r="J184" i="21"/>
  <c r="J290" i="21"/>
  <c r="J268" i="21"/>
  <c r="J260" i="21"/>
  <c r="J240" i="21"/>
  <c r="J220" i="21"/>
  <c r="J208" i="21"/>
  <c r="J199" i="21"/>
  <c r="J186" i="21"/>
  <c r="J176" i="21"/>
  <c r="J168" i="21"/>
  <c r="J160" i="21"/>
  <c r="J152" i="21"/>
  <c r="J144" i="21"/>
  <c r="J136" i="21"/>
  <c r="J128" i="21"/>
  <c r="J120" i="21"/>
  <c r="J112" i="21"/>
  <c r="J104" i="21"/>
  <c r="J96" i="21"/>
  <c r="J88" i="21"/>
  <c r="J80" i="21"/>
  <c r="J72" i="21"/>
  <c r="J287" i="21"/>
  <c r="J289" i="21"/>
  <c r="J277" i="21"/>
  <c r="J258" i="21"/>
  <c r="J237" i="21"/>
  <c r="J218" i="21"/>
  <c r="J206" i="21"/>
  <c r="J198" i="21"/>
  <c r="J185" i="21"/>
  <c r="J175" i="21"/>
  <c r="J167" i="21"/>
  <c r="J159" i="21"/>
  <c r="J151" i="21"/>
  <c r="J143" i="21"/>
  <c r="J135" i="21"/>
  <c r="J127" i="21"/>
  <c r="J119" i="21"/>
  <c r="J111" i="21"/>
  <c r="J103" i="21"/>
  <c r="J95" i="21"/>
  <c r="J87" i="21"/>
  <c r="J79" i="21"/>
  <c r="J71" i="21"/>
  <c r="J236" i="21"/>
  <c r="J266" i="21"/>
  <c r="J285" i="21"/>
  <c r="J274" i="21"/>
  <c r="J265" i="21"/>
  <c r="J255" i="21"/>
  <c r="J245" i="21"/>
  <c r="J225" i="21"/>
  <c r="J215" i="21"/>
  <c r="J204" i="21"/>
  <c r="J196" i="21"/>
  <c r="J183" i="21"/>
  <c r="J173" i="21"/>
  <c r="J165" i="21"/>
  <c r="J157" i="21"/>
  <c r="J149" i="21"/>
  <c r="J141" i="21"/>
  <c r="J133" i="21"/>
  <c r="J125" i="21"/>
  <c r="J117" i="21"/>
  <c r="J109" i="21"/>
  <c r="J101" i="21"/>
  <c r="J93" i="21"/>
  <c r="J85" i="21"/>
  <c r="J77" i="21"/>
  <c r="J69" i="21"/>
  <c r="J275" i="21"/>
  <c r="J283" i="21"/>
  <c r="J273" i="21"/>
  <c r="J264" i="21"/>
  <c r="J254" i="21"/>
  <c r="J244" i="21"/>
  <c r="J234" i="21"/>
  <c r="J224" i="21"/>
  <c r="J212" i="21"/>
  <c r="J182" i="21"/>
  <c r="J172" i="21"/>
  <c r="J163" i="21"/>
  <c r="J156" i="21"/>
  <c r="J148" i="21"/>
  <c r="J140" i="21"/>
  <c r="J132" i="21"/>
  <c r="J124" i="21"/>
  <c r="J116" i="21"/>
  <c r="J108" i="21"/>
  <c r="J100" i="21"/>
  <c r="J92" i="21"/>
  <c r="J84" i="21"/>
  <c r="J76" i="21"/>
  <c r="J68" i="21"/>
  <c r="J217" i="21"/>
  <c r="J282" i="21"/>
  <c r="J272" i="21"/>
  <c r="J263" i="21"/>
  <c r="J253" i="21"/>
  <c r="J243" i="21"/>
  <c r="J233" i="21"/>
  <c r="J223" i="21"/>
  <c r="J211" i="21"/>
  <c r="J202" i="21"/>
  <c r="J194" i="21"/>
  <c r="J171" i="21"/>
  <c r="J164" i="21"/>
  <c r="J155" i="21"/>
  <c r="J147" i="21"/>
  <c r="J139" i="21"/>
  <c r="J131" i="21"/>
  <c r="J123" i="21"/>
  <c r="J115" i="21"/>
  <c r="J107" i="21"/>
  <c r="J99" i="21"/>
  <c r="J91" i="21"/>
  <c r="J83" i="21"/>
  <c r="J75" i="21"/>
  <c r="J67" i="21"/>
  <c r="J281" i="21"/>
  <c r="J271" i="21"/>
  <c r="J262" i="21"/>
  <c r="J252" i="21"/>
  <c r="J242" i="21"/>
  <c r="J232" i="21"/>
  <c r="J222" i="21"/>
  <c r="J210" i="21"/>
  <c r="J201" i="21"/>
  <c r="J192" i="21"/>
  <c r="J170" i="21"/>
  <c r="J162" i="21"/>
  <c r="J154" i="21"/>
  <c r="J146" i="21"/>
  <c r="J138" i="21"/>
  <c r="J130" i="21"/>
  <c r="J122" i="21"/>
  <c r="J114" i="21"/>
  <c r="J106" i="21"/>
  <c r="J98" i="21"/>
  <c r="J90" i="21"/>
  <c r="J82" i="21"/>
  <c r="J74" i="21"/>
  <c r="J66" i="21"/>
  <c r="J226" i="21"/>
  <c r="J293" i="21"/>
  <c r="J292" i="21"/>
  <c r="J279" i="21"/>
  <c r="J269" i="21"/>
  <c r="J261" i="21"/>
  <c r="J241" i="21"/>
  <c r="J231" i="21"/>
  <c r="J221" i="21"/>
  <c r="J209" i="21"/>
  <c r="J200" i="21"/>
  <c r="J190" i="21"/>
  <c r="J169" i="21"/>
  <c r="J161" i="21"/>
  <c r="J153" i="21"/>
  <c r="J145" i="21"/>
  <c r="J137" i="21"/>
  <c r="J129" i="21"/>
  <c r="J121" i="21"/>
  <c r="J113" i="21"/>
  <c r="J105" i="21"/>
  <c r="J97" i="21"/>
  <c r="J89" i="21"/>
  <c r="J81" i="21"/>
  <c r="J73" i="21"/>
  <c r="G278" i="21"/>
  <c r="G267" i="21"/>
  <c r="G248" i="21"/>
  <c r="G227" i="21"/>
  <c r="G247" i="21"/>
  <c r="G205" i="21"/>
  <c r="G197" i="21"/>
  <c r="G174" i="21"/>
  <c r="G166" i="21"/>
  <c r="G158" i="21"/>
  <c r="G150" i="21"/>
  <c r="G142" i="21"/>
  <c r="G134" i="21"/>
  <c r="G126" i="21"/>
  <c r="G118" i="21"/>
  <c r="G110" i="21"/>
  <c r="G102" i="21"/>
  <c r="G94" i="21"/>
  <c r="G86" i="21"/>
  <c r="G78" i="21"/>
  <c r="G70" i="21"/>
  <c r="G230" i="21"/>
  <c r="G235" i="21"/>
  <c r="G203" i="21"/>
  <c r="G195" i="21"/>
  <c r="G249" i="21"/>
  <c r="G180" i="21"/>
  <c r="G179" i="21"/>
  <c r="G250" i="21"/>
  <c r="G177" i="21"/>
  <c r="G206" i="21"/>
  <c r="G198" i="21"/>
  <c r="G254" i="21"/>
  <c r="G182" i="21"/>
  <c r="G262" i="21"/>
  <c r="G222" i="21"/>
  <c r="G190" i="21"/>
  <c r="G277" i="21"/>
  <c r="G237" i="21"/>
  <c r="G285" i="21"/>
  <c r="G245" i="21"/>
  <c r="G173" i="21"/>
  <c r="G165" i="21"/>
  <c r="G157" i="21"/>
  <c r="G149" i="21"/>
  <c r="G141" i="21"/>
  <c r="G133" i="21"/>
  <c r="G125" i="21"/>
  <c r="G117" i="21"/>
  <c r="G109" i="21"/>
  <c r="G101" i="21"/>
  <c r="G93" i="21"/>
  <c r="G85" i="21"/>
  <c r="G77" i="21"/>
  <c r="G69" i="21"/>
  <c r="G253" i="21"/>
  <c r="G243" i="21"/>
  <c r="G211" i="21"/>
  <c r="G171" i="21"/>
  <c r="G164" i="21"/>
  <c r="G155" i="21"/>
  <c r="G147" i="21"/>
  <c r="G139" i="21"/>
  <c r="G131" i="21"/>
  <c r="G123" i="21"/>
  <c r="G115" i="21"/>
  <c r="G107" i="21"/>
  <c r="G99" i="21"/>
  <c r="G91" i="21"/>
  <c r="G83" i="21"/>
  <c r="G75" i="21"/>
  <c r="G67" i="21"/>
  <c r="G293" i="21"/>
  <c r="G269" i="21"/>
  <c r="G261" i="21"/>
  <c r="G221" i="21"/>
  <c r="G185" i="21"/>
  <c r="G217" i="21"/>
  <c r="G289" i="21"/>
  <c r="G265" i="21"/>
  <c r="G225" i="21"/>
  <c r="G273" i="21"/>
  <c r="G233" i="21"/>
  <c r="G281" i="21"/>
  <c r="G201" i="21"/>
  <c r="G241" i="21"/>
  <c r="G209" i="21"/>
  <c r="G169" i="21"/>
  <c r="G161" i="21"/>
  <c r="G153" i="21"/>
  <c r="G145" i="21"/>
  <c r="G137" i="21"/>
  <c r="G129" i="21"/>
  <c r="G121" i="21"/>
  <c r="G113" i="21"/>
  <c r="G105" i="21"/>
  <c r="G97" i="21"/>
  <c r="G89" i="21"/>
  <c r="G81" i="21"/>
  <c r="G73" i="21"/>
  <c r="G275" i="21"/>
  <c r="G283" i="21"/>
  <c r="G287" i="21"/>
  <c r="G292" i="21"/>
  <c r="G260" i="21"/>
  <c r="G220" i="21"/>
  <c r="G268" i="21"/>
  <c r="G236" i="21"/>
  <c r="G204" i="21"/>
  <c r="G196" i="21"/>
  <c r="G244" i="21"/>
  <c r="G212" i="21"/>
  <c r="G172" i="21"/>
  <c r="G163" i="21"/>
  <c r="G156" i="21"/>
  <c r="G148" i="21"/>
  <c r="G140" i="21"/>
  <c r="G132" i="21"/>
  <c r="G124" i="21"/>
  <c r="G116" i="21"/>
  <c r="G108" i="21"/>
  <c r="G100" i="21"/>
  <c r="G92" i="21"/>
  <c r="G84" i="21"/>
  <c r="G76" i="21"/>
  <c r="G68" i="21"/>
  <c r="G252" i="21"/>
  <c r="G200" i="21"/>
  <c r="G240" i="21"/>
  <c r="G208" i="21"/>
  <c r="G176" i="21"/>
  <c r="G168" i="21"/>
  <c r="G160" i="21"/>
  <c r="G152" i="21"/>
  <c r="G144" i="21"/>
  <c r="G136" i="21"/>
  <c r="G128" i="21"/>
  <c r="G120" i="21"/>
  <c r="G112" i="21"/>
  <c r="G104" i="21"/>
  <c r="G96" i="21"/>
  <c r="G88" i="21"/>
  <c r="G80" i="21"/>
  <c r="G72" i="21"/>
  <c r="G256" i="21"/>
  <c r="G184" i="21"/>
  <c r="G264" i="21"/>
  <c r="G224" i="21"/>
  <c r="G272" i="21"/>
  <c r="G232" i="21"/>
  <c r="G192" i="21"/>
  <c r="G231" i="21"/>
  <c r="G199" i="21"/>
  <c r="G279" i="21"/>
  <c r="G175" i="21"/>
  <c r="G167" i="21"/>
  <c r="G159" i="21"/>
  <c r="G151" i="21"/>
  <c r="G143" i="21"/>
  <c r="G135" i="21"/>
  <c r="G127" i="21"/>
  <c r="G119" i="21"/>
  <c r="G111" i="21"/>
  <c r="G103" i="21"/>
  <c r="G95" i="21"/>
  <c r="G87" i="21"/>
  <c r="G79" i="21"/>
  <c r="G71" i="21"/>
  <c r="G255" i="21"/>
  <c r="G215" i="21"/>
  <c r="G183" i="21"/>
  <c r="G263" i="21"/>
  <c r="G223" i="21"/>
  <c r="G271" i="21"/>
  <c r="G186" i="21"/>
  <c r="G290" i="21"/>
  <c r="G258" i="21"/>
  <c r="G218" i="21"/>
  <c r="G266" i="21"/>
  <c r="G226" i="21"/>
  <c r="G274" i="21"/>
  <c r="G234" i="21"/>
  <c r="G282" i="21"/>
  <c r="G202" i="21"/>
  <c r="G194" i="21"/>
  <c r="G242" i="21"/>
  <c r="G210" i="21"/>
  <c r="G170" i="21"/>
  <c r="G162" i="21"/>
  <c r="G154" i="21"/>
  <c r="G146" i="21"/>
  <c r="G138" i="21"/>
  <c r="G130" i="21"/>
  <c r="G122" i="21"/>
  <c r="G114" i="21"/>
  <c r="G106" i="21"/>
  <c r="G98" i="21"/>
  <c r="G90" i="21"/>
  <c r="G82" i="21"/>
  <c r="G74" i="21"/>
  <c r="G257" i="21"/>
  <c r="G193" i="21"/>
  <c r="G178" i="21"/>
  <c r="G288" i="21"/>
  <c r="G280" i="21"/>
  <c r="G216" i="21"/>
  <c r="G239" i="21"/>
  <c r="G207" i="21"/>
  <c r="G191" i="21"/>
  <c r="G286" i="21"/>
  <c r="G270" i="21"/>
  <c r="G246" i="21"/>
  <c r="G238" i="21"/>
  <c r="G214" i="21"/>
  <c r="G229" i="21"/>
  <c r="G213" i="21"/>
  <c r="G189" i="21"/>
  <c r="G181" i="21"/>
  <c r="G284" i="21"/>
  <c r="G276" i="21"/>
  <c r="G228" i="21"/>
  <c r="G188" i="21"/>
  <c r="G291" i="21"/>
  <c r="G259" i="21"/>
  <c r="G251" i="21"/>
  <c r="G219" i="21"/>
  <c r="G187" i="21"/>
  <c r="G306" i="21" l="1"/>
  <c r="G327" i="21"/>
  <c r="L55" i="21" l="1"/>
  <c r="H55" i="21"/>
  <c r="L47" i="21"/>
  <c r="H47" i="21"/>
  <c r="L39" i="21"/>
  <c r="H39" i="21"/>
  <c r="L31" i="21"/>
  <c r="H31" i="21"/>
  <c r="L23" i="21"/>
  <c r="H23" i="21"/>
  <c r="L15" i="21"/>
  <c r="H15" i="21"/>
  <c r="L7" i="21"/>
  <c r="H7" i="21"/>
  <c r="L62" i="21"/>
  <c r="H62" i="21"/>
  <c r="L54" i="21"/>
  <c r="H54" i="21"/>
  <c r="L46" i="21"/>
  <c r="H46" i="21"/>
  <c r="L38" i="21"/>
  <c r="H38" i="21"/>
  <c r="L30" i="21"/>
  <c r="H30" i="21"/>
  <c r="L22" i="21"/>
  <c r="H22" i="21"/>
  <c r="L14" i="21"/>
  <c r="H14" i="21"/>
  <c r="L6" i="21"/>
  <c r="H6" i="21"/>
  <c r="L60" i="21"/>
  <c r="H60" i="21"/>
  <c r="L52" i="21"/>
  <c r="H52" i="21"/>
  <c r="L44" i="21"/>
  <c r="H44" i="21"/>
  <c r="L36" i="21"/>
  <c r="H36" i="21"/>
  <c r="L28" i="21"/>
  <c r="H28" i="21"/>
  <c r="L20" i="21"/>
  <c r="H20" i="21"/>
  <c r="L12" i="21"/>
  <c r="H12" i="21"/>
  <c r="L4" i="21"/>
  <c r="H4" i="21"/>
  <c r="L59" i="21"/>
  <c r="H59" i="21"/>
  <c r="L51" i="21"/>
  <c r="H51" i="21"/>
  <c r="L43" i="21"/>
  <c r="H43" i="21"/>
  <c r="L35" i="21"/>
  <c r="H35" i="21"/>
  <c r="L27" i="21"/>
  <c r="H27" i="21"/>
  <c r="L19" i="21"/>
  <c r="H19" i="21"/>
  <c r="L11" i="21"/>
  <c r="H11" i="21"/>
  <c r="L58" i="21"/>
  <c r="H58" i="21"/>
  <c r="L50" i="21"/>
  <c r="H50" i="21"/>
  <c r="L42" i="21"/>
  <c r="H42" i="21"/>
  <c r="L34" i="21"/>
  <c r="H34" i="21"/>
  <c r="L26" i="21"/>
  <c r="H26" i="21"/>
  <c r="L18" i="21"/>
  <c r="H18" i="21"/>
  <c r="H10" i="21"/>
  <c r="L64" i="21"/>
  <c r="H64" i="21"/>
  <c r="L56" i="21"/>
  <c r="H56" i="21"/>
  <c r="L48" i="21"/>
  <c r="H48" i="21"/>
  <c r="L40" i="21"/>
  <c r="H40" i="21"/>
  <c r="L32" i="21"/>
  <c r="H32" i="21"/>
  <c r="L24" i="21"/>
  <c r="H24" i="21"/>
  <c r="L16" i="21"/>
  <c r="H16" i="21"/>
  <c r="L8" i="21"/>
  <c r="H8" i="21"/>
  <c r="L61" i="21"/>
  <c r="H61" i="21"/>
  <c r="L53" i="21"/>
  <c r="H53" i="21"/>
  <c r="L45" i="21"/>
  <c r="H45" i="21"/>
  <c r="L37" i="21"/>
  <c r="H37" i="21"/>
  <c r="L29" i="21"/>
  <c r="H29" i="21"/>
  <c r="L21" i="21"/>
  <c r="H21" i="21"/>
  <c r="L13" i="21"/>
  <c r="H13" i="21"/>
  <c r="L5" i="21"/>
  <c r="H5" i="21"/>
  <c r="L57" i="21"/>
  <c r="H57" i="21"/>
  <c r="L49" i="21"/>
  <c r="H49" i="21"/>
  <c r="L41" i="21"/>
  <c r="H41" i="21"/>
  <c r="L33" i="21"/>
  <c r="H33" i="21"/>
  <c r="L25" i="21"/>
  <c r="H25" i="21"/>
  <c r="L17" i="21"/>
  <c r="H17" i="21"/>
  <c r="L9" i="21"/>
  <c r="H9" i="21"/>
  <c r="L63" i="21"/>
  <c r="H63" i="21"/>
  <c r="K31" i="21"/>
  <c r="K61" i="21"/>
  <c r="K53" i="21"/>
  <c r="K45" i="21"/>
  <c r="K37" i="21"/>
  <c r="K29" i="21"/>
  <c r="K21" i="21"/>
  <c r="K13" i="21"/>
  <c r="K5" i="21"/>
  <c r="K60" i="21"/>
  <c r="K52" i="21"/>
  <c r="K44" i="21"/>
  <c r="K36" i="21"/>
  <c r="K28" i="21"/>
  <c r="K20" i="21"/>
  <c r="K12" i="21"/>
  <c r="K4" i="21"/>
  <c r="K3" i="21"/>
  <c r="K57" i="21"/>
  <c r="K49" i="21"/>
  <c r="K41" i="21"/>
  <c r="K33" i="21"/>
  <c r="K25" i="21"/>
  <c r="K17" i="21"/>
  <c r="K9" i="21"/>
  <c r="K59" i="21"/>
  <c r="K51" i="21"/>
  <c r="K43" i="21"/>
  <c r="K35" i="21"/>
  <c r="K27" i="21"/>
  <c r="K19" i="21"/>
  <c r="K11" i="21"/>
  <c r="K58" i="21"/>
  <c r="K50" i="21"/>
  <c r="K42" i="21"/>
  <c r="K34" i="21"/>
  <c r="K26" i="21"/>
  <c r="K18" i="21"/>
  <c r="K10" i="21"/>
  <c r="K64" i="21"/>
  <c r="K56" i="21"/>
  <c r="K48" i="21"/>
  <c r="K40" i="21"/>
  <c r="K32" i="21"/>
  <c r="K24" i="21"/>
  <c r="K16" i="21"/>
  <c r="K8" i="21"/>
  <c r="K63" i="21"/>
  <c r="K47" i="21"/>
  <c r="K23" i="21"/>
  <c r="K55" i="21"/>
  <c r="K39" i="21"/>
  <c r="K15" i="21"/>
  <c r="K7" i="21"/>
  <c r="K62" i="21"/>
  <c r="K54" i="21"/>
  <c r="K46" i="21"/>
  <c r="K38" i="21"/>
  <c r="K30" i="21"/>
  <c r="K22" i="21"/>
  <c r="K14" i="21"/>
  <c r="K6" i="21"/>
  <c r="J57" i="21"/>
  <c r="J49" i="21"/>
  <c r="J41" i="21"/>
  <c r="J33" i="21"/>
  <c r="J25" i="21"/>
  <c r="J17" i="21"/>
  <c r="J62" i="21"/>
  <c r="J54" i="21"/>
  <c r="J46" i="21"/>
  <c r="J38" i="21"/>
  <c r="J30" i="21"/>
  <c r="J22" i="21"/>
  <c r="J14" i="21"/>
  <c r="J6" i="21"/>
  <c r="J64" i="21"/>
  <c r="J48" i="21"/>
  <c r="J32" i="21"/>
  <c r="J63" i="21"/>
  <c r="J55" i="21"/>
  <c r="J47" i="21"/>
  <c r="J39" i="21"/>
  <c r="J31" i="21"/>
  <c r="J23" i="21"/>
  <c r="J15" i="21"/>
  <c r="J7" i="21"/>
  <c r="J61" i="21"/>
  <c r="J53" i="21"/>
  <c r="J45" i="21"/>
  <c r="J37" i="21"/>
  <c r="J29" i="21"/>
  <c r="J21" i="21"/>
  <c r="J13" i="21"/>
  <c r="J5" i="21"/>
  <c r="J56" i="21"/>
  <c r="J40" i="21"/>
  <c r="J24" i="21"/>
  <c r="J16" i="21"/>
  <c r="J8" i="21"/>
  <c r="J60" i="21"/>
  <c r="J52" i="21"/>
  <c r="J44" i="21"/>
  <c r="J36" i="21"/>
  <c r="J28" i="21"/>
  <c r="J20" i="21"/>
  <c r="J12" i="21"/>
  <c r="J4" i="21"/>
  <c r="J59" i="21"/>
  <c r="J51" i="21"/>
  <c r="J43" i="21"/>
  <c r="J35" i="21"/>
  <c r="J27" i="21"/>
  <c r="J19" i="21"/>
  <c r="J11" i="21"/>
  <c r="J58" i="21"/>
  <c r="J50" i="21"/>
  <c r="J42" i="21"/>
  <c r="J34" i="21"/>
  <c r="J26" i="21"/>
  <c r="J18" i="21"/>
  <c r="J10" i="21"/>
  <c r="F4" i="21"/>
  <c r="F5" i="21"/>
  <c r="F6" i="21"/>
  <c r="F7" i="21"/>
  <c r="F8" i="21"/>
  <c r="G349" i="21" s="1"/>
  <c r="F9" i="21"/>
  <c r="F10" i="21"/>
  <c r="F11" i="21"/>
  <c r="G325" i="21" s="1"/>
  <c r="F12" i="21"/>
  <c r="F13" i="21"/>
  <c r="F14" i="21"/>
  <c r="F15" i="21"/>
  <c r="F16" i="21"/>
  <c r="F17" i="21"/>
  <c r="F18" i="21"/>
  <c r="F19" i="21"/>
  <c r="F20" i="21"/>
  <c r="F21" i="21"/>
  <c r="F22" i="21"/>
  <c r="F23" i="21"/>
  <c r="F24" i="21"/>
  <c r="G344" i="21" s="1"/>
  <c r="F25" i="21"/>
  <c r="G310" i="21" s="1"/>
  <c r="F26" i="21"/>
  <c r="G302" i="21" s="1"/>
  <c r="F27" i="21"/>
  <c r="F28" i="21"/>
  <c r="F29" i="21"/>
  <c r="F30" i="21"/>
  <c r="F31" i="21"/>
  <c r="F32" i="21"/>
  <c r="G312" i="21" s="1"/>
  <c r="F34" i="21"/>
  <c r="F35" i="21"/>
  <c r="F36" i="21"/>
  <c r="F37" i="21"/>
  <c r="F38" i="21"/>
  <c r="F39" i="21"/>
  <c r="G303" i="21" s="1"/>
  <c r="F40" i="21"/>
  <c r="F41" i="21"/>
  <c r="F42" i="21"/>
  <c r="F43" i="21"/>
  <c r="F44" i="21"/>
  <c r="F45" i="21"/>
  <c r="F46" i="21"/>
  <c r="F47" i="21"/>
  <c r="F48" i="21"/>
  <c r="F49" i="21"/>
  <c r="F50" i="21"/>
  <c r="F51" i="21"/>
  <c r="F52" i="21"/>
  <c r="G347" i="21" s="1"/>
  <c r="F53" i="21"/>
  <c r="F54" i="21"/>
  <c r="F55" i="21"/>
  <c r="F56" i="21"/>
  <c r="F57" i="21"/>
  <c r="F58" i="21"/>
  <c r="F59" i="21"/>
  <c r="F60" i="21"/>
  <c r="F61" i="21"/>
  <c r="F62" i="21"/>
  <c r="F63" i="21"/>
  <c r="F64" i="21"/>
  <c r="F66" i="21"/>
  <c r="G329" i="21" l="1"/>
  <c r="G305" i="21"/>
  <c r="G328" i="21"/>
  <c r="G338" i="21"/>
  <c r="G333" i="21"/>
  <c r="G304" i="21"/>
  <c r="G331" i="21"/>
  <c r="G343" i="21"/>
  <c r="G319" i="21"/>
  <c r="G301" i="21"/>
  <c r="G332" i="21"/>
  <c r="G317" i="21"/>
  <c r="G341" i="21"/>
  <c r="G323" i="21"/>
  <c r="G346" i="21"/>
  <c r="G326" i="21"/>
  <c r="G348" i="21"/>
  <c r="G340" i="21"/>
  <c r="G345" i="21"/>
  <c r="G314" i="21"/>
  <c r="G339" i="21"/>
  <c r="G352" i="21"/>
  <c r="G342" i="21"/>
  <c r="G353" i="21"/>
  <c r="G315" i="21"/>
  <c r="G318" i="21"/>
  <c r="G313" i="21"/>
  <c r="G337" i="21"/>
  <c r="G308" i="21"/>
  <c r="G334" i="21"/>
  <c r="D26" i="1"/>
  <c r="F33" i="21"/>
  <c r="G33" i="21"/>
  <c r="F65" i="21"/>
  <c r="G307" i="21" s="1"/>
  <c r="D27" i="1"/>
  <c r="D24" i="1"/>
  <c r="G4" i="21"/>
  <c r="G3" i="21"/>
  <c r="G52" i="21"/>
  <c r="G28" i="21"/>
  <c r="G51" i="21"/>
  <c r="G43" i="21"/>
  <c r="G27" i="21"/>
  <c r="G19" i="21"/>
  <c r="G11" i="21"/>
  <c r="G57" i="21"/>
  <c r="G49" i="21"/>
  <c r="G25" i="21"/>
  <c r="G17" i="21"/>
  <c r="G9" i="21"/>
  <c r="G59" i="21"/>
  <c r="G58" i="21"/>
  <c r="G26" i="21"/>
  <c r="G18" i="21"/>
  <c r="G10" i="21"/>
  <c r="G35" i="21"/>
  <c r="G50" i="21"/>
  <c r="G56" i="21"/>
  <c r="G40" i="21"/>
  <c r="G63" i="21"/>
  <c r="G55" i="21"/>
  <c r="G47" i="21"/>
  <c r="G39" i="21"/>
  <c r="G31" i="21"/>
  <c r="G23" i="21"/>
  <c r="G7" i="21"/>
  <c r="G42" i="21"/>
  <c r="G64" i="21"/>
  <c r="G48" i="21"/>
  <c r="G32" i="21"/>
  <c r="G24" i="21"/>
  <c r="G16" i="21"/>
  <c r="G8" i="21"/>
  <c r="G62" i="21"/>
  <c r="G54" i="21"/>
  <c r="G46" i="21"/>
  <c r="G38" i="21"/>
  <c r="G30" i="21"/>
  <c r="G22" i="21"/>
  <c r="G14" i="21"/>
  <c r="G6" i="21"/>
  <c r="G60" i="21"/>
  <c r="G44" i="21"/>
  <c r="G20" i="21"/>
  <c r="G12" i="21"/>
  <c r="G61" i="21"/>
  <c r="G53" i="21"/>
  <c r="G45" i="21"/>
  <c r="G37" i="21"/>
  <c r="G29" i="21"/>
  <c r="G21" i="21"/>
  <c r="G13" i="21"/>
  <c r="G5" i="21"/>
  <c r="G36" i="21"/>
  <c r="G15" i="21"/>
  <c r="G66" i="21"/>
  <c r="G34" i="21"/>
  <c r="G65" i="21"/>
  <c r="G41" i="21"/>
  <c r="G300" i="21" l="1"/>
  <c r="D23" i="1" l="1"/>
  <c r="D34" i="1" l="1"/>
  <c r="D35" i="1" l="1"/>
  <c r="D37" i="1" s="1"/>
  <c r="D38" i="1" s="1"/>
  <c r="F38" i="1" l="1"/>
  <c r="B38" i="1" l="1"/>
  <c r="B18" i="1"/>
  <c r="D39" i="1" l="1"/>
  <c r="F39" i="1" s="1"/>
  <c r="B39" i="1" l="1"/>
</calcChain>
</file>

<file path=xl/sharedStrings.xml><?xml version="1.0" encoding="utf-8"?>
<sst xmlns="http://schemas.openxmlformats.org/spreadsheetml/2006/main" count="4663" uniqueCount="914">
  <si>
    <r>
      <rPr>
        <b/>
        <u/>
        <sz val="14"/>
        <color rgb="FF000000"/>
        <rFont val="Calibri"/>
        <family val="2"/>
      </rPr>
      <t>Background to the revaluation adjustment top-up and tariff calculator</t>
    </r>
    <r>
      <rPr>
        <sz val="14"/>
        <color rgb="FF000000"/>
        <rFont val="Calibri"/>
        <family val="2"/>
      </rPr>
      <t> </t>
    </r>
  </si>
  <si>
    <t>This readme tab is intended to give extra information that helps Local Authorities and other relevant parties to understand this calculator and its relationship with the revaluation adjustment. </t>
  </si>
  <si>
    <t>This calculator sets out the methodology and data used in the calculation of the adjustment to local authorities’ top-ups and tariffs for 2023-24 and gives the actual adjustment to authorities’ top-ups and tariffs under the 50% scheme. The Government consulted on a methodology in September 2022 and has now published a response to that consultation. Both can be found at the below link: </t>
  </si>
  <si>
    <t>https://www.gov.uk/government/consultations/technical-adjustment-to-the-business-rates-retention-system-consultation </t>
  </si>
  <si>
    <t>Authorities should note that, in line with the 2017 revaluation adjustment, and as set out in the Government’s recent consultation, this is the initial revaluation adjustment for 2023-24 and this adjustment will be amended in 2024-25 to capture the latest data once available (see the consultation document at the link above for more information on the chronology of the adjustments). The Government will keep the revaluation adjustment methodology under review.  </t>
  </si>
  <si>
    <r>
      <t>The methodology</t>
    </r>
    <r>
      <rPr>
        <b/>
        <sz val="11"/>
        <rFont val="Calibri"/>
        <family val="2"/>
      </rPr>
      <t> </t>
    </r>
  </si>
  <si>
    <t>The revaluation adjustment formula used for 2023-24 and given in this calculator is: </t>
  </si>
  <si>
    <t>The methodology is based on that set out in the Government’s September consultation. Minor adjustments have been made to the formula to better set out how the calculation works and, as detailed in the consultation response, funded relief in designated areas will be added back to NNDR income, as is done in the rest of the billing authority area, as this relief is already compensated for via s.31 grant. For this reason, Telecoms relief (for 2021-22 only) and Public Lavatories relief figures will also be added back to income, as these reliefs are funded via s.31 grant.  </t>
  </si>
  <si>
    <t>For the value of B’ used in the calculation, properties transferring to the central list have already been removed from the 2017 list used to calculate B’. There is therefore no need to subtract b from this value, as this value has already been subtracted. The values of c are derived from local authority data collected by the Department in November to ascertain the value of property transferring from local lists to the central lists from 1 April 2023, minus any relief and/or provisions held against outstanding appeals against those properties as at 1 November 2022. Local authorities should get in touch with the Department (BRRSA@levellingup.gov.uk) if they consider that there are any issues with their values or they have property transferring to the central list from 1 April 2023 that is not included in this calculator. Any amendments, if required, will be picked up in the revised adjustment in 2024-25.</t>
  </si>
  <si>
    <r>
      <t>Revaluation effect and the top-up/tariff adjustment</t>
    </r>
    <r>
      <rPr>
        <b/>
        <sz val="11"/>
        <rFont val="Calibri"/>
        <family val="2"/>
      </rPr>
      <t> </t>
    </r>
  </si>
  <si>
    <t>The impact of the revaluation adjustment on an authority’s top-up or tariff depends on the extent of the revaluation effect (the increase or decrease in RV) in the authority’s area. A large revaluation effect - a much larger increase in RV in an authority’s area compared with the average England change in RV (including the central list) - means a downward adjustment to income is made to strip-out the increase in income the authority would otherwise see. Therefore, this results in an authority seeing a lower top-up, a higher tariff or changing from top-up to tariff. Conversely, if the authority experiences a smaller, or negative, revaluation effect compared to the average England level change, the authority sees an upward adjustment to income to stop this loss of income. Therefore, this results in an increase to its top-up, decrease in tariff or switching from tariff to top-up. As detailed in the consultation, an improvement has been made to the formula to better capture the effect of outstanding appeals; where higher ongoing provisions apply, these lead to an increased revaluation effect, as the revaluation effect starts from a 2017 RV value net of outstanding RV loss.
Appeals on the 2023 list are intentionally not picked up in the calculator as they are compensated for via a separate adjustment to the new multiplier.  </t>
  </si>
  <si>
    <r>
      <t>Increased % BRR authorities</t>
    </r>
    <r>
      <rPr>
        <b/>
        <sz val="11"/>
        <rFont val="Calibri"/>
        <family val="2"/>
      </rPr>
      <t> </t>
    </r>
  </si>
  <si>
    <t>Authorities with increased % retention of business rates should note that this calculator gives the value of their adjustment at the 50% rates retention rate. Following this, the calculation of the authorities’ top-up or tariff is performed at the increased % retention rate applicable to the authority. The actual top-up or tariff value for increased % retention authorities is not given in this calculator but can be found in the Settlement supporting information as usual.  </t>
  </si>
  <si>
    <r>
      <t>Pooling authorities</t>
    </r>
    <r>
      <rPr>
        <b/>
        <sz val="11"/>
        <rFont val="Calibri"/>
        <family val="2"/>
      </rPr>
      <t> </t>
    </r>
  </si>
  <si>
    <t>Authorities pooling in 2023-24 should note that whilst their individual notional top-up or tariff adjustment is given in this calculator, the authorities will, as per usual pooling arrangements, not be subject to their individual authority top-up or tariffs for the year. Instead, the overall top-up or tariff will be calculated at pool-level. This will take into account the relevant adjustments in income for each pool authority resulting from the revaluation and any central-list transfers. </t>
  </si>
  <si>
    <r>
      <t>Multiplier and inflation</t>
    </r>
    <r>
      <rPr>
        <b/>
        <sz val="11"/>
        <rFont val="Calibri"/>
        <family val="2"/>
      </rPr>
      <t> </t>
    </r>
  </si>
  <si>
    <t>The multiplier we are using in this adjustment is 46.5p.  This is found from the calculation of the small business multiplier at the Autumn Statement but without the adjustments we then make for inflation and future changes to rateable values.  As with all business rates measures announced at the Autumn Statement, this is based upon a snapshot of the draft 2023 rating list at 30 September 2022.    </t>
  </si>
  <si>
    <t xml:space="preserve">2023-24 Tariff and Top-up calculator </t>
  </si>
  <si>
    <t>Formula used:</t>
  </si>
  <si>
    <t xml:space="preserve">The methodology followed here is based on that described in this consultation document: </t>
  </si>
  <si>
    <t>Technical adjustment to the Business Rates Retention system in response to the 2023 Revaluation and central list transfers</t>
  </si>
  <si>
    <t>Please select a local authority from the green drop-down menu</t>
  </si>
  <si>
    <t>Adur</t>
  </si>
  <si>
    <t>Row 1</t>
  </si>
  <si>
    <t>Adjusted 2023/24 SBRR Multiplier</t>
  </si>
  <si>
    <t>This is the 2023/24 multiplier before appeals adjustment and inflation</t>
  </si>
  <si>
    <t>Row 2</t>
  </si>
  <si>
    <t>SBRR 2022/23 Multiplier</t>
  </si>
  <si>
    <t>The small business multiplier for 2022/23</t>
  </si>
  <si>
    <t>Row 3</t>
  </si>
  <si>
    <t>SBRR 2021/22 Multiplier</t>
  </si>
  <si>
    <t>The small business multiplier for 2021/22</t>
  </si>
  <si>
    <t>Row 4</t>
  </si>
  <si>
    <t>Sum of SBRR Multipliers from 2017/18 to 2021/22</t>
  </si>
  <si>
    <t>The sum of the small business multipliers for 2017/18 to 2021/22</t>
  </si>
  <si>
    <t>Row 5</t>
  </si>
  <si>
    <t>Inflation factor</t>
  </si>
  <si>
    <t>The inflationary uplift remaining in the multiplier in 2023-24, after the multiplier was frozen</t>
  </si>
  <si>
    <t>£ where applicable</t>
  </si>
  <si>
    <t>Row 6</t>
  </si>
  <si>
    <t>As set out in the 2022-23 Local Government Finance Report. For increased %BRR authorities, this is their 50% value</t>
  </si>
  <si>
    <t>Row 7</t>
  </si>
  <si>
    <t>Sum of rateable values 2023</t>
  </si>
  <si>
    <t>As set out by Valuation Office</t>
  </si>
  <si>
    <t>Row 8</t>
  </si>
  <si>
    <t>Sum of rateable values 2017</t>
  </si>
  <si>
    <t>As set out by Valuation Office, excludes properties that have transferred to the central list since 2017 [See note 1]</t>
  </si>
  <si>
    <t>Row 9</t>
  </si>
  <si>
    <t>Collectable rates on properties transferred to central list, c</t>
  </si>
  <si>
    <t>Numbers calculated from certified data supplied by the relevant local authorities with properties transferred to central list, equal to zero for Las where no properties are transferring to the central list</t>
  </si>
  <si>
    <t>Row 10</t>
  </si>
  <si>
    <t>Non-domestic rating income</t>
  </si>
  <si>
    <t>Part 1, line 11 of NNDR3 2021/22 form, zero if negative</t>
  </si>
  <si>
    <t>Row 11</t>
  </si>
  <si>
    <t>SBBR -  Amount due to authority as a result of doubling and threshold changes</t>
  </si>
  <si>
    <t>((Part 3, lines 8 - 8a + 12 - 12a) * -A) + ((Part 3, line 11 - 11a) * -0.5) + Y, see note 2 for explanation of "A" and "Y" [See notes 2, 3 &amp; 4]</t>
  </si>
  <si>
    <t>Row 12</t>
  </si>
  <si>
    <t>SBBR on existing property where 2nd property is occupied</t>
  </si>
  <si>
    <t>(Part 3, lines 8a + 11a + 12a) * -1 of NNDR3 2021/22 form [See notes 2 &amp; 3]</t>
  </si>
  <si>
    <t>Row 13</t>
  </si>
  <si>
    <t>Relief to other ratepayers</t>
  </si>
  <si>
    <t>(Part 3, lines 41 + 42) * -1 of NNDR3 2021/22 form [See note 3]</t>
  </si>
  <si>
    <t>Row 14</t>
  </si>
  <si>
    <t>Discretionary reliefs funded by S31 grant</t>
  </si>
  <si>
    <t>(Part 3, line 66) * -1 [See notes 2 &amp; 3]</t>
  </si>
  <si>
    <t>Row 15</t>
  </si>
  <si>
    <t>Telecoms and Public Lavatories relief</t>
  </si>
  <si>
    <t>(Part 3, Lines 21 + 22 + 23 + 24) * -1 of the NNDR3 2021/22 form [See notes 2 &amp; 3]</t>
  </si>
  <si>
    <t>Row 16</t>
  </si>
  <si>
    <t>Losses on appeals/changes to provision in 2021/22</t>
  </si>
  <si>
    <t>Part 2, lines 6 + 7 + 8 + 9 of NNDR3 2021/22 form</t>
  </si>
  <si>
    <t>Row 17</t>
  </si>
  <si>
    <t>Steady state provisions</t>
  </si>
  <si>
    <t>(Part 5, line 22b (col5) / sum of small business multipliers from 2017/18 to 2021/22) * 0.499 (21/22 small business multiplier)</t>
  </si>
  <si>
    <t>Row 18</t>
  </si>
  <si>
    <t>A</t>
  </si>
  <si>
    <t>Sum of rateable values 2023 * Adjusted SBRR Multiplier</t>
  </si>
  <si>
    <t>Row 19</t>
  </si>
  <si>
    <t>B'-b</t>
  </si>
  <si>
    <t>Sum of rateable values 2017  * 2022/23 Multiplier + steady state provisions. 
To note - the RV of property moving from local lists to the central list has already been excluded here (see Row 8)</t>
  </si>
  <si>
    <t>Row 20</t>
  </si>
  <si>
    <t>C</t>
  </si>
  <si>
    <t>Adjusted NNDR income (Sum of rows 10 to 17)</t>
  </si>
  <si>
    <t>Row 21</t>
  </si>
  <si>
    <t>C - c</t>
  </si>
  <si>
    <t>C adjusted to exclude the collectable rates of properties transferred to the central list</t>
  </si>
  <si>
    <t>Row 22</t>
  </si>
  <si>
    <t>D</t>
  </si>
  <si>
    <t>Local authority tier split</t>
  </si>
  <si>
    <t>Row 23</t>
  </si>
  <si>
    <t>J</t>
  </si>
  <si>
    <t>(C - c) * (1 - A/(B' - b)) * D + D * c, where b and c are zero for LAs with no properties transferring to the central list</t>
  </si>
  <si>
    <t>Row 24</t>
  </si>
  <si>
    <t>Row 25</t>
  </si>
  <si>
    <t>Notes</t>
  </si>
  <si>
    <t>Note 3: Any compensation for relief given in DAs is retained by BAs. In order to ensure that the BA has 100% of this DA relief compensation added back to its income in the calculation of 'C', where an amount is awarded in a DA, that amount is divided by the BA share (for BAs only, the DA amount is excluded from the MPA calculation), as the value of C is multiplied by 'D', the tier split, at the end of the calculation.</t>
  </si>
  <si>
    <t>Note 4: "A" and "Y" are as set out in columns G and H of Sch 4 to SI 2013/737 (as amended). A version of these values is publicly available in SI 2019/709, here https://www.legislation.gov.uk/uksi/2019/709/made.</t>
  </si>
  <si>
    <t>Note 5: Although the multiplier is frozen, as the new multiplier post-revaluation and appeals adjustment is lower than the 2022-23 value, there is inflation built in to the multiplier in 2023-24.</t>
  </si>
  <si>
    <t>Note 6: Increased %BRR authorities should note that this value is not their final top-up or tariff for 2023-24, but only prior to the increased retained rates calculation. Authorities can find their top-up or tariff at the increased %BRR rate in the Settlement supporting information documents.</t>
  </si>
  <si>
    <t>Local Authority</t>
  </si>
  <si>
    <t>Ecode</t>
  </si>
  <si>
    <t>Upper tier ecode</t>
  </si>
  <si>
    <t>Fire authority ecode</t>
  </si>
  <si>
    <t>W (variable = 1 if aggregate DA total disregarded amounts &gt; 0, otherwise total local share)</t>
  </si>
  <si>
    <t>SBBR -  Amount due to authority as a result of doubling and threshold changes (excluding DAs)</t>
  </si>
  <si>
    <t>SBRR -  Amount due to authority as a result of doubling and threshold changes (DAs added back)</t>
  </si>
  <si>
    <t>SBRR on existing property where 2nd property is occupied</t>
  </si>
  <si>
    <t>Public lavatories relief</t>
  </si>
  <si>
    <t>Telecoms relief</t>
  </si>
  <si>
    <t xml:space="preserve">Total Discretionary Relief (Funded S31) </t>
  </si>
  <si>
    <t>E3831</t>
  </si>
  <si>
    <t>E3820</t>
  </si>
  <si>
    <t>NA</t>
  </si>
  <si>
    <t>Amber Valley</t>
  </si>
  <si>
    <t>E1031</t>
  </si>
  <si>
    <t>E1021</t>
  </si>
  <si>
    <t>E6110</t>
  </si>
  <si>
    <t>Arun</t>
  </si>
  <si>
    <t>E3832</t>
  </si>
  <si>
    <t>Ashfield</t>
  </si>
  <si>
    <t>E3031</t>
  </si>
  <si>
    <t>E3021</t>
  </si>
  <si>
    <t>E6130</t>
  </si>
  <si>
    <t>Ashford</t>
  </si>
  <si>
    <t>E2231</t>
  </si>
  <si>
    <t>E2221</t>
  </si>
  <si>
    <t>E6122</t>
  </si>
  <si>
    <t>Babergh</t>
  </si>
  <si>
    <t>E3531</t>
  </si>
  <si>
    <t>E3520</t>
  </si>
  <si>
    <t>Barking and Dagenham</t>
  </si>
  <si>
    <t>E5030</t>
  </si>
  <si>
    <t>E5100</t>
  </si>
  <si>
    <t>Barnet</t>
  </si>
  <si>
    <t>E5031</t>
  </si>
  <si>
    <t>Barnsley</t>
  </si>
  <si>
    <t>E4401</t>
  </si>
  <si>
    <t>E6144</t>
  </si>
  <si>
    <t>Basildon</t>
  </si>
  <si>
    <t>E1531</t>
  </si>
  <si>
    <t>E1521</t>
  </si>
  <si>
    <t>E6115</t>
  </si>
  <si>
    <t>Basingstoke and Deane</t>
  </si>
  <si>
    <t>E1731</t>
  </si>
  <si>
    <t>E1721</t>
  </si>
  <si>
    <t>E6163</t>
  </si>
  <si>
    <t>Bassetlaw</t>
  </si>
  <si>
    <t>E3032</t>
  </si>
  <si>
    <t>Bath and North East Somerset</t>
  </si>
  <si>
    <t>E0101</t>
  </si>
  <si>
    <t>E6354</t>
  </si>
  <si>
    <t>E6101</t>
  </si>
  <si>
    <t>Bedford</t>
  </si>
  <si>
    <t>E0202</t>
  </si>
  <si>
    <t>E6102</t>
  </si>
  <si>
    <t>Bexley</t>
  </si>
  <si>
    <t>E5032</t>
  </si>
  <si>
    <t>Birmingham</t>
  </si>
  <si>
    <t>E4601</t>
  </si>
  <si>
    <t>E6146</t>
  </si>
  <si>
    <t>Blaby</t>
  </si>
  <si>
    <t>E2431</t>
  </si>
  <si>
    <t>E2421</t>
  </si>
  <si>
    <t>E6124</t>
  </si>
  <si>
    <t>Blackburn with Darwen</t>
  </si>
  <si>
    <t>E2301</t>
  </si>
  <si>
    <t>E6123</t>
  </si>
  <si>
    <t>Blackpool</t>
  </si>
  <si>
    <t>E2302</t>
  </si>
  <si>
    <t>Bolsover</t>
  </si>
  <si>
    <t>E1032</t>
  </si>
  <si>
    <t>Bolton</t>
  </si>
  <si>
    <t>E4201</t>
  </si>
  <si>
    <t>E6348</t>
  </si>
  <si>
    <t>Boston</t>
  </si>
  <si>
    <t>E2531</t>
  </si>
  <si>
    <t>E2520</t>
  </si>
  <si>
    <t>Bournemouth, Christchurch and Poole</t>
  </si>
  <si>
    <t>E1204</t>
  </si>
  <si>
    <t>E6162</t>
  </si>
  <si>
    <t>Bracknell Forest</t>
  </si>
  <si>
    <t>E0301</t>
  </si>
  <si>
    <t>E6103</t>
  </si>
  <si>
    <t>Bradford</t>
  </si>
  <si>
    <t>E4701</t>
  </si>
  <si>
    <t>E6147</t>
  </si>
  <si>
    <t>Braintree</t>
  </si>
  <si>
    <t>E1532</t>
  </si>
  <si>
    <t>Breckland</t>
  </si>
  <si>
    <t>E2631</t>
  </si>
  <si>
    <t>E2620</t>
  </si>
  <si>
    <t>Brent</t>
  </si>
  <si>
    <t>E5033</t>
  </si>
  <si>
    <t>Brentwood</t>
  </si>
  <si>
    <t>E1533</t>
  </si>
  <si>
    <t>Brighton and Hove</t>
  </si>
  <si>
    <t>E1401</t>
  </si>
  <si>
    <t>E6114</t>
  </si>
  <si>
    <t>Bristol</t>
  </si>
  <si>
    <t>E0102</t>
  </si>
  <si>
    <t>Broadland</t>
  </si>
  <si>
    <t>E2632</t>
  </si>
  <si>
    <t>Bromley</t>
  </si>
  <si>
    <t>E5034</t>
  </si>
  <si>
    <t>Bromsgrove</t>
  </si>
  <si>
    <t>E1831</t>
  </si>
  <si>
    <t>E1821</t>
  </si>
  <si>
    <t>E6118</t>
  </si>
  <si>
    <t>Broxbourne</t>
  </si>
  <si>
    <t>E1931</t>
  </si>
  <si>
    <t>E1920</t>
  </si>
  <si>
    <t>Broxtowe</t>
  </si>
  <si>
    <t>E3033</t>
  </si>
  <si>
    <t>Buckinghamshire</t>
  </si>
  <si>
    <t>E0402</t>
  </si>
  <si>
    <t>E6104</t>
  </si>
  <si>
    <t>Burnley</t>
  </si>
  <si>
    <t>E2333</t>
  </si>
  <si>
    <t>E2321</t>
  </si>
  <si>
    <t>Bury</t>
  </si>
  <si>
    <t>E4202</t>
  </si>
  <si>
    <t>Calderdale</t>
  </si>
  <si>
    <t>E4702</t>
  </si>
  <si>
    <t>Cambridge</t>
  </si>
  <si>
    <t>E0531</t>
  </si>
  <si>
    <t>E0521</t>
  </si>
  <si>
    <t>E6105</t>
  </si>
  <si>
    <t>Camden</t>
  </si>
  <si>
    <t>E5011</t>
  </si>
  <si>
    <t>Cannock Chase</t>
  </si>
  <si>
    <t>E3431</t>
  </si>
  <si>
    <t>E3421</t>
  </si>
  <si>
    <t>E6134</t>
  </si>
  <si>
    <t>Canterbury</t>
  </si>
  <si>
    <t>E2232</t>
  </si>
  <si>
    <t>Castle Point</t>
  </si>
  <si>
    <t>E1534</t>
  </si>
  <si>
    <t>Central Bedfordshire</t>
  </si>
  <si>
    <t>E0203</t>
  </si>
  <si>
    <t>Charnwood</t>
  </si>
  <si>
    <t>E2432</t>
  </si>
  <si>
    <t>Chelmsford</t>
  </si>
  <si>
    <t>E1535</t>
  </si>
  <si>
    <t>Cheltenham</t>
  </si>
  <si>
    <t>E1631</t>
  </si>
  <si>
    <t>E1620</t>
  </si>
  <si>
    <t>Cherwell</t>
  </si>
  <si>
    <t>E3131</t>
  </si>
  <si>
    <t>E3120</t>
  </si>
  <si>
    <t>Cheshire East</t>
  </si>
  <si>
    <t>E0603</t>
  </si>
  <si>
    <t>E6106</t>
  </si>
  <si>
    <t>Cheshire West and Chester</t>
  </si>
  <si>
    <t>E0604</t>
  </si>
  <si>
    <t>Chesterfield</t>
  </si>
  <si>
    <t>E1033</t>
  </si>
  <si>
    <t>Chichester</t>
  </si>
  <si>
    <t>E3833</t>
  </si>
  <si>
    <t>Chorley</t>
  </si>
  <si>
    <t>E2334</t>
  </si>
  <si>
    <t>City of London</t>
  </si>
  <si>
    <t>E5010</t>
  </si>
  <si>
    <t>Colchester</t>
  </si>
  <si>
    <t>E1536</t>
  </si>
  <si>
    <t>Cornwall</t>
  </si>
  <si>
    <t>E0801</t>
  </si>
  <si>
    <t>Cotswold</t>
  </si>
  <si>
    <t>E1632</t>
  </si>
  <si>
    <t>Coventry</t>
  </si>
  <si>
    <t>E4602</t>
  </si>
  <si>
    <t>Crawley</t>
  </si>
  <si>
    <t>E3834</t>
  </si>
  <si>
    <t>Croydon</t>
  </si>
  <si>
    <t>E5035</t>
  </si>
  <si>
    <t>Cumberland</t>
  </si>
  <si>
    <t>E0901</t>
  </si>
  <si>
    <t>E6135</t>
  </si>
  <si>
    <t>Dacorum</t>
  </si>
  <si>
    <t>E1932</t>
  </si>
  <si>
    <t>Darlington</t>
  </si>
  <si>
    <t>E1301</t>
  </si>
  <si>
    <t>E6113</t>
  </si>
  <si>
    <t>Dartford</t>
  </si>
  <si>
    <t>E2233</t>
  </si>
  <si>
    <t>Derby</t>
  </si>
  <si>
    <t>E1001</t>
  </si>
  <si>
    <t>Derbyshire Dales</t>
  </si>
  <si>
    <t>E1035</t>
  </si>
  <si>
    <t>Doncaster</t>
  </si>
  <si>
    <t>E4402</t>
  </si>
  <si>
    <t>Dorset</t>
  </si>
  <si>
    <t>E1203</t>
  </si>
  <si>
    <t>Dover</t>
  </si>
  <si>
    <t>E2234</t>
  </si>
  <si>
    <t>Dudley</t>
  </si>
  <si>
    <t>E4603</t>
  </si>
  <si>
    <t>Durham</t>
  </si>
  <si>
    <t>E1302</t>
  </si>
  <si>
    <t>Ealing</t>
  </si>
  <si>
    <t>E5036</t>
  </si>
  <si>
    <t>East Cambridgeshire</t>
  </si>
  <si>
    <t>E0532</t>
  </si>
  <si>
    <t>East Devon</t>
  </si>
  <si>
    <t>E1131</t>
  </si>
  <si>
    <t>E1121</t>
  </si>
  <si>
    <t>E6161</t>
  </si>
  <si>
    <t>East Hampshire</t>
  </si>
  <si>
    <t>E1732</t>
  </si>
  <si>
    <t>East Hertfordshire</t>
  </si>
  <si>
    <t>E1933</t>
  </si>
  <si>
    <t>East Lindsey</t>
  </si>
  <si>
    <t>E2532</t>
  </si>
  <si>
    <t>East Riding of Yorkshire</t>
  </si>
  <si>
    <t>E2001</t>
  </si>
  <si>
    <t>E6120</t>
  </si>
  <si>
    <t>East Staffordshire</t>
  </si>
  <si>
    <t>E3432</t>
  </si>
  <si>
    <t>East Suffolk</t>
  </si>
  <si>
    <t>E3538</t>
  </si>
  <si>
    <t>Eastbourne</t>
  </si>
  <si>
    <t>E1432</t>
  </si>
  <si>
    <t>E1421</t>
  </si>
  <si>
    <t>Eastleigh</t>
  </si>
  <si>
    <t>E1733</t>
  </si>
  <si>
    <t>Elmbridge</t>
  </si>
  <si>
    <t>E3631</t>
  </si>
  <si>
    <t>E3620</t>
  </si>
  <si>
    <t>Enfield</t>
  </si>
  <si>
    <t>E5037</t>
  </si>
  <si>
    <t>Epping Forest</t>
  </si>
  <si>
    <t>E1537</t>
  </si>
  <si>
    <t>Epsom and Ewell</t>
  </si>
  <si>
    <t>E3632</t>
  </si>
  <si>
    <t>Erewash</t>
  </si>
  <si>
    <t>E1036</t>
  </si>
  <si>
    <t>Exeter</t>
  </si>
  <si>
    <t>E1132</t>
  </si>
  <si>
    <t>Fareham</t>
  </si>
  <si>
    <t>E1734</t>
  </si>
  <si>
    <t>Fenland</t>
  </si>
  <si>
    <t>E0533</t>
  </si>
  <si>
    <t>Folkestone and Hythe</t>
  </si>
  <si>
    <t>E2240</t>
  </si>
  <si>
    <t>Forest of Dean</t>
  </si>
  <si>
    <t>E1633</t>
  </si>
  <si>
    <t>Fylde</t>
  </si>
  <si>
    <t>E2335</t>
  </si>
  <si>
    <t>Gateshead</t>
  </si>
  <si>
    <t>E4501</t>
  </si>
  <si>
    <t>E6145</t>
  </si>
  <si>
    <t>Gedling</t>
  </si>
  <si>
    <t>E3034</t>
  </si>
  <si>
    <t>Gloucester</t>
  </si>
  <si>
    <t>E1634</t>
  </si>
  <si>
    <t>Gosport</t>
  </si>
  <si>
    <t>E1735</t>
  </si>
  <si>
    <t>Gravesham</t>
  </si>
  <si>
    <t>E2236</t>
  </si>
  <si>
    <t>Great Yarmouth</t>
  </si>
  <si>
    <t>E2633</t>
  </si>
  <si>
    <t>Greenwich</t>
  </si>
  <si>
    <t>E5012</t>
  </si>
  <si>
    <t>Guildford</t>
  </si>
  <si>
    <t>E3633</t>
  </si>
  <si>
    <t>Hackney</t>
  </si>
  <si>
    <t>E5013</t>
  </si>
  <si>
    <t>Halton</t>
  </si>
  <si>
    <t>E0601</t>
  </si>
  <si>
    <t>Hammersmith and Fulham</t>
  </si>
  <si>
    <t>E5014</t>
  </si>
  <si>
    <t>Harborough</t>
  </si>
  <si>
    <t>E2433</t>
  </si>
  <si>
    <t>Haringey</t>
  </si>
  <si>
    <t>E5038</t>
  </si>
  <si>
    <t>Harlow</t>
  </si>
  <si>
    <t>E1538</t>
  </si>
  <si>
    <t>Harrow</t>
  </si>
  <si>
    <t>E5039</t>
  </si>
  <si>
    <t>Hart</t>
  </si>
  <si>
    <t>E1736</t>
  </si>
  <si>
    <t>Hartlepool</t>
  </si>
  <si>
    <t>E0701</t>
  </si>
  <si>
    <t>E6107</t>
  </si>
  <si>
    <t>Hastings</t>
  </si>
  <si>
    <t>E1433</t>
  </si>
  <si>
    <t>Havant</t>
  </si>
  <si>
    <t>E1737</t>
  </si>
  <si>
    <t>Havering</t>
  </si>
  <si>
    <t>E5040</t>
  </si>
  <si>
    <t>Herefordshire</t>
  </si>
  <si>
    <t>E1801</t>
  </si>
  <si>
    <t>Hertsmere</t>
  </si>
  <si>
    <t>E1934</t>
  </si>
  <si>
    <t>High Peak</t>
  </si>
  <si>
    <t>E1037</t>
  </si>
  <si>
    <t>Hillingdon</t>
  </si>
  <si>
    <t>E5041</t>
  </si>
  <si>
    <t>Hinckley and Bosworth</t>
  </si>
  <si>
    <t>E2434</t>
  </si>
  <si>
    <t>Horsham</t>
  </si>
  <si>
    <t>E3835</t>
  </si>
  <si>
    <t>Hounslow</t>
  </si>
  <si>
    <t>E5042</t>
  </si>
  <si>
    <t>Huntingdonshire</t>
  </si>
  <si>
    <t>E0551</t>
  </si>
  <si>
    <t>Hyndburn</t>
  </si>
  <si>
    <t>E2336</t>
  </si>
  <si>
    <t>Ipswich</t>
  </si>
  <si>
    <t>E3533</t>
  </si>
  <si>
    <t>Isle of Wight</t>
  </si>
  <si>
    <t>E2101</t>
  </si>
  <si>
    <t>Isles of Scilly</t>
  </si>
  <si>
    <t>E4001</t>
  </si>
  <si>
    <t>Islington</t>
  </si>
  <si>
    <t>E5015</t>
  </si>
  <si>
    <t>Kensington and Chelsea</t>
  </si>
  <si>
    <t>E5016</t>
  </si>
  <si>
    <t>King’s Lynn and West Norfolk</t>
  </si>
  <si>
    <t>E2634</t>
  </si>
  <si>
    <t>Kingston upon Hull</t>
  </si>
  <si>
    <t>E2002</t>
  </si>
  <si>
    <t>Kingston upon Thames</t>
  </si>
  <si>
    <t>E5043</t>
  </si>
  <si>
    <t>Kirklees</t>
  </si>
  <si>
    <t>E4703</t>
  </si>
  <si>
    <t>Knowsley</t>
  </si>
  <si>
    <t>E4301</t>
  </si>
  <si>
    <t>E6143</t>
  </si>
  <si>
    <t>Lambeth</t>
  </si>
  <si>
    <t>E5017</t>
  </si>
  <si>
    <t>Lancaster</t>
  </si>
  <si>
    <t>E2337</t>
  </si>
  <si>
    <t>Leeds</t>
  </si>
  <si>
    <t>E4704</t>
  </si>
  <si>
    <t>Leicester</t>
  </si>
  <si>
    <t>E2401</t>
  </si>
  <si>
    <t>Lewes</t>
  </si>
  <si>
    <t>E1435</t>
  </si>
  <si>
    <t>Lewisham</t>
  </si>
  <si>
    <t>E5018</t>
  </si>
  <si>
    <t>Lichfield</t>
  </si>
  <si>
    <t>E3433</t>
  </si>
  <si>
    <t>Lincoln</t>
  </si>
  <si>
    <t>E2533</t>
  </si>
  <si>
    <t>Liverpool</t>
  </si>
  <si>
    <t>E4302</t>
  </si>
  <si>
    <t>Luton</t>
  </si>
  <si>
    <t>E0201</t>
  </si>
  <si>
    <t>Maidstone</t>
  </si>
  <si>
    <t>E2237</t>
  </si>
  <si>
    <t>Maldon</t>
  </si>
  <si>
    <t>E1539</t>
  </si>
  <si>
    <t>Malvern Hills</t>
  </si>
  <si>
    <t>E1851</t>
  </si>
  <si>
    <t>Manchester</t>
  </si>
  <si>
    <t>E4203</t>
  </si>
  <si>
    <t>Mansfield</t>
  </si>
  <si>
    <t>E3035</t>
  </si>
  <si>
    <t>Medway</t>
  </si>
  <si>
    <t>E2201</t>
  </si>
  <si>
    <t>Melton</t>
  </si>
  <si>
    <t>E2436</t>
  </si>
  <si>
    <t>Merton</t>
  </si>
  <si>
    <t>E5044</t>
  </si>
  <si>
    <t>Mid Devon</t>
  </si>
  <si>
    <t>E1133</t>
  </si>
  <si>
    <t>Mid Suffolk</t>
  </si>
  <si>
    <t>E3534</t>
  </si>
  <si>
    <t>Mid Sussex</t>
  </si>
  <si>
    <t>E3836</t>
  </si>
  <si>
    <t>Middlesbrough</t>
  </si>
  <si>
    <t>E0702</t>
  </si>
  <si>
    <t>Milton Keynes</t>
  </si>
  <si>
    <t>E0401</t>
  </si>
  <si>
    <t>Mole Valley</t>
  </si>
  <si>
    <t>E3634</t>
  </si>
  <si>
    <t>New Forest</t>
  </si>
  <si>
    <t>E1738</t>
  </si>
  <si>
    <t>Newark and Sherwood</t>
  </si>
  <si>
    <t>E3036</t>
  </si>
  <si>
    <t>Newcastle-under-Lyme</t>
  </si>
  <si>
    <t>E3434</t>
  </si>
  <si>
    <t>Newcastle upon Tyne</t>
  </si>
  <si>
    <t>E4502</t>
  </si>
  <si>
    <t>Newham</t>
  </si>
  <si>
    <t>E5045</t>
  </si>
  <si>
    <t>North Devon</t>
  </si>
  <si>
    <t>E1134</t>
  </si>
  <si>
    <t>North East Derbyshire</t>
  </si>
  <si>
    <t>E1038</t>
  </si>
  <si>
    <t>North East Lincolnshire</t>
  </si>
  <si>
    <t>E2003</t>
  </si>
  <si>
    <t>North Hertfordshire</t>
  </si>
  <si>
    <t>E1935</t>
  </si>
  <si>
    <t>North Kesteven</t>
  </si>
  <si>
    <t>E2534</t>
  </si>
  <si>
    <t>North Lincolnshire</t>
  </si>
  <si>
    <t>E2004</t>
  </si>
  <si>
    <t>North Norfolk</t>
  </si>
  <si>
    <t>E2635</t>
  </si>
  <si>
    <t>North Northamptonshire</t>
  </si>
  <si>
    <t>E2801</t>
  </si>
  <si>
    <t>E6128</t>
  </si>
  <si>
    <t>North Somerset</t>
  </si>
  <si>
    <t>E0104</t>
  </si>
  <si>
    <t>North Tyneside</t>
  </si>
  <si>
    <t>E4503</t>
  </si>
  <si>
    <t>North Warwickshire</t>
  </si>
  <si>
    <t>E3731</t>
  </si>
  <si>
    <t>E3720</t>
  </si>
  <si>
    <t>North West Leicestershire</t>
  </si>
  <si>
    <t>E2437</t>
  </si>
  <si>
    <t>North Yorkshire</t>
  </si>
  <si>
    <t>E2702</t>
  </si>
  <si>
    <t>E6127</t>
  </si>
  <si>
    <t>Northumberland</t>
  </si>
  <si>
    <t>E2901</t>
  </si>
  <si>
    <t>Norwich</t>
  </si>
  <si>
    <t>E2636</t>
  </si>
  <si>
    <t>Nottingham</t>
  </si>
  <si>
    <t>E3001</t>
  </si>
  <si>
    <t>Nuneaton and Bedworth</t>
  </si>
  <si>
    <t>E3732</t>
  </si>
  <si>
    <t>Oadby and Wigston</t>
  </si>
  <si>
    <t>E2438</t>
  </si>
  <si>
    <t>Oldham</t>
  </si>
  <si>
    <t>E4204</t>
  </si>
  <si>
    <t>Oxford</t>
  </si>
  <si>
    <t>E3132</t>
  </si>
  <si>
    <t>Pendle</t>
  </si>
  <si>
    <t>E2338</t>
  </si>
  <si>
    <t>Peterborough</t>
  </si>
  <si>
    <t>E0501</t>
  </si>
  <si>
    <t>Plymouth</t>
  </si>
  <si>
    <t>E1101</t>
  </si>
  <si>
    <t>Portsmouth</t>
  </si>
  <si>
    <t>E1701</t>
  </si>
  <si>
    <t>Preston</t>
  </si>
  <si>
    <t>E2339</t>
  </si>
  <si>
    <t>Reading</t>
  </si>
  <si>
    <t>E0303</t>
  </si>
  <si>
    <t>Redbridge</t>
  </si>
  <si>
    <t>E5046</t>
  </si>
  <si>
    <t>Redcar and Cleveland</t>
  </si>
  <si>
    <t>E0703</t>
  </si>
  <si>
    <t>Redditch</t>
  </si>
  <si>
    <t>E1835</t>
  </si>
  <si>
    <t>Reigate and Banstead</t>
  </si>
  <si>
    <t>E3635</t>
  </si>
  <si>
    <t>Ribble Valley</t>
  </si>
  <si>
    <t>E2340</t>
  </si>
  <si>
    <t>Richmond upon Thames</t>
  </si>
  <si>
    <t>E5047</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</si>
  <si>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</si>
  <si>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</si>
  <si>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</si>
  <si>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</si>
  <si>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</si>
  <si>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</si>
  <si>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</si>
  <si>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</si>
  <si>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</si>
  <si>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</si>
  <si>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</si>
  <si>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</si>
  <si>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</si>
  <si>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</si>
  <si>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</si>
  <si>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</si>
  <si>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</si>
  <si>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</si>
  <si>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t>
  </si>
  <si>
    <t>E2402</t>
  </si>
  <si>
    <t>Salford</t>
  </si>
  <si>
    <t>E4206</t>
  </si>
  <si>
    <t>Sandwell</t>
  </si>
  <si>
    <t>E4604</t>
  </si>
  <si>
    <t>Sefton</t>
  </si>
  <si>
    <t>E4304</t>
  </si>
  <si>
    <t>Sevenoaks</t>
  </si>
  <si>
    <t>E2239</t>
  </si>
  <si>
    <t>Sheffield</t>
  </si>
  <si>
    <t>E4404</t>
  </si>
  <si>
    <t>Shropshire</t>
  </si>
  <si>
    <t>E3202</t>
  </si>
  <si>
    <t>E6132</t>
  </si>
  <si>
    <t>Slough</t>
  </si>
  <si>
    <t>E0304</t>
  </si>
  <si>
    <t>Solihull</t>
  </si>
  <si>
    <t>E4605</t>
  </si>
  <si>
    <t>Somerset</t>
  </si>
  <si>
    <t>E3301</t>
  </si>
  <si>
    <t>South Cambridgeshire</t>
  </si>
  <si>
    <t>E0536</t>
  </si>
  <si>
    <t>South Derbyshire</t>
  </si>
  <si>
    <t>E1039</t>
  </si>
  <si>
    <t>South Gloucestershire</t>
  </si>
  <si>
    <t>E0103</t>
  </si>
  <si>
    <t>South Hams</t>
  </si>
  <si>
    <t>E1136</t>
  </si>
  <si>
    <t>South Holland</t>
  </si>
  <si>
    <t>E2535</t>
  </si>
  <si>
    <t>South Kesteven</t>
  </si>
  <si>
    <t>E2536</t>
  </si>
  <si>
    <t>South Norfolk</t>
  </si>
  <si>
    <t>E2637</t>
  </si>
  <si>
    <t>South Oxfordshire</t>
  </si>
  <si>
    <t>E3133</t>
  </si>
  <si>
    <t>South Ribble</t>
  </si>
  <si>
    <t>E2342</t>
  </si>
  <si>
    <t>South Staffordshire</t>
  </si>
  <si>
    <t>E3435</t>
  </si>
  <si>
    <t>South Tyneside</t>
  </si>
  <si>
    <t>E4504</t>
  </si>
  <si>
    <t>Southampton</t>
  </si>
  <si>
    <t>E1702</t>
  </si>
  <si>
    <t>Southend-on-Sea</t>
  </si>
  <si>
    <t>E1501</t>
  </si>
  <si>
    <t>Southwark</t>
  </si>
  <si>
    <t>E5019</t>
  </si>
  <si>
    <t>Spelthorne</t>
  </si>
  <si>
    <t>E3637</t>
  </si>
  <si>
    <t>St Albans</t>
  </si>
  <si>
    <t>E1936</t>
  </si>
  <si>
    <t>St. Helens</t>
  </si>
  <si>
    <t>E4303</t>
  </si>
  <si>
    <t>Stafford</t>
  </si>
  <si>
    <t>E3436</t>
  </si>
  <si>
    <t>Staffordshire Moorlands</t>
  </si>
  <si>
    <t>E3437</t>
  </si>
  <si>
    <t>Stevenage</t>
  </si>
  <si>
    <t>E1937</t>
  </si>
  <si>
    <t>Stockport</t>
  </si>
  <si>
    <t>E4207</t>
  </si>
  <si>
    <t>Stockton-on-Tees</t>
  </si>
  <si>
    <t>E0704</t>
  </si>
  <si>
    <t>Stoke-on-Trent</t>
  </si>
  <si>
    <t>E3401</t>
  </si>
  <si>
    <t>Stratford-on-Avon</t>
  </si>
  <si>
    <t>E3734</t>
  </si>
  <si>
    <t>Stroud</t>
  </si>
  <si>
    <t>E1635</t>
  </si>
  <si>
    <t>Sunderland</t>
  </si>
  <si>
    <t>E4505</t>
  </si>
  <si>
    <t>Surrey Heath</t>
  </si>
  <si>
    <t>E3638</t>
  </si>
  <si>
    <t>Sutton</t>
  </si>
  <si>
    <t>E5048</t>
  </si>
  <si>
    <t>Swale</t>
  </si>
  <si>
    <t>E2241</t>
  </si>
  <si>
    <t>Swindon</t>
  </si>
  <si>
    <t>E3901</t>
  </si>
  <si>
    <t>Tameside</t>
  </si>
  <si>
    <t>E4208</t>
  </si>
  <si>
    <t>Tamworth</t>
  </si>
  <si>
    <t>E3439</t>
  </si>
  <si>
    <t>Tandridge</t>
  </si>
  <si>
    <t>E3639</t>
  </si>
  <si>
    <t>Teignbridge</t>
  </si>
  <si>
    <t>E1137</t>
  </si>
  <si>
    <t>Telford and Wrekin</t>
  </si>
  <si>
    <t>E3201</t>
  </si>
  <si>
    <t>Tendring</t>
  </si>
  <si>
    <t>E1542</t>
  </si>
  <si>
    <t>Test Valley</t>
  </si>
  <si>
    <t>E1742</t>
  </si>
  <si>
    <t>Tewkesbury</t>
  </si>
  <si>
    <t>E1636</t>
  </si>
  <si>
    <t>Thanet</t>
  </si>
  <si>
    <t>E2242</t>
  </si>
  <si>
    <t>Three Rivers</t>
  </si>
  <si>
    <t>E1938</t>
  </si>
  <si>
    <t>Thurrock</t>
  </si>
  <si>
    <t>E1502</t>
  </si>
  <si>
    <t>Tonbridge and Malling</t>
  </si>
  <si>
    <t>E2243</t>
  </si>
  <si>
    <t>Torbay</t>
  </si>
  <si>
    <t>E1102</t>
  </si>
  <si>
    <t>Torridge</t>
  </si>
  <si>
    <t>E1139</t>
  </si>
  <si>
    <t>Tower Hamlets</t>
  </si>
  <si>
    <t>E5020</t>
  </si>
  <si>
    <t>Trafford</t>
  </si>
  <si>
    <t>E4209</t>
  </si>
  <si>
    <t>Tunbridge Wells</t>
  </si>
  <si>
    <t>E2244</t>
  </si>
  <si>
    <t>Uttlesford</t>
  </si>
  <si>
    <t>E1544</t>
  </si>
  <si>
    <t>Vale of White Horse</t>
  </si>
  <si>
    <t>E3134</t>
  </si>
  <si>
    <t>Wakefield</t>
  </si>
  <si>
    <t>E4705</t>
  </si>
  <si>
    <t>Walsall</t>
  </si>
  <si>
    <t>E4606</t>
  </si>
  <si>
    <t>Waltham Forest</t>
  </si>
  <si>
    <t>E5049</t>
  </si>
  <si>
    <t>Wandsworth</t>
  </si>
  <si>
    <t>E5021</t>
  </si>
  <si>
    <t>Warrington</t>
  </si>
  <si>
    <t>E0602</t>
  </si>
  <si>
    <t>Warwick</t>
  </si>
  <si>
    <t>E3735</t>
  </si>
  <si>
    <t>Watford</t>
  </si>
  <si>
    <t>E1939</t>
  </si>
  <si>
    <t>Waverley</t>
  </si>
  <si>
    <t>E3640</t>
  </si>
  <si>
    <t>Wealden</t>
  </si>
  <si>
    <t>E1437</t>
  </si>
  <si>
    <t>Welwyn Hatfield</t>
  </si>
  <si>
    <t>E1940</t>
  </si>
  <si>
    <t>West Berkshire</t>
  </si>
  <si>
    <t>E0302</t>
  </si>
  <si>
    <t>West Devon</t>
  </si>
  <si>
    <t>E1140</t>
  </si>
  <si>
    <t>West Lancashire</t>
  </si>
  <si>
    <t>E2343</t>
  </si>
  <si>
    <t>West Lindsey</t>
  </si>
  <si>
    <t>E2537</t>
  </si>
  <si>
    <t>West Northamptonshire</t>
  </si>
  <si>
    <t>E2802</t>
  </si>
  <si>
    <t>West Oxfordshire</t>
  </si>
  <si>
    <t>E3135</t>
  </si>
  <si>
    <t>West Suffolk</t>
  </si>
  <si>
    <t>E3539</t>
  </si>
  <si>
    <t>Westminster</t>
  </si>
  <si>
    <t>E5022</t>
  </si>
  <si>
    <t>Westmorland and Furness</t>
  </si>
  <si>
    <t>E0902</t>
  </si>
  <si>
    <t>Wigan</t>
  </si>
  <si>
    <t>E4210</t>
  </si>
  <si>
    <t>Wiltshire</t>
  </si>
  <si>
    <t>E3902</t>
  </si>
  <si>
    <t>Winchester</t>
  </si>
  <si>
    <t>E1743</t>
  </si>
  <si>
    <t>Windsor and Maidenhead</t>
  </si>
  <si>
    <t>E0305</t>
  </si>
  <si>
    <t>Wirral</t>
  </si>
  <si>
    <t>E4305</t>
  </si>
  <si>
    <t>Woking</t>
  </si>
  <si>
    <t>E3641</t>
  </si>
  <si>
    <t>Wokingham</t>
  </si>
  <si>
    <t>E0306</t>
  </si>
  <si>
    <t>Wolverhampton</t>
  </si>
  <si>
    <t>E4607</t>
  </si>
  <si>
    <t>Worcester</t>
  </si>
  <si>
    <t>E1837</t>
  </si>
  <si>
    <t>Worthing</t>
  </si>
  <si>
    <t>E3837</t>
  </si>
  <si>
    <t>Wychavon</t>
  </si>
  <si>
    <t>E1838</t>
  </si>
  <si>
    <t>Wyre</t>
  </si>
  <si>
    <t>E2344</t>
  </si>
  <si>
    <t>Wyre Forest</t>
  </si>
  <si>
    <t>E1839</t>
  </si>
  <si>
    <t>York</t>
  </si>
  <si>
    <t>E2701</t>
  </si>
  <si>
    <t>Avon Combined Fire Authority</t>
  </si>
  <si>
    <t>Bedfordshire Combined Fire Authority</t>
  </si>
  <si>
    <t>Berkshire Combined Fire Authority</t>
  </si>
  <si>
    <t>Buckinghamshire Combined Fire Authority</t>
  </si>
  <si>
    <t>Cambridgeshire Combined Fire Authority</t>
  </si>
  <si>
    <t>Cheshire Combined Fire Authority</t>
  </si>
  <si>
    <t>Cleveland Combined Fire Authority</t>
  </si>
  <si>
    <t>Cumbria Fire Authority</t>
  </si>
  <si>
    <t>Derbyshire Combined Fire Authority</t>
  </si>
  <si>
    <t>Devon and Somerset Combined Fire Authority</t>
  </si>
  <si>
    <t>Dorset and Wiltshire Fire and Rescue Authority</t>
  </si>
  <si>
    <t>Durham Combined Fire Authority</t>
  </si>
  <si>
    <t>East Sussex Combined Fire Authority</t>
  </si>
  <si>
    <t>Essex PCC-Fire</t>
  </si>
  <si>
    <t>Hampshire and Isle of Wight Fire and Rescue Authority</t>
  </si>
  <si>
    <t>Hereford and Worcester Combined Fire Authority</t>
  </si>
  <si>
    <t>Humberside Combined Fire Authority</t>
  </si>
  <si>
    <t>Kent Combined Fire Authority</t>
  </si>
  <si>
    <t>Lancashire Combined Fire Authority</t>
  </si>
  <si>
    <t>Leicestershire Combined Fire Authority</t>
  </si>
  <si>
    <t>Merseyside Fire and CD Authority</t>
  </si>
  <si>
    <t>North Yorkshire PCC-FRA</t>
  </si>
  <si>
    <t>Northamptonshire PCC-FRA</t>
  </si>
  <si>
    <t>Nottinghamshire Combined Fire Authority</t>
  </si>
  <si>
    <t>Shropshire Combined Fire Authority</t>
  </si>
  <si>
    <t>South Yorkshire Fire and CD Authority</t>
  </si>
  <si>
    <t>Staffordshire PCC-FRA</t>
  </si>
  <si>
    <t>Tyne and Wear Fire and CD Authority</t>
  </si>
  <si>
    <t>West Midlands Fire Authority</t>
  </si>
  <si>
    <t>West Yorkshire Fire and CD Authority</t>
  </si>
  <si>
    <t>Greater London Authority</t>
  </si>
  <si>
    <t>Greater Manchester Combined Authority</t>
  </si>
  <si>
    <t>Cambridgeshire</t>
  </si>
  <si>
    <t>Derbyshire</t>
  </si>
  <si>
    <t>Devon</t>
  </si>
  <si>
    <t>East Sussex</t>
  </si>
  <si>
    <t>Essex</t>
  </si>
  <si>
    <t>Gloucestershire</t>
  </si>
  <si>
    <t>Hampshire</t>
  </si>
  <si>
    <t>Hertfordshire</t>
  </si>
  <si>
    <t>Kent</t>
  </si>
  <si>
    <t>Lancashire</t>
  </si>
  <si>
    <t>Leicestershire</t>
  </si>
  <si>
    <t>Lincolnshire</t>
  </si>
  <si>
    <t>Norfolk</t>
  </si>
  <si>
    <t>Nottinghamshire</t>
  </si>
  <si>
    <t>Oxfordshire</t>
  </si>
  <si>
    <t>Staffordshire</t>
  </si>
  <si>
    <t>Suffolk</t>
  </si>
  <si>
    <t>Surrey</t>
  </si>
  <si>
    <t>Warwickshire</t>
  </si>
  <si>
    <t>West Sussex</t>
  </si>
  <si>
    <t>Worcestershire</t>
  </si>
  <si>
    <t>Source:</t>
  </si>
  <si>
    <t>Source 1 and 2</t>
  </si>
  <si>
    <t>Inherent to 50% BRR</t>
  </si>
  <si>
    <t>Source 3</t>
  </si>
  <si>
    <t>Source 4</t>
  </si>
  <si>
    <t>Source 5</t>
  </si>
  <si>
    <t>Source 6 (Part 1, Line 11)</t>
  </si>
  <si>
    <t>Source 6 (Part 2, Line 6, Column 1)</t>
  </si>
  <si>
    <t>Source 6 (Part 2, Line 7, Column 1)</t>
  </si>
  <si>
    <t>Source 6 (Part 2, Line 8, Column 1)</t>
  </si>
  <si>
    <t>Source 6 (Part 2, Line 9, Column 1)</t>
  </si>
  <si>
    <t>Source 6 (Part 2, Line 16)</t>
  </si>
  <si>
    <t>Source 6 (Part 3, Line 8, Column 1)</t>
  </si>
  <si>
    <t>Source 6 (Part 3, Line 8, Column 2)</t>
  </si>
  <si>
    <t>Source 6 (Part 3, Line 8a, Column 1)</t>
  </si>
  <si>
    <t>Source 6 (Part 3, Line 8a, Column 2)</t>
  </si>
  <si>
    <t>Source 6 (Part 3, Line 11, Column 1)</t>
  </si>
  <si>
    <t>Source 6 (Part 3, Line 11, Column 2)</t>
  </si>
  <si>
    <t>Source 6 (Part 3, Line 11a, Column 1)</t>
  </si>
  <si>
    <t>Source 6 (Part 3, Line 11a, Column 2)</t>
  </si>
  <si>
    <t>Source 6 (Part 3, Line 12, Column 1)</t>
  </si>
  <si>
    <t>Source 6 (Part 3, Line 12, Column 2)</t>
  </si>
  <si>
    <t>Source 6 (Part 3, Line 12a, Column 1)</t>
  </si>
  <si>
    <t>Source 6 (Part 3, Line 12a, Column 2)</t>
  </si>
  <si>
    <t>Source 6 (Part 3, Line 21, Column 1)</t>
  </si>
  <si>
    <t>Source 6 (Part 3, Line 21, Column 2)</t>
  </si>
  <si>
    <t>Source 6 (Part 3, Line 22, Column 1)</t>
  </si>
  <si>
    <t>Source 6 (Part 3, Line 22, Column 2)</t>
  </si>
  <si>
    <t>Source 6 (Part 3, Line 23, Column 1)</t>
  </si>
  <si>
    <t>Source 6 (Part 3, Line 23, Column 2)</t>
  </si>
  <si>
    <t>Source 6 (Part 3, Line 24, Column 1)</t>
  </si>
  <si>
    <t>Source 6 (Part 3, Line 24, Column 2)</t>
  </si>
  <si>
    <t>Source 6 (Part 3, Line 41, Column 1)</t>
  </si>
  <si>
    <t>Source 6 (Part 3, Line 41, Column 2)</t>
  </si>
  <si>
    <t>Source 6 (Part 3, Line 42, Column 1)</t>
  </si>
  <si>
    <t>Source 6 (Part 3, Line 42, Column 2)</t>
  </si>
  <si>
    <t>Source 6 (Part 3, Line 66, Column 1)</t>
  </si>
  <si>
    <t>Source 6 (Part 3, Line 66, Column 2)</t>
  </si>
  <si>
    <t>Source 6 (Part 5, Line 22b, Column 5)</t>
  </si>
  <si>
    <t>Tier split under 50% BRR</t>
  </si>
  <si>
    <t>Total Local Share under 50% BRR</t>
  </si>
  <si>
    <t>SBRR Threshold Factors (A) - Column G</t>
  </si>
  <si>
    <t>Fixed Sum (Y BA) - Column H</t>
  </si>
  <si>
    <t>Fixed Sum (Y DA)</t>
  </si>
  <si>
    <t>Tariff/Top-up 2022-23 (£m)</t>
  </si>
  <si>
    <t>Sum vvrv 2023</t>
  </si>
  <si>
    <t>Sum vvrv 2017</t>
  </si>
  <si>
    <t>Collectable rates on properties transferred to central list</t>
  </si>
  <si>
    <t>NNDR Income 22/23</t>
  </si>
  <si>
    <t>RV list amendments charged against the 2010 list provision for appeals (excluding DAs)</t>
  </si>
  <si>
    <t>RV list amendments charged against the 2017 list provision for appeals (excluding DAs)</t>
  </si>
  <si>
    <t>Changes in provision for appeals: 2010 list (excluding DAs)</t>
  </si>
  <si>
    <t>Changes in provision for appeals: 2017 list (excluding DAs)</t>
  </si>
  <si>
    <t>Total Disregarded Amounts</t>
  </si>
  <si>
    <t>Small Business Rate Relief -  Amount of relief in respect of 2021-22 liability (excluding DAs)</t>
  </si>
  <si>
    <t>Small Business Rate Relief -  Amount of relief in respect of 2021-22 liability (DAs only)</t>
  </si>
  <si>
    <t>Small Business Rate Relief -  Amount of which -  relief on existing properties where a 2nd property is occupied (excluding DAs)</t>
  </si>
  <si>
    <t>Small Business Rate Relief -  Amount of which -  relief on existing properties where a 2nd property is occupied (DAs only)</t>
  </si>
  <si>
    <t>Small Business Rate Relief -  Amount of which -  adjustments in respect of years 2013-14 to 2016-17 (excluding DAs)</t>
  </si>
  <si>
    <t>Small Business Rate Relief -  Amount of which -  adjustments in respect of years 2013-14 to 2016-17 (DAs only)</t>
  </si>
  <si>
    <t>Small Business Rate Relief -  Amount of which -  adjustments on existing properties where a 2nd property is occupied in respect of years 2013-14 to 2016-17 (excluding DAs)</t>
  </si>
  <si>
    <t>Small Business Rate Relief -  Amount of which -  adjustments on existing properties where a 2nd property is occupied in respect of years 2013-14 to 2016-17 (DAs only)</t>
  </si>
  <si>
    <t>Small Business Rate Relief -  Amount of which -  adjustments in respect of 2017-18 to 2018-19  (excluding DAs)</t>
  </si>
  <si>
    <t>Small Business Rate Relief -  Amount of which -  adjustments in respect of 2017-18 to 2018-19  (DAs only)</t>
  </si>
  <si>
    <t>Small Business Rate Relief -  Amount of which -  adjustments on existing properties where a 2nd property is occupied in respect of years 2017-18 to 2018-19 (excluding DAs)</t>
  </si>
  <si>
    <t>Small Business Rate Relief -  Amount of which -  adjustments on existing properties where a 2nd property is occupied in respect of years 2017-18 to 2018-19 (DAs only)</t>
  </si>
  <si>
    <t>3,21: Telecoms Relief -  Amount of relief in respect of 2021-22 liability (excluding DAs)</t>
  </si>
  <si>
    <t>3,21: Telecoms Relief -  Amount of relief in respect of 2021-22 liability (DAs only)</t>
  </si>
  <si>
    <t>3,22: Telecoms Relief -  Adjustments to amount of relief provided in respect of previous years (excluding DAs)</t>
  </si>
  <si>
    <t>3,22: Telecoms Relief -  Adjustments to amount of relief provided in respect of previous years (DAs only)</t>
  </si>
  <si>
    <t>3,23: Public lavatories Relief -  Amount of relief in respect of 2021-22 liability (excluding DAs)</t>
  </si>
  <si>
    <t>3,23: Public lavatories Relief -  Amount of relief in respect of 2021-22 liability (DAs only)</t>
  </si>
  <si>
    <t>3,24: Public lavatories Relief -  Adjustments to amount of relief provided in respect of previous years (excluding DAs)</t>
  </si>
  <si>
    <t>3,24: Public lavatories Relief -  Adjustments to amount of relief provided in respect of previous years (DAs only)</t>
  </si>
  <si>
    <t>3,41: Other ratepayers -  Amount of relief in respect of 2021-22 liability (excluding DAs)</t>
  </si>
  <si>
    <t>3,41: Other ratepayers -  Amount of relief in respect of 2021-22 liability (DAs only)</t>
  </si>
  <si>
    <t>3,42: Other ratepayers -  Adjustments to amount of relief provided in respect of previous years (excluding DAs)</t>
  </si>
  <si>
    <t>3,42: Other ratepayers -  Adjustments to amount of relief provided in respect of previous years (DAs only)</t>
  </si>
  <si>
    <t>3,66: Total Discretionary Relief (Funded S31) (excluding DAs)</t>
  </si>
  <si>
    <t>3,66: Total Discretionary Relief (Funded S31) (DAs only)</t>
  </si>
  <si>
    <t>5,22b: Closing balance in relation to 2017 list (col 5)</t>
  </si>
  <si>
    <t>Name</t>
  </si>
  <si>
    <t>Link</t>
  </si>
  <si>
    <t>Source 1</t>
  </si>
  <si>
    <t>Supporting table for authorities with increased business rates retention arrangements</t>
  </si>
  <si>
    <t>https://www.gov.uk/government/publications/authorities-with-increased-business-rates-retention-arrangements-final-local-government-finance-settlement-2022-to-2023</t>
  </si>
  <si>
    <t>Used for the local tier splits and tariff/top-ups under 50% BRR for authorities with increased business rates retention.</t>
  </si>
  <si>
    <t>Source 2</t>
  </si>
  <si>
    <t>Key information for local authorities: final local government settlement 2022 to 2023 (KI 2022-23)</t>
  </si>
  <si>
    <t>https://www.gov.uk/government/publications/key-information-for-local-authorities-final-local-government-finance-settlement-2022-to-2023</t>
  </si>
  <si>
    <t>Used for the local tier splits and tariff/top-ups under 50% BRR for authorities without increased business rates retention.</t>
  </si>
  <si>
    <t>Unpublished restructuring for "A" and "Y", a version of these values is provided in the 'link' column.</t>
  </si>
  <si>
    <t>https://www.legislation.gov.uk/uksi/2019/709/made</t>
  </si>
  <si>
    <t>Values for "A" and "Y" as set out in columns G and H of Sch 4 to SI 2013/737 (as amended). A version of these values is publicly available in SI 2019/709, provided in the 'link' column. Y(DA) is calculated with the same methodology as Y, but using eligible RV in designated areas instead of the billing authority.</t>
  </si>
  <si>
    <t>Change in rateable value of rating lists, 2023 Revaluation</t>
  </si>
  <si>
    <t>https://www.gov.uk/government/statistics/non-domestic-rating-change-in-rateable-value-of-rating-lists-england-and-wales-2023-revaluation</t>
  </si>
  <si>
    <t>Calculated from certified data supplied by the relevant local authorities with properties transferred to central list.</t>
  </si>
  <si>
    <t>Unpublished</t>
  </si>
  <si>
    <t>Source 6</t>
  </si>
  <si>
    <t>NNDR3 local authority data: 2021 to 2022</t>
  </si>
  <si>
    <t>https://www.gov.uk/government/statistics/national-non-domestic-rates-collected-by-councils-in-england-2021-to-2022</t>
  </si>
  <si>
    <t>All restructured local authorities for 23/24 come from combining rather than splitting authorities, so their values for all lines used have been reached by summing across the authorities that have combined to form them.</t>
  </si>
  <si>
    <t>The formula takes into account central list transfers. Where an authority does not have a property transferring, c and b equal zero. This formula is the same as that given in the consultation when b in that formula equals the gross rates payable of the hereditament transferring to the central list. The formula above reflects that for some of these hereditaments, relief or provisions apply to the hereditaments. To ensure any relief or provisions for a hereditament are captured in calculating the income loss to authorities, the Government conducted a data collection to capture any relief or provision for each property moving. The value of c therefore is the collectible rates value of the property or properties moving from an authority’s list; gross rates payable, minus reliefs, minus provisions. </t>
  </si>
  <si>
    <t>Note 1: The values of c are derived from local authority data on the value of property transferring from local lists to the central lists from 1 April 2023. The values are the gross rates payable for the properties, minus any relief and/or provisions as at 1 November 2022. Local authorities should get in touch with the Department (BRRSA@levellingup.gov.uk) if they consider that there are any issues with their values or they have property transferring to the central list from 1 April 2023 that is not included in this calculator. Any amendments, if required, will be picked up in the revised adjustment in 2024-25.</t>
  </si>
  <si>
    <t xml:space="preserve">Note 2: Designated area (DA) funded relief is added back to NNDR income in the calculation of C. The methodology for doing so is the same as that used for calculating compensation for s.31 funded reliefs in designated areas (see NNDR3 guidance). This means that if a billing authority (BA) has growth in its total designated areas, 100% of the relief amount is added back to its income in this calculation; if the BA does not have any growth in its combined designated areas, 50% of the relief amount is added back in the calculation of 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</si>
</sst>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color theme="1"/>
      <name val="Arial"/>
      <family val="2"/>
    </font>
    <font>
      <sz val="8"/>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theme="9" tint="-0.499984740745262"/>
      <name val="Calibri"/>
      <family val="2"/>
      <scheme val="minor"/>
    </font>
    <font>
      <b/>
      <sz val="11"/>
      <color rgb="FF000000"/>
      <name val="Calibri"/>
      <family val="2"/>
      <scheme val="minor"/>
    </font>
    <font>
      <sz val="11"/>
      <color rgb="FF375623"/>
      <name val="Calibri"/>
      <family val="2"/>
      <scheme val="minor"/>
    </font>
    <font>
      <sz val="11"/>
      <color rgb="FF000000"/>
      <name val="Calibri"/>
      <family val="2"/>
      <scheme val="minor"/>
    </font>
    <font>
      <u/>
      <sz val="11"/>
      <color theme="1"/>
      <name val="Calibri"/>
      <family val="2"/>
      <scheme val="minor"/>
    </font>
    <font>
      <sz val="11"/>
      <color theme="2" tint="-0.749992370372631"/>
      <name val="Calibri"/>
      <family val="2"/>
      <scheme val="minor"/>
    </font>
    <font>
      <b/>
      <u/>
      <sz val="11"/>
      <name val="Calibri"/>
      <family val="2"/>
    </font>
    <font>
      <sz val="11"/>
      <name val="Calibri"/>
      <family val="2"/>
    </font>
    <font>
      <b/>
      <sz val="11"/>
      <name val="Calibri"/>
      <family val="2"/>
    </font>
    <font>
      <b/>
      <u/>
      <sz val="14"/>
      <name val="Calibri"/>
      <family val="2"/>
    </font>
    <font>
      <b/>
      <u/>
      <sz val="14"/>
      <color rgb="FF000000"/>
      <name val="Calibri"/>
      <family val="2"/>
    </font>
    <font>
      <sz val="14"/>
      <color rgb="FF000000"/>
      <name val="Calibri"/>
      <family val="2"/>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DDEBF7"/>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3">
    <xf numFmtId="0" fontId="0" fillId="0" borderId="0"/>
    <xf numFmtId="0" fontId="3" fillId="0" borderId="0"/>
    <xf numFmtId="0" fontId="4" fillId="0" borderId="0"/>
    <xf numFmtId="0" fontId="4" fillId="0" borderId="0"/>
    <xf numFmtId="0" fontId="1" fillId="0" borderId="0"/>
    <xf numFmtId="0" fontId="7"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cellStyleXfs>
  <cellXfs count="93">
    <xf numFmtId="0" fontId="0" fillId="0" borderId="0" xfId="0"/>
    <xf numFmtId="0" fontId="0" fillId="3" borderId="0" xfId="0" applyFill="1"/>
    <xf numFmtId="0" fontId="2" fillId="0" borderId="0" xfId="0" applyFont="1"/>
    <xf numFmtId="0" fontId="0" fillId="4" borderId="1" xfId="0" applyFill="1" applyBorder="1"/>
    <xf numFmtId="0" fontId="6" fillId="0" borderId="0" xfId="0" applyFont="1" applyAlignment="1">
      <alignment vertical="top"/>
    </xf>
    <xf numFmtId="0" fontId="2" fillId="3" borderId="0" xfId="0" applyFont="1" applyFill="1"/>
    <xf numFmtId="0" fontId="0" fillId="5" borderId="0" xfId="0" applyFill="1"/>
    <xf numFmtId="0" fontId="0" fillId="0" borderId="2" xfId="0" applyBorder="1"/>
    <xf numFmtId="0" fontId="7" fillId="0" borderId="0" xfId="5"/>
    <xf numFmtId="0" fontId="0" fillId="4" borderId="0" xfId="0" applyFill="1"/>
    <xf numFmtId="0" fontId="6" fillId="4" borderId="0" xfId="0" applyFont="1" applyFill="1" applyAlignment="1">
      <alignment vertical="top"/>
    </xf>
    <xf numFmtId="0" fontId="0" fillId="0" borderId="1" xfId="0" applyBorder="1"/>
    <xf numFmtId="0" fontId="9" fillId="3" borderId="0" xfId="0" applyFont="1" applyFill="1"/>
    <xf numFmtId="0" fontId="8" fillId="3" borderId="0" xfId="0" applyFont="1" applyFill="1"/>
    <xf numFmtId="4" fontId="0" fillId="3" borderId="0" xfId="0" applyNumberFormat="1" applyFill="1"/>
    <xf numFmtId="0" fontId="0" fillId="3" borderId="7" xfId="0" applyFill="1" applyBorder="1"/>
    <xf numFmtId="0" fontId="0" fillId="3" borderId="8" xfId="0" applyFill="1" applyBorder="1"/>
    <xf numFmtId="0" fontId="0" fillId="3" borderId="11" xfId="0" applyFill="1" applyBorder="1"/>
    <xf numFmtId="0" fontId="0" fillId="3" borderId="12" xfId="0" applyFill="1" applyBorder="1"/>
    <xf numFmtId="0" fontId="0" fillId="3" borderId="9" xfId="0" applyFill="1" applyBorder="1"/>
    <xf numFmtId="0" fontId="0" fillId="3" borderId="10" xfId="0" applyFill="1" applyBorder="1"/>
    <xf numFmtId="0" fontId="2" fillId="5" borderId="0" xfId="0" applyFont="1" applyFill="1"/>
    <xf numFmtId="0" fontId="0" fillId="3" borderId="0" xfId="0" applyFill="1" applyAlignment="1">
      <alignment wrapText="1"/>
    </xf>
    <xf numFmtId="0" fontId="0" fillId="3" borderId="3" xfId="0" applyFill="1" applyBorder="1" applyAlignment="1">
      <alignment horizontal="left" wrapText="1"/>
    </xf>
    <xf numFmtId="0" fontId="0" fillId="3" borderId="3" xfId="0" applyFill="1" applyBorder="1" applyAlignment="1">
      <alignment horizontal="left"/>
    </xf>
    <xf numFmtId="0" fontId="0" fillId="3" borderId="4" xfId="0" applyFill="1" applyBorder="1"/>
    <xf numFmtId="0" fontId="0" fillId="3" borderId="3" xfId="0" applyFill="1" applyBorder="1"/>
    <xf numFmtId="0" fontId="10" fillId="3" borderId="0" xfId="0" applyFont="1" applyFill="1"/>
    <xf numFmtId="0" fontId="11" fillId="3" borderId="0" xfId="0" applyFont="1" applyFill="1"/>
    <xf numFmtId="0" fontId="6" fillId="3" borderId="3" xfId="0" applyFont="1" applyFill="1" applyBorder="1"/>
    <xf numFmtId="0" fontId="12" fillId="3" borderId="0" xfId="0" applyFont="1" applyFill="1"/>
    <xf numFmtId="0" fontId="0" fillId="3" borderId="0" xfId="0" applyFill="1" applyAlignment="1">
      <alignment horizontal="left"/>
    </xf>
    <xf numFmtId="0" fontId="0" fillId="3" borderId="0" xfId="0" applyFill="1" applyAlignment="1">
      <alignment horizontal="left" wrapText="1"/>
    </xf>
    <xf numFmtId="0" fontId="0" fillId="3" borderId="5" xfId="0" applyFill="1" applyBorder="1"/>
    <xf numFmtId="0" fontId="0" fillId="5" borderId="3" xfId="0" applyFill="1" applyBorder="1"/>
    <xf numFmtId="0" fontId="0" fillId="0" borderId="1" xfId="0" applyBorder="1" applyAlignment="1">
      <alignment vertical="center"/>
    </xf>
    <xf numFmtId="0" fontId="0" fillId="0" borderId="1" xfId="0" applyBorder="1" applyAlignment="1">
      <alignment vertical="center" wrapText="1"/>
    </xf>
    <xf numFmtId="3" fontId="0" fillId="0" borderId="1" xfId="0" applyNumberFormat="1" applyBorder="1" applyAlignment="1">
      <alignment vertical="center"/>
    </xf>
    <xf numFmtId="0" fontId="3" fillId="0" borderId="1" xfId="0" applyFont="1"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wrapText="1"/>
    </xf>
    <xf numFmtId="3" fontId="0" fillId="0" borderId="14" xfId="0" applyNumberFormat="1" applyBorder="1" applyAlignment="1">
      <alignment vertical="center"/>
    </xf>
    <xf numFmtId="0" fontId="0" fillId="0" borderId="15" xfId="0"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3" fontId="0" fillId="0" borderId="19" xfId="0" applyNumberFormat="1" applyBorder="1" applyAlignment="1">
      <alignment vertical="center"/>
    </xf>
    <xf numFmtId="0" fontId="0" fillId="0" borderId="13" xfId="0" applyBorder="1" applyAlignment="1">
      <alignment vertical="center" wrapText="1"/>
    </xf>
    <xf numFmtId="0" fontId="0" fillId="0" borderId="14" xfId="0" applyBorder="1" applyAlignment="1">
      <alignment vertical="center" wrapText="1"/>
    </xf>
    <xf numFmtId="0" fontId="3" fillId="0" borderId="14" xfId="0" applyFont="1" applyBorder="1" applyAlignment="1">
      <alignment vertical="center" wrapText="1"/>
    </xf>
    <xf numFmtId="0" fontId="0" fillId="2" borderId="18" xfId="0" applyFill="1" applyBorder="1" applyAlignment="1">
      <alignment vertical="center" wrapText="1"/>
    </xf>
    <xf numFmtId="0" fontId="3" fillId="2" borderId="19" xfId="0" applyFont="1" applyFill="1" applyBorder="1" applyAlignment="1">
      <alignment vertical="center" wrapText="1"/>
    </xf>
    <xf numFmtId="3" fontId="0" fillId="2" borderId="19" xfId="0" applyNumberFormat="1" applyFill="1" applyBorder="1" applyAlignment="1">
      <alignment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1" xfId="0" applyBorder="1" applyAlignment="1">
      <alignment wrapText="1"/>
    </xf>
    <xf numFmtId="0" fontId="7" fillId="0" borderId="1" xfId="5" applyBorder="1" applyAlignment="1">
      <alignment wrapText="1"/>
    </xf>
    <xf numFmtId="0" fontId="2" fillId="0" borderId="1" xfId="0" applyFont="1" applyBorder="1"/>
    <xf numFmtId="0" fontId="14" fillId="0" borderId="0" xfId="0" applyFont="1"/>
    <xf numFmtId="0" fontId="0" fillId="0" borderId="25" xfId="0" applyBorder="1" applyAlignment="1">
      <alignment vertical="center"/>
    </xf>
    <xf numFmtId="0" fontId="0" fillId="0" borderId="6" xfId="0" applyBorder="1" applyAlignment="1">
      <alignment vertical="center"/>
    </xf>
    <xf numFmtId="0" fontId="0" fillId="0" borderId="26" xfId="0" applyBorder="1" applyAlignment="1">
      <alignment vertical="center"/>
    </xf>
    <xf numFmtId="0" fontId="13" fillId="3" borderId="27" xfId="0" applyFont="1" applyFill="1" applyBorder="1"/>
    <xf numFmtId="0" fontId="0" fillId="3" borderId="28" xfId="0" applyFill="1" applyBorder="1"/>
    <xf numFmtId="0" fontId="8" fillId="3" borderId="29" xfId="0" applyFont="1" applyFill="1" applyBorder="1"/>
    <xf numFmtId="0" fontId="0" fillId="6" borderId="0" xfId="0" applyFill="1"/>
    <xf numFmtId="0" fontId="18" fillId="6" borderId="0" xfId="0" applyFont="1" applyFill="1" applyAlignment="1">
      <alignment horizontal="left" vertical="center" wrapText="1"/>
    </xf>
    <xf numFmtId="0" fontId="16" fillId="6" borderId="0" xfId="0" applyFont="1" applyFill="1" applyAlignment="1">
      <alignment horizontal="left" vertical="center" wrapText="1"/>
    </xf>
    <xf numFmtId="0" fontId="7" fillId="6" borderId="0" xfId="5" applyFill="1" applyAlignment="1">
      <alignment horizontal="left" vertical="center" wrapText="1"/>
    </xf>
    <xf numFmtId="0" fontId="15" fillId="6" borderId="0" xfId="0" applyFont="1" applyFill="1" applyAlignment="1">
      <alignment horizontal="left" vertical="center" wrapText="1"/>
    </xf>
    <xf numFmtId="165" fontId="0" fillId="0" borderId="19" xfId="0" applyNumberFormat="1" applyBorder="1" applyAlignment="1">
      <alignment vertical="center"/>
    </xf>
    <xf numFmtId="0" fontId="6" fillId="2" borderId="24" xfId="0" applyFont="1" applyFill="1" applyBorder="1" applyAlignment="1">
      <alignment vertical="center" wrapText="1"/>
    </xf>
    <xf numFmtId="0" fontId="0" fillId="7" borderId="0" xfId="0" applyFill="1"/>
    <xf numFmtId="0" fontId="19" fillId="5" borderId="0" xfId="0" applyFont="1" applyFill="1" applyAlignment="1">
      <alignment horizontal="left" vertical="center" wrapText="1"/>
    </xf>
    <xf numFmtId="0" fontId="16" fillId="6" borderId="0" xfId="0" applyFont="1" applyFill="1" applyAlignment="1">
      <alignment horizontal="center" vertical="center" wrapText="1"/>
    </xf>
    <xf numFmtId="0" fontId="6" fillId="3" borderId="30" xfId="0" applyFont="1" applyFill="1" applyBorder="1" applyAlignment="1">
      <alignment horizontal="left" wrapText="1"/>
    </xf>
    <xf numFmtId="0" fontId="6" fillId="3" borderId="0" xfId="0" applyFont="1" applyFill="1" applyAlignment="1">
      <alignment horizontal="left" wrapText="1"/>
    </xf>
    <xf numFmtId="0" fontId="6" fillId="3" borderId="31" xfId="0" applyFont="1" applyFill="1" applyBorder="1" applyAlignment="1">
      <alignment horizontal="left" wrapText="1"/>
    </xf>
    <xf numFmtId="0" fontId="0" fillId="3" borderId="30" xfId="0" applyFill="1" applyBorder="1" applyAlignment="1">
      <alignment horizontal="left" wrapText="1"/>
    </xf>
    <xf numFmtId="0" fontId="0" fillId="3" borderId="0" xfId="0" applyFill="1" applyAlignment="1">
      <alignment horizontal="left" wrapText="1"/>
    </xf>
    <xf numFmtId="0" fontId="0" fillId="3" borderId="31" xfId="0" applyFill="1" applyBorder="1" applyAlignment="1">
      <alignment horizontal="left" wrapText="1"/>
    </xf>
    <xf numFmtId="0" fontId="6" fillId="3" borderId="30" xfId="0" applyFont="1" applyFill="1" applyBorder="1" applyAlignment="1">
      <alignment horizontal="left"/>
    </xf>
    <xf numFmtId="0" fontId="6" fillId="3" borderId="0" xfId="0" applyFont="1" applyFill="1" applyAlignment="1">
      <alignment horizontal="left"/>
    </xf>
    <xf numFmtId="0" fontId="6" fillId="3" borderId="31" xfId="0" applyFont="1" applyFill="1" applyBorder="1" applyAlignment="1">
      <alignment horizontal="left"/>
    </xf>
    <xf numFmtId="0" fontId="6" fillId="3" borderId="32" xfId="0" applyFont="1" applyFill="1" applyBorder="1" applyAlignment="1">
      <alignment horizontal="left" wrapText="1"/>
    </xf>
    <xf numFmtId="0" fontId="6" fillId="3" borderId="33" xfId="0" applyFont="1" applyFill="1" applyBorder="1" applyAlignment="1">
      <alignment horizontal="left" wrapText="1"/>
    </xf>
    <xf numFmtId="0" fontId="6" fillId="3" borderId="34" xfId="0" applyFont="1" applyFill="1" applyBorder="1" applyAlignment="1">
      <alignment horizontal="left" wrapText="1"/>
    </xf>
  </cellXfs>
  <cellStyles count="13">
    <cellStyle name="Comma 2" xfId="11" xr:uid="{5644D063-F956-48DA-91E8-765DA98F9C56}"/>
    <cellStyle name="Comma 25" xfId="7" xr:uid="{789A7BC0-FD33-469A-B7DA-66D98E988923}"/>
    <cellStyle name="Comma 3" xfId="9" xr:uid="{D4F22C94-9C38-443F-A77C-567F53F96DFD}"/>
    <cellStyle name="Hyperlink" xfId="5" builtinId="8"/>
    <cellStyle name="Normal" xfId="0" builtinId="0"/>
    <cellStyle name="Normal 2" xfId="10" xr:uid="{8594AB67-AFE7-44F5-9225-3E3A0A7FC20B}"/>
    <cellStyle name="Normal 4" xfId="4" xr:uid="{01737D9C-D223-4FE1-8FCF-53D49C735D8A}"/>
    <cellStyle name="Normal 56" xfId="2" xr:uid="{34119BA9-AC27-46C7-9955-2B8FF44C9C89}"/>
    <cellStyle name="Normal 56 10" xfId="3" xr:uid="{47BDE103-DE65-4B29-AC72-9975F11A4351}"/>
    <cellStyle name="Normal 8" xfId="1" xr:uid="{CD38EC79-0BB2-4957-9678-C6AEE0D85839}"/>
    <cellStyle name="Normal 80" xfId="6" xr:uid="{086ED9D1-F3D6-4E13-B46F-F00923995820}"/>
    <cellStyle name="Percent 2" xfId="12" xr:uid="{B378D1F8-7299-4246-AF60-FDCA05D6101F}"/>
    <cellStyle name="Percent 28" xfId="8" xr:uid="{0A9491B6-C046-432A-8140-26BDC2489F2F}"/>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customXml" Target="../customXml/item2.xml"/><Relationship Id="rId10" Type="http://schemas.openxmlformats.org/officeDocument/2006/relationships/externalLink" Target="externalLinks/externalLink5.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457200</xdr:colOff>
      <xdr:row>10</xdr:row>
      <xdr:rowOff>76200</xdr:rowOff>
    </xdr:from>
    <xdr:to>
      <xdr:col>1</xdr:col>
      <xdr:colOff>4457700</xdr:colOff>
      <xdr:row>10</xdr:row>
      <xdr:rowOff>584200</xdr:rowOff>
    </xdr:to>
    <xdr:pic>
      <xdr:nvPicPr>
        <xdr:cNvPr id="4" name="Picture 3">
          <a:extLst>
            <a:ext uri="{FF2B5EF4-FFF2-40B4-BE49-F238E27FC236}">
              <a16:creationId xmlns:a16="http://schemas.microsoft.com/office/drawing/2014/main" id="{14390661-BB6D-484D-A984-38E71F6C2E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3765550"/>
          <a:ext cx="4000500" cy="50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46990</xdr:colOff>
      <xdr:row>25</xdr:row>
      <xdr:rowOff>0</xdr:rowOff>
    </xdr:from>
    <xdr:ext cx="184731" cy="264560"/>
    <xdr:sp macro="" textlink="">
      <xdr:nvSpPr>
        <xdr:cNvPr id="3" name="TextBox 2">
          <a:extLst>
            <a:ext uri="{FF2B5EF4-FFF2-40B4-BE49-F238E27FC236}">
              <a16:creationId xmlns:a16="http://schemas.microsoft.com/office/drawing/2014/main" id="{73CD58A7-C8DB-4CFA-8F40-4C6BBD4A35C5}"/>
            </a:ext>
          </a:extLst>
        </xdr:cNvPr>
        <xdr:cNvSpPr txBox="1"/>
      </xdr:nvSpPr>
      <xdr:spPr>
        <a:xfrm>
          <a:off x="11751310" y="5085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1</xdr:col>
      <xdr:colOff>135697</xdr:colOff>
      <xdr:row>2</xdr:row>
      <xdr:rowOff>25053</xdr:rowOff>
    </xdr:from>
    <xdr:to>
      <xdr:col>1</xdr:col>
      <xdr:colOff>4134679</xdr:colOff>
      <xdr:row>4</xdr:row>
      <xdr:rowOff>159580</xdr:rowOff>
    </xdr:to>
    <xdr:pic>
      <xdr:nvPicPr>
        <xdr:cNvPr id="7" name="Picture 6">
          <a:extLst>
            <a:ext uri="{FF2B5EF4-FFF2-40B4-BE49-F238E27FC236}">
              <a16:creationId xmlns:a16="http://schemas.microsoft.com/office/drawing/2014/main" id="{0609CEA0-8AF3-411E-A55C-834E4F913A4A}"/>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05371" y="207270"/>
          <a:ext cx="3998982" cy="4989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onnetapp01\ASDDATA\MP\SWAUP2\Demography\BWRM5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budgetresponsibility.org.uk/WINDOWS/TEMP/PD/PD10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Data"/>
      <sheetName val="CHGSPD19_FIN1"/>
      <sheetName val="CHGSPD19_FIN2"/>
      <sheetName val="CHGSPD19_FIN3"/>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 sheetId="3">
        <row r="10">
          <cell r="A10">
            <v>1982</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_versus_actuals"/>
      <sheetName val="quarterly"/>
      <sheetName val="estimation"/>
      <sheetName val="quarterly_accuracy"/>
      <sheetName val="annually"/>
      <sheetName val="occurrences_-long_term+feathers"/>
      <sheetName val="occurrences_-_long_term_A4"/>
      <sheetName val="occurrences-_recent_&amp;_projected"/>
      <sheetName val="Comparison-Pop_Trends"/>
      <sheetName val="estimates versus actuals"/>
      <sheetName val="quarterly accuracy"/>
      <sheetName val="occurrences -long term+feathers"/>
      <sheetName val="occurrences - long term A4"/>
      <sheetName val="occurrences- recent &amp; projected"/>
      <sheetName val="Comparison-Pop Trends"/>
      <sheetName val="estimates_versus_actuals1"/>
      <sheetName val="quarterly_accuracy1"/>
      <sheetName val="occurrences_-long_term+feather1"/>
      <sheetName val="occurrences_-_long_term_A41"/>
      <sheetName val="occurrences-_recent_&amp;_projecte1"/>
      <sheetName val="Comparison-Pop_Trends1"/>
      <sheetName val="estimates_versus_actuals2"/>
      <sheetName val="quarterly_accuracy2"/>
      <sheetName val="occurrences_-long_term+feather2"/>
      <sheetName val="occurrences_-_long_term_A42"/>
      <sheetName val="occurrences-_recent_&amp;_projecte2"/>
      <sheetName val="Comparison-Pop_Trends2"/>
      <sheetName val="estimates_versus_actuals3"/>
      <sheetName val="quarterly_accuracy3"/>
      <sheetName val="occurrences_-long_term+feather3"/>
      <sheetName val="occurrences_-_long_term_A43"/>
      <sheetName val="occurrences-_recent_&amp;_projecte3"/>
      <sheetName val="Comparison-Pop_Trends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HIS19FIN(A)"/>
      <sheetName val="SUMMARY_TABLE"/>
      <sheetName val="ET_TABLE"/>
      <sheetName val="SUMMARY_TABLE1"/>
      <sheetName val="ET_TABLE1"/>
      <sheetName val="SUMMARY_TABLE2"/>
      <sheetName val="ET_TABLE2"/>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ow r="17">
          <cell r="Q17">
            <v>1266</v>
          </cell>
        </row>
      </sheetData>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nsultations/technical-adjustment-to-the-business-rates-retention-system-consultation"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nsultations/technical-adjustment-to-the-business-rates-retention-system-consultation/technical-adjustment-to-the-business-rates-retention-system-in-response-to-the-2023-revaluation-and-central-list-transfe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legislation.gov.uk/uksi/2019/709/made" TargetMode="External"/><Relationship Id="rId2" Type="http://schemas.openxmlformats.org/officeDocument/2006/relationships/hyperlink" Target="https://www.gov.uk/government/publications/key-information-for-local-authorities-final-local-government-finance-settlement-2022-to-2023" TargetMode="External"/><Relationship Id="rId1" Type="http://schemas.openxmlformats.org/officeDocument/2006/relationships/hyperlink" Target="https://www.gov.uk/government/publications/authorities-with-increased-business-rates-retention-arrangements-final-local-government-finance-settlement-2022-to-2023" TargetMode="External"/><Relationship Id="rId5" Type="http://schemas.openxmlformats.org/officeDocument/2006/relationships/hyperlink" Target="https://www.gov.uk/government/statistics/national-non-domestic-rates-collected-by-councils-in-england-2021-to-2022" TargetMode="External"/><Relationship Id="rId4" Type="http://schemas.openxmlformats.org/officeDocument/2006/relationships/hyperlink" Target="https://www.gov.uk/government/statistics/non-domestic-rating-change-in-rateable-value-of-rating-lists-england-and-wales-2023-revalu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A3A40-6C93-4649-8456-3144DD3FEDE3}">
  <dimension ref="A2:C26"/>
  <sheetViews>
    <sheetView tabSelected="1" workbookViewId="0"/>
  </sheetViews>
  <sheetFormatPr defaultColWidth="8.7265625" defaultRowHeight="14.5" x14ac:dyDescent="0.35"/>
  <cols>
    <col min="1" max="1" width="4.81640625" style="71" customWidth="1"/>
    <col min="2" max="2" width="106.7265625" style="71" customWidth="1"/>
    <col min="3" max="3" width="4.81640625" style="71" customWidth="1"/>
    <col min="4" max="16384" width="8.7265625" style="71"/>
  </cols>
  <sheetData>
    <row r="2" spans="1:3" ht="18.5" x14ac:dyDescent="0.35">
      <c r="A2" s="78"/>
      <c r="B2" s="79" t="s">
        <v>0</v>
      </c>
      <c r="C2" s="78"/>
    </row>
    <row r="3" spans="1:3" ht="14.5" customHeight="1" x14ac:dyDescent="0.35">
      <c r="B3" s="72"/>
    </row>
    <row r="4" spans="1:3" ht="37.5" customHeight="1" x14ac:dyDescent="0.35">
      <c r="B4" s="73" t="s">
        <v>1</v>
      </c>
    </row>
    <row r="5" spans="1:3" ht="63.65" customHeight="1" x14ac:dyDescent="0.35">
      <c r="B5" s="73" t="s">
        <v>2</v>
      </c>
    </row>
    <row r="6" spans="1:3" ht="26.5" customHeight="1" x14ac:dyDescent="0.35">
      <c r="B6" s="74" t="s">
        <v>3</v>
      </c>
    </row>
    <row r="7" spans="1:3" ht="63.65" customHeight="1" x14ac:dyDescent="0.35">
      <c r="B7" s="73" t="s">
        <v>4</v>
      </c>
    </row>
    <row r="8" spans="1:3" ht="14.5" customHeight="1" x14ac:dyDescent="0.35">
      <c r="B8" s="73"/>
    </row>
    <row r="9" spans="1:3" x14ac:dyDescent="0.35">
      <c r="B9" s="75" t="s">
        <v>5</v>
      </c>
    </row>
    <row r="10" spans="1:3" ht="18.649999999999999" customHeight="1" x14ac:dyDescent="0.35">
      <c r="B10" s="73" t="s">
        <v>6</v>
      </c>
    </row>
    <row r="11" spans="1:3" ht="51.65" customHeight="1" x14ac:dyDescent="0.35">
      <c r="B11" s="80"/>
    </row>
    <row r="12" spans="1:3" ht="81" customHeight="1" x14ac:dyDescent="0.35">
      <c r="B12" s="73" t="s">
        <v>7</v>
      </c>
    </row>
    <row r="13" spans="1:3" ht="103" customHeight="1" x14ac:dyDescent="0.35">
      <c r="B13" s="73" t="s">
        <v>911</v>
      </c>
    </row>
    <row r="14" spans="1:3" ht="122.15" customHeight="1" x14ac:dyDescent="0.35">
      <c r="B14" s="73" t="s">
        <v>8</v>
      </c>
    </row>
    <row r="15" spans="1:3" ht="14.5" customHeight="1" x14ac:dyDescent="0.35">
      <c r="B15" s="73"/>
    </row>
    <row r="16" spans="1:3" ht="16" customHeight="1" x14ac:dyDescent="0.35">
      <c r="B16" s="75" t="s">
        <v>9</v>
      </c>
    </row>
    <row r="17" spans="2:2" ht="178" customHeight="1" x14ac:dyDescent="0.35">
      <c r="B17" s="73" t="s">
        <v>10</v>
      </c>
    </row>
    <row r="18" spans="2:2" ht="14.5" customHeight="1" x14ac:dyDescent="0.35">
      <c r="B18" s="73"/>
    </row>
    <row r="19" spans="2:2" ht="16" customHeight="1" x14ac:dyDescent="0.35">
      <c r="B19" s="75" t="s">
        <v>11</v>
      </c>
    </row>
    <row r="20" spans="2:2" ht="63" customHeight="1" x14ac:dyDescent="0.35">
      <c r="B20" s="73" t="s">
        <v>12</v>
      </c>
    </row>
    <row r="21" spans="2:2" ht="14.5" customHeight="1" x14ac:dyDescent="0.35">
      <c r="B21" s="73"/>
    </row>
    <row r="22" spans="2:2" ht="16" customHeight="1" x14ac:dyDescent="0.35">
      <c r="B22" s="75" t="s">
        <v>13</v>
      </c>
    </row>
    <row r="23" spans="2:2" ht="63" customHeight="1" x14ac:dyDescent="0.35">
      <c r="B23" s="73" t="s">
        <v>14</v>
      </c>
    </row>
    <row r="24" spans="2:2" ht="14.5" customHeight="1" x14ac:dyDescent="0.35">
      <c r="B24" s="73"/>
    </row>
    <row r="25" spans="2:2" ht="16" customHeight="1" x14ac:dyDescent="0.35">
      <c r="B25" s="75" t="s">
        <v>15</v>
      </c>
    </row>
    <row r="26" spans="2:2" ht="64" customHeight="1" x14ac:dyDescent="0.35">
      <c r="B26" s="73" t="s">
        <v>16</v>
      </c>
    </row>
  </sheetData>
  <hyperlinks>
    <hyperlink ref="B6" r:id="rId1" display="https://www.gov.uk/government/consultations/technical-adjustment-to-the-business-rates-retention-system-consultation" xr:uid="{B75F6F1B-5D3E-4294-A40D-D3A3D33C482A}"/>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67C54-3849-423E-B83B-94336479C1D8}">
  <dimension ref="A1:J53"/>
  <sheetViews>
    <sheetView zoomScale="90" zoomScaleNormal="90" workbookViewId="0">
      <selection activeCell="B9" sqref="B9"/>
    </sheetView>
  </sheetViews>
  <sheetFormatPr defaultColWidth="8.7265625" defaultRowHeight="14.5" x14ac:dyDescent="0.35"/>
  <cols>
    <col min="1" max="1" width="12.453125" style="1" customWidth="1"/>
    <col min="2" max="2" width="63.26953125" style="1" customWidth="1"/>
    <col min="3" max="3" width="3.26953125" style="1" customWidth="1"/>
    <col min="4" max="4" width="21.453125" style="1" customWidth="1"/>
    <col min="5" max="5" width="2.7265625" style="1" customWidth="1"/>
    <col min="6" max="6" width="69.26953125" style="1" customWidth="1"/>
    <col min="7" max="7" width="13.26953125" style="1" bestFit="1" customWidth="1"/>
    <col min="8" max="8" width="11.7265625" style="1" customWidth="1"/>
    <col min="9" max="9" width="8.7265625" style="1"/>
    <col min="10" max="10" width="16.453125" style="1" bestFit="1" customWidth="1"/>
    <col min="11" max="16384" width="8.7265625" style="1"/>
  </cols>
  <sheetData>
    <row r="1" spans="1:9" x14ac:dyDescent="0.35">
      <c r="A1" s="6"/>
      <c r="B1" s="21" t="s">
        <v>17</v>
      </c>
      <c r="C1" s="6"/>
      <c r="D1" s="6"/>
      <c r="E1" s="6"/>
      <c r="F1" s="6"/>
      <c r="G1" s="6"/>
      <c r="H1" s="6"/>
      <c r="I1" s="34"/>
    </row>
    <row r="2" spans="1:9" ht="15" thickBot="1" x14ac:dyDescent="0.4">
      <c r="B2" s="5"/>
      <c r="I2" s="26"/>
    </row>
    <row r="3" spans="1:9" x14ac:dyDescent="0.35">
      <c r="A3" s="15"/>
      <c r="B3" s="16"/>
      <c r="D3"/>
      <c r="I3" s="26"/>
    </row>
    <row r="4" spans="1:9" x14ac:dyDescent="0.35">
      <c r="A4" s="17" t="s">
        <v>18</v>
      </c>
      <c r="B4" s="18"/>
      <c r="D4" s="1" t="s">
        <v>19</v>
      </c>
      <c r="I4" s="26"/>
    </row>
    <row r="5" spans="1:9" ht="15" thickBot="1" x14ac:dyDescent="0.4">
      <c r="A5" s="19"/>
      <c r="B5" s="20"/>
      <c r="D5" s="8" t="s">
        <v>20</v>
      </c>
      <c r="I5" s="26"/>
    </row>
    <row r="6" spans="1:9" x14ac:dyDescent="0.35">
      <c r="I6" s="26"/>
    </row>
    <row r="7" spans="1:9" x14ac:dyDescent="0.35">
      <c r="B7" s="1" t="s">
        <v>21</v>
      </c>
      <c r="I7" s="26"/>
    </row>
    <row r="8" spans="1:9" x14ac:dyDescent="0.35">
      <c r="I8" s="26"/>
    </row>
    <row r="9" spans="1:9" x14ac:dyDescent="0.35">
      <c r="B9" s="3" t="s">
        <v>22</v>
      </c>
      <c r="C9"/>
      <c r="D9" s="11" t="str">
        <f>INDEX(Calculations!B:B,MATCH(B9,Calculations!A:A,0))</f>
        <v>E3831</v>
      </c>
      <c r="E9"/>
      <c r="I9" s="26"/>
    </row>
    <row r="10" spans="1:9" x14ac:dyDescent="0.35">
      <c r="I10" s="26"/>
    </row>
    <row r="11" spans="1:9" ht="15" thickBot="1" x14ac:dyDescent="0.4">
      <c r="I11" s="26"/>
    </row>
    <row r="12" spans="1:9" x14ac:dyDescent="0.35">
      <c r="A12" s="1" t="s">
        <v>23</v>
      </c>
      <c r="B12" s="39" t="s">
        <v>24</v>
      </c>
      <c r="C12" s="40"/>
      <c r="D12" s="40">
        <v>0.46500000000000002</v>
      </c>
      <c r="E12" s="40"/>
      <c r="F12" s="41" t="s">
        <v>25</v>
      </c>
      <c r="I12" s="26"/>
    </row>
    <row r="13" spans="1:9" x14ac:dyDescent="0.35">
      <c r="A13" s="1" t="s">
        <v>26</v>
      </c>
      <c r="B13" s="42" t="s">
        <v>27</v>
      </c>
      <c r="C13" s="35"/>
      <c r="D13" s="35">
        <v>0.499</v>
      </c>
      <c r="E13" s="35"/>
      <c r="F13" s="43" t="s">
        <v>28</v>
      </c>
      <c r="I13" s="26"/>
    </row>
    <row r="14" spans="1:9" x14ac:dyDescent="0.35">
      <c r="A14" s="1" t="s">
        <v>29</v>
      </c>
      <c r="B14" s="42" t="s">
        <v>30</v>
      </c>
      <c r="C14" s="35"/>
      <c r="D14" s="35">
        <v>0.499</v>
      </c>
      <c r="E14" s="35"/>
      <c r="F14" s="43" t="s">
        <v>31</v>
      </c>
      <c r="I14" s="26"/>
    </row>
    <row r="15" spans="1:9" x14ac:dyDescent="0.35">
      <c r="A15" s="1" t="s">
        <v>32</v>
      </c>
      <c r="B15" s="65" t="s">
        <v>33</v>
      </c>
      <c r="C15" s="66"/>
      <c r="D15" s="66">
        <v>2.4350000000000001</v>
      </c>
      <c r="E15" s="66"/>
      <c r="F15" s="67" t="s">
        <v>34</v>
      </c>
      <c r="I15" s="26"/>
    </row>
    <row r="16" spans="1:9" ht="29.5" thickBot="1" x14ac:dyDescent="0.4">
      <c r="A16" s="1" t="s">
        <v>35</v>
      </c>
      <c r="B16" s="44" t="s">
        <v>36</v>
      </c>
      <c r="C16" s="45"/>
      <c r="D16" s="76">
        <v>1.03742203742204</v>
      </c>
      <c r="E16" s="45"/>
      <c r="F16" s="46" t="s">
        <v>37</v>
      </c>
      <c r="I16" s="26"/>
    </row>
    <row r="17" spans="1:10" ht="24.75" customHeight="1" thickBot="1" x14ac:dyDescent="0.4">
      <c r="D17" s="1" t="s">
        <v>38</v>
      </c>
      <c r="I17" s="26"/>
      <c r="J17" s="27"/>
    </row>
    <row r="18" spans="1:10" ht="29" x14ac:dyDescent="0.35">
      <c r="A18" s="1" t="s">
        <v>39</v>
      </c>
      <c r="B18" s="39" t="str">
        <f>IF($D$18&lt;0,"Tariff 2022-23","Top-up 2022-23")</f>
        <v>Tariff 2022-23</v>
      </c>
      <c r="C18" s="40"/>
      <c r="D18" s="47">
        <f>1000000*INDEX(Data!J:J,MATCH(D9,Data!B:B,0))</f>
        <v>-5125753.5052928198</v>
      </c>
      <c r="E18" s="40"/>
      <c r="F18" s="48" t="s">
        <v>40</v>
      </c>
      <c r="H18" s="12"/>
      <c r="I18" s="26"/>
      <c r="J18" s="28"/>
    </row>
    <row r="19" spans="1:10" x14ac:dyDescent="0.35">
      <c r="A19" s="1" t="s">
        <v>41</v>
      </c>
      <c r="B19" s="42" t="s">
        <v>42</v>
      </c>
      <c r="C19" s="35"/>
      <c r="D19" s="37">
        <f>INDEX(Data!K:K,MATCH(D9,Data!B:B,0))</f>
        <v>52573000</v>
      </c>
      <c r="E19" s="35"/>
      <c r="F19" s="43" t="s">
        <v>43</v>
      </c>
      <c r="H19" s="12"/>
      <c r="I19" s="26"/>
      <c r="J19" s="28"/>
    </row>
    <row r="20" spans="1:10" ht="29" x14ac:dyDescent="0.35">
      <c r="A20" s="1" t="s">
        <v>44</v>
      </c>
      <c r="B20" s="42" t="s">
        <v>45</v>
      </c>
      <c r="C20" s="35"/>
      <c r="D20" s="37">
        <f>INDEX(Data!L:L,MATCH(D9,Data!B:B,0))</f>
        <v>46537000</v>
      </c>
      <c r="E20" s="35"/>
      <c r="F20" s="49" t="s">
        <v>46</v>
      </c>
      <c r="H20" s="13"/>
      <c r="I20" s="29"/>
      <c r="J20" s="28"/>
    </row>
    <row r="21" spans="1:10" ht="46.15" customHeight="1" x14ac:dyDescent="0.35">
      <c r="A21" s="1" t="s">
        <v>47</v>
      </c>
      <c r="B21" s="42" t="s">
        <v>48</v>
      </c>
      <c r="C21" s="35"/>
      <c r="D21" s="37">
        <f>INDEX(Data!M:M,MATCH(D9,Data!B:B,0))</f>
        <v>0</v>
      </c>
      <c r="E21" s="35"/>
      <c r="F21" s="49" t="s">
        <v>49</v>
      </c>
      <c r="H21" s="13"/>
      <c r="I21" s="29"/>
      <c r="J21" s="28"/>
    </row>
    <row r="22" spans="1:10" x14ac:dyDescent="0.35">
      <c r="A22" s="1" t="s">
        <v>50</v>
      </c>
      <c r="B22" s="42" t="s">
        <v>51</v>
      </c>
      <c r="C22" s="35"/>
      <c r="D22" s="37">
        <f>IF(INDEX(Data!N:N,MATCH(D9,Data!B:B,0))&lt;0,0,INDEX(Data!N:N,MATCH(D9,Data!B:B,0)))</f>
        <v>15878710</v>
      </c>
      <c r="E22" s="35"/>
      <c r="F22" s="43" t="s">
        <v>52</v>
      </c>
      <c r="H22" s="12"/>
      <c r="I22" s="26"/>
      <c r="J22" s="30"/>
    </row>
    <row r="23" spans="1:10" ht="29" x14ac:dyDescent="0.35">
      <c r="A23" s="1" t="s">
        <v>53</v>
      </c>
      <c r="B23" s="50" t="s">
        <v>54</v>
      </c>
      <c r="C23" s="35"/>
      <c r="D23" s="37">
        <f>INDEX(Calculations!G:G,MATCH(Calculator!D9,Calculations!B:B,0))</f>
        <v>1830244.398</v>
      </c>
      <c r="E23" s="35"/>
      <c r="F23" s="49" t="s">
        <v>55</v>
      </c>
      <c r="G23" s="14"/>
      <c r="H23" s="13"/>
      <c r="I23" s="26"/>
      <c r="J23" s="13"/>
    </row>
    <row r="24" spans="1:10" x14ac:dyDescent="0.35">
      <c r="A24" s="1" t="s">
        <v>56</v>
      </c>
      <c r="B24" s="42" t="s">
        <v>57</v>
      </c>
      <c r="C24" s="35"/>
      <c r="D24" s="37">
        <f>INDEX(Calculations!H:H,MATCH(D9,Calculations!B:B,0))*-1</f>
        <v>0</v>
      </c>
      <c r="E24" s="35"/>
      <c r="F24" s="43" t="s">
        <v>58</v>
      </c>
      <c r="G24" s="14"/>
      <c r="H24" s="13"/>
      <c r="I24" s="26"/>
      <c r="J24" s="28"/>
    </row>
    <row r="25" spans="1:10" x14ac:dyDescent="0.35">
      <c r="A25" s="1" t="s">
        <v>59</v>
      </c>
      <c r="B25" s="42" t="s">
        <v>60</v>
      </c>
      <c r="C25" s="35"/>
      <c r="D25" s="37">
        <f>INDEX(Calculations!I:I,MATCH(D9,Calculations!B:B,0))*-1</f>
        <v>0</v>
      </c>
      <c r="E25" s="35"/>
      <c r="F25" s="43" t="s">
        <v>61</v>
      </c>
      <c r="G25" s="14"/>
      <c r="H25" s="13"/>
      <c r="I25" s="26"/>
      <c r="J25" s="28"/>
    </row>
    <row r="26" spans="1:10" x14ac:dyDescent="0.35">
      <c r="A26" s="1" t="s">
        <v>62</v>
      </c>
      <c r="B26" s="42" t="s">
        <v>63</v>
      </c>
      <c r="C26" s="35"/>
      <c r="D26" s="37">
        <f>INDEX(Calculations!L:L,MATCH(D9,Calculations!B:B,0))*-1</f>
        <v>3119042</v>
      </c>
      <c r="E26" s="35"/>
      <c r="F26" s="43" t="s">
        <v>64</v>
      </c>
      <c r="G26" s="14"/>
      <c r="H26" s="13"/>
      <c r="I26" s="26"/>
      <c r="J26" s="28"/>
    </row>
    <row r="27" spans="1:10" x14ac:dyDescent="0.35">
      <c r="A27" s="1" t="s">
        <v>65</v>
      </c>
      <c r="B27" s="42" t="s">
        <v>66</v>
      </c>
      <c r="C27" s="35"/>
      <c r="D27" s="37">
        <f>(INDEX(Calculations!J:J,MATCH(D9,Calculations!B:B,0))+INDEX(Calculations!K:K,MATCH(D9,Calculations!B:B,0)))*-1</f>
        <v>26123</v>
      </c>
      <c r="E27" s="35"/>
      <c r="F27" s="43" t="s">
        <v>67</v>
      </c>
      <c r="G27" s="14"/>
      <c r="I27" s="26"/>
      <c r="J27" s="13"/>
    </row>
    <row r="28" spans="1:10" x14ac:dyDescent="0.35">
      <c r="A28" s="1" t="s">
        <v>68</v>
      </c>
      <c r="B28" s="42" t="s">
        <v>69</v>
      </c>
      <c r="C28" s="35"/>
      <c r="D28" s="37">
        <f>(INDEX(Data!O:O,MATCH(D9,Data!B:B,0))+INDEX(Data!P:P,MATCH(D9,Data!B:B,0))+INDEX(Data!Q:Q,MATCH(D9,Data!B:B,0))+INDEX(Data!R:R,MATCH(D9,Data!B:B,0)))*-1</f>
        <v>-520300</v>
      </c>
      <c r="E28" s="35"/>
      <c r="F28" s="43" t="s">
        <v>70</v>
      </c>
      <c r="G28" s="14"/>
      <c r="H28" s="13"/>
      <c r="I28" s="26"/>
      <c r="J28" s="13"/>
    </row>
    <row r="29" spans="1:10" ht="29.5" thickBot="1" x14ac:dyDescent="0.4">
      <c r="A29" s="1" t="s">
        <v>71</v>
      </c>
      <c r="B29" s="44" t="s">
        <v>72</v>
      </c>
      <c r="C29" s="45"/>
      <c r="D29" s="51">
        <f>INDEX(Data!AT:AT,MATCH(D9,Data!B:B,0))*D14/D15</f>
        <v>-108663.96139630389</v>
      </c>
      <c r="E29" s="45"/>
      <c r="F29" s="46" t="s">
        <v>73</v>
      </c>
      <c r="G29" s="14"/>
      <c r="H29" s="12"/>
      <c r="I29" s="26"/>
      <c r="J29" s="30"/>
    </row>
    <row r="30" spans="1:10" x14ac:dyDescent="0.35">
      <c r="B30" s="22"/>
      <c r="G30" s="14"/>
      <c r="I30" s="26"/>
      <c r="J30" s="30"/>
    </row>
    <row r="31" spans="1:10" ht="15" thickBot="1" x14ac:dyDescent="0.4">
      <c r="G31" s="14"/>
      <c r="I31" s="26"/>
      <c r="J31" s="30"/>
    </row>
    <row r="32" spans="1:10" x14ac:dyDescent="0.35">
      <c r="A32" s="1" t="s">
        <v>74</v>
      </c>
      <c r="B32" s="52" t="s">
        <v>75</v>
      </c>
      <c r="C32" s="53"/>
      <c r="D32" s="47">
        <f>D19*D12</f>
        <v>24446445</v>
      </c>
      <c r="E32" s="54"/>
      <c r="F32" s="58" t="s">
        <v>76</v>
      </c>
      <c r="G32" s="14"/>
      <c r="H32" s="12"/>
      <c r="I32" s="26"/>
      <c r="J32" s="30"/>
    </row>
    <row r="33" spans="1:10" ht="43.5" x14ac:dyDescent="0.35">
      <c r="A33" s="1" t="s">
        <v>77</v>
      </c>
      <c r="B33" s="50" t="s">
        <v>78</v>
      </c>
      <c r="C33" s="36"/>
      <c r="D33" s="37">
        <f>D20*D13 + D29</f>
        <v>23113299.038603697</v>
      </c>
      <c r="E33" s="38"/>
      <c r="F33" s="59" t="s">
        <v>79</v>
      </c>
      <c r="G33" s="14"/>
      <c r="H33" s="12"/>
      <c r="I33" s="26"/>
      <c r="J33" s="13"/>
    </row>
    <row r="34" spans="1:10" x14ac:dyDescent="0.35">
      <c r="A34" s="1" t="s">
        <v>80</v>
      </c>
      <c r="B34" s="50" t="s">
        <v>81</v>
      </c>
      <c r="C34" s="36"/>
      <c r="D34" s="37">
        <f>SUM(D22:D29)</f>
        <v>20225155.436603699</v>
      </c>
      <c r="E34" s="38"/>
      <c r="F34" s="60" t="s">
        <v>82</v>
      </c>
      <c r="G34" s="14"/>
      <c r="H34" s="13"/>
      <c r="I34" s="26"/>
      <c r="J34" s="13"/>
    </row>
    <row r="35" spans="1:10" ht="29" x14ac:dyDescent="0.35">
      <c r="A35" s="1" t="s">
        <v>83</v>
      </c>
      <c r="B35" s="50" t="s">
        <v>84</v>
      </c>
      <c r="C35" s="36"/>
      <c r="D35" s="37">
        <f>D34-D21</f>
        <v>20225155.436603699</v>
      </c>
      <c r="E35" s="38"/>
      <c r="F35" s="60" t="s">
        <v>85</v>
      </c>
      <c r="G35" s="14"/>
      <c r="H35" s="12"/>
      <c r="I35" s="26"/>
      <c r="J35" s="30"/>
    </row>
    <row r="36" spans="1:10" x14ac:dyDescent="0.35">
      <c r="A36" s="1" t="s">
        <v>86</v>
      </c>
      <c r="B36" s="50" t="s">
        <v>87</v>
      </c>
      <c r="C36" s="36"/>
      <c r="D36" s="35">
        <f>INDEX(Data!E:E,MATCH(Calculator!D9,Data!B:B,0))</f>
        <v>0.4</v>
      </c>
      <c r="E36" s="38"/>
      <c r="F36" s="60" t="s">
        <v>88</v>
      </c>
      <c r="G36" s="14"/>
      <c r="H36" s="12"/>
      <c r="I36" s="26"/>
      <c r="J36" s="30"/>
    </row>
    <row r="37" spans="1:10" ht="29" x14ac:dyDescent="0.35">
      <c r="A37" s="1" t="s">
        <v>89</v>
      </c>
      <c r="B37" s="50" t="s">
        <v>90</v>
      </c>
      <c r="C37" s="36"/>
      <c r="D37" s="37">
        <f>D35*(1-D32/D33)*D36 + D36*D21</f>
        <v>-466624.59121715411</v>
      </c>
      <c r="E37" s="38"/>
      <c r="F37" s="60" t="s">
        <v>91</v>
      </c>
      <c r="G37" s="14"/>
      <c r="H37" s="13"/>
      <c r="I37" s="26"/>
      <c r="J37" s="13"/>
    </row>
    <row r="38" spans="1:10" ht="15" thickBot="1" x14ac:dyDescent="0.4">
      <c r="A38" s="1" t="s">
        <v>92</v>
      </c>
      <c r="B38" s="50" t="str">
        <f>IF($D$38&lt;0,"Adjusted 2022-23 Tariff","Adjusted 2022-23 Top-up")</f>
        <v>Adjusted 2022-23 Tariff</v>
      </c>
      <c r="C38" s="38"/>
      <c r="D38" s="37">
        <f>D37+D18</f>
        <v>-5592378.0965099735</v>
      </c>
      <c r="E38" s="38"/>
      <c r="F38" s="60" t="str">
        <f>IF($D$18&lt;0,"Tariff 2022-23 (Row 7) + J","Top-up 2022-23 (Row 7) + J")</f>
        <v>Tariff 2022-23 (Row 7) + J</v>
      </c>
      <c r="G38" s="14"/>
      <c r="H38" s="12"/>
      <c r="I38" s="26"/>
      <c r="J38" s="30"/>
    </row>
    <row r="39" spans="1:10" x14ac:dyDescent="0.35">
      <c r="A39" s="1" t="s">
        <v>93</v>
      </c>
      <c r="B39" s="55" t="str">
        <f>IF($D$39&lt;0,"2023-24 Post revaluation Tariff","2023-24 Post revaluation Top-up")</f>
        <v>2023-24 Post revaluation Tariff</v>
      </c>
      <c r="C39" s="56"/>
      <c r="D39" s="57">
        <f>D38*D16</f>
        <v>-5801656.2789157666</v>
      </c>
      <c r="E39" s="56"/>
      <c r="F39" s="77" t="str">
        <f>IF($D$39&lt;0,"Adjusted Tariff 2022-23 * Inflation factor [see note 5 and 6]","Adjusted Top-up 2022-23 * Inflation factor [see note 5 and 6]")</f>
        <v>Adjusted Tariff 2022-23 * Inflation factor [see note 5 and 6]</v>
      </c>
      <c r="G39" s="14"/>
      <c r="H39" s="12"/>
      <c r="I39" s="26"/>
      <c r="J39" s="13"/>
    </row>
    <row r="40" spans="1:10" x14ac:dyDescent="0.35">
      <c r="I40" s="26"/>
      <c r="J40" s="30"/>
    </row>
    <row r="41" spans="1:10" x14ac:dyDescent="0.35">
      <c r="I41" s="26"/>
      <c r="J41" s="30"/>
    </row>
    <row r="42" spans="1:10" x14ac:dyDescent="0.35">
      <c r="I42" s="26"/>
    </row>
    <row r="43" spans="1:10" x14ac:dyDescent="0.35">
      <c r="I43" s="26"/>
    </row>
    <row r="44" spans="1:10" x14ac:dyDescent="0.35">
      <c r="A44" s="68" t="s">
        <v>94</v>
      </c>
      <c r="B44" s="69"/>
      <c r="C44" s="69"/>
      <c r="D44" s="69"/>
      <c r="E44" s="69"/>
      <c r="F44" s="69"/>
      <c r="G44" s="69"/>
      <c r="H44" s="70"/>
      <c r="I44" s="26"/>
    </row>
    <row r="45" spans="1:10" s="31" customFormat="1" ht="44.5" customHeight="1" x14ac:dyDescent="0.35">
      <c r="A45" s="84" t="s">
        <v>912</v>
      </c>
      <c r="B45" s="85"/>
      <c r="C45" s="85"/>
      <c r="D45" s="85"/>
      <c r="E45" s="85"/>
      <c r="F45" s="85"/>
      <c r="G45" s="85"/>
      <c r="H45" s="86"/>
      <c r="I45" s="24"/>
    </row>
    <row r="46" spans="1:10" s="31" customFormat="1" ht="44.25" customHeight="1" x14ac:dyDescent="0.35">
      <c r="A46" s="81" t="s">
        <v>913</v>
      </c>
      <c r="B46" s="82"/>
      <c r="C46" s="82"/>
      <c r="D46" s="82"/>
      <c r="E46" s="82"/>
      <c r="F46" s="82"/>
      <c r="G46" s="82"/>
      <c r="H46" s="83"/>
      <c r="I46" s="24"/>
    </row>
    <row r="47" spans="1:10" s="32" customFormat="1" ht="30.75" customHeight="1" x14ac:dyDescent="0.35">
      <c r="A47" s="81" t="s">
        <v>95</v>
      </c>
      <c r="B47" s="82"/>
      <c r="C47" s="82"/>
      <c r="D47" s="82"/>
      <c r="E47" s="82"/>
      <c r="F47" s="82"/>
      <c r="G47" s="82"/>
      <c r="H47" s="83"/>
      <c r="I47" s="23"/>
    </row>
    <row r="48" spans="1:10" s="31" customFormat="1" x14ac:dyDescent="0.35">
      <c r="A48" s="87" t="s">
        <v>96</v>
      </c>
      <c r="B48" s="88"/>
      <c r="C48" s="88"/>
      <c r="D48" s="88"/>
      <c r="E48" s="88"/>
      <c r="F48" s="88"/>
      <c r="G48" s="88"/>
      <c r="H48" s="89"/>
      <c r="I48" s="24"/>
    </row>
    <row r="49" spans="1:9" s="31" customFormat="1" x14ac:dyDescent="0.35">
      <c r="A49" s="87" t="s">
        <v>97</v>
      </c>
      <c r="B49" s="88"/>
      <c r="C49" s="88"/>
      <c r="D49" s="88"/>
      <c r="E49" s="88"/>
      <c r="F49" s="88"/>
      <c r="G49" s="88"/>
      <c r="H49" s="89"/>
      <c r="I49" s="24"/>
    </row>
    <row r="50" spans="1:9" s="31" customFormat="1" ht="32.25" customHeight="1" x14ac:dyDescent="0.35">
      <c r="A50" s="90" t="s">
        <v>98</v>
      </c>
      <c r="B50" s="91"/>
      <c r="C50" s="91"/>
      <c r="D50" s="91"/>
      <c r="E50" s="91"/>
      <c r="F50" s="91"/>
      <c r="G50" s="91"/>
      <c r="H50" s="92"/>
      <c r="I50" s="24"/>
    </row>
    <row r="51" spans="1:9" x14ac:dyDescent="0.35">
      <c r="I51" s="26"/>
    </row>
    <row r="52" spans="1:9" x14ac:dyDescent="0.35">
      <c r="I52" s="26"/>
    </row>
    <row r="53" spans="1:9" x14ac:dyDescent="0.35">
      <c r="A53" s="25"/>
      <c r="B53" s="25"/>
      <c r="C53" s="25"/>
      <c r="D53" s="25"/>
      <c r="E53" s="25"/>
      <c r="F53" s="25"/>
      <c r="G53" s="25"/>
      <c r="H53" s="25"/>
      <c r="I53" s="33"/>
    </row>
  </sheetData>
  <mergeCells count="6">
    <mergeCell ref="A46:H46"/>
    <mergeCell ref="A45:H45"/>
    <mergeCell ref="A47:H47"/>
    <mergeCell ref="A48:H48"/>
    <mergeCell ref="A50:H50"/>
    <mergeCell ref="A49:H49"/>
  </mergeCells>
  <phoneticPr fontId="5" type="noConversion"/>
  <dataValidations count="1">
    <dataValidation type="custom" allowBlank="1" showInputMessage="1" showErrorMessage="1" sqref="D32:E38 C38" xr:uid="{17DBDB9C-4108-4D84-919D-D1458A4B4F6D}">
      <formula1>$F$11="UNLOCK"</formula1>
    </dataValidation>
  </dataValidations>
  <hyperlinks>
    <hyperlink ref="D5" r:id="rId1" xr:uid="{B6FB8697-F5BE-477A-9EA5-019086847083}"/>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0FE5279-3902-49CF-8886-AEC5F74B00F3}">
          <x14:formula1>
            <xm:f>Calculations!$A$3:$A$353</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73A25-F52B-4AE9-97FA-DCCC168EDD53}">
  <dimension ref="A2:L353"/>
  <sheetViews>
    <sheetView zoomScale="90" zoomScaleNormal="90" workbookViewId="0"/>
  </sheetViews>
  <sheetFormatPr defaultRowHeight="14.5" x14ac:dyDescent="0.35"/>
  <cols>
    <col min="2" max="5" width="8.7265625" customWidth="1"/>
    <col min="6" max="6" width="9.7265625" customWidth="1"/>
    <col min="7" max="7" width="11.7265625" bestFit="1" customWidth="1"/>
    <col min="8" max="11" width="11.54296875" customWidth="1"/>
    <col min="12" max="12" width="12.26953125" bestFit="1" customWidth="1"/>
    <col min="14" max="14" width="13.26953125" bestFit="1" customWidth="1"/>
  </cols>
  <sheetData>
    <row r="2" spans="1:12" x14ac:dyDescent="0.35">
      <c r="A2" s="2" t="s">
        <v>99</v>
      </c>
      <c r="B2" s="2" t="s">
        <v>100</v>
      </c>
      <c r="C2" s="2" t="s">
        <v>101</v>
      </c>
      <c r="D2" s="2" t="s">
        <v>102</v>
      </c>
      <c r="E2" s="2" t="s">
        <v>103</v>
      </c>
      <c r="F2" s="2" t="s">
        <v>104</v>
      </c>
      <c r="G2" s="2" t="s">
        <v>105</v>
      </c>
      <c r="H2" s="2" t="s">
        <v>106</v>
      </c>
      <c r="I2" s="2" t="s">
        <v>60</v>
      </c>
      <c r="J2" s="2" t="s">
        <v>107</v>
      </c>
      <c r="K2" s="2" t="s">
        <v>108</v>
      </c>
      <c r="L2" s="2" t="s">
        <v>109</v>
      </c>
    </row>
    <row r="3" spans="1:12" x14ac:dyDescent="0.35">
      <c r="A3" s="7" t="s">
        <v>22</v>
      </c>
      <c r="B3" t="s">
        <v>110</v>
      </c>
      <c r="C3" t="s">
        <v>111</v>
      </c>
      <c r="D3" t="s">
        <v>112</v>
      </c>
      <c r="E3">
        <f>IF(Data!S3&gt;0,1,Data!F3)</f>
        <v>0.5</v>
      </c>
      <c r="F3">
        <f>(Data!T3-Data!V3 + Data!AB3-Data!AD3 )*-Data!G3
+(Data!X3-Data!Z3)*-0.5 + Data!H3</f>
        <v>1830244.398</v>
      </c>
      <c r="G3">
        <f>(Data!T3-Data!V3 + (Data!U3-Data!W3)*E3/Data!E3)*-Data!G3
+(Data!X3-Data!Z3 + (Data!Y3-Data!AA3)*E3/Data!E3)*-0.5
+(Data!AB3-Data!AD3 + (Data!AC3-Data!AE3)*E3/Data!E3)*-Data!G3 + Data!H3 +Data!I3/Data!E3</f>
        <v>1830244.398</v>
      </c>
      <c r="H3">
        <f>(Data!V3+Data!Z3+Data!AD3) + (Data!W3+Data!AA3+Data!AE3)*E3/Data!E3</f>
        <v>0</v>
      </c>
      <c r="I3">
        <f>Data!AN3+Data!AP3+(Data!AO3+Data!AQ3)/Data!E3</f>
        <v>0</v>
      </c>
      <c r="J3">
        <f>Data!AJ3+Data!AL3 + (Data!AK3+Data!AM3)*E3/Data!E3</f>
        <v>-26123</v>
      </c>
      <c r="K3">
        <f>Data!AF3+Data!AH3 + (Data!AG3+Data!AI3)*E3/Data!E3</f>
        <v>0</v>
      </c>
      <c r="L3">
        <f>Data!AR3 + Data!AS3*E3/Data!E3</f>
        <v>-3119042</v>
      </c>
    </row>
    <row r="4" spans="1:12" x14ac:dyDescent="0.35">
      <c r="A4" s="7" t="s">
        <v>113</v>
      </c>
      <c r="B4" t="s">
        <v>114</v>
      </c>
      <c r="C4" t="s">
        <v>115</v>
      </c>
      <c r="D4" t="s">
        <v>116</v>
      </c>
      <c r="E4">
        <f>IF(Data!S4&gt;0,1,Data!F4)</f>
        <v>0.5</v>
      </c>
      <c r="F4">
        <f>(Data!T4-Data!V4 + Data!AB4-Data!AD4 )*-Data!G4
+(Data!X4-Data!Z4)*-0.5 + Data!H4</f>
        <v>3800066.95</v>
      </c>
      <c r="G4">
        <f>(Data!T4-Data!V4 + (Data!U4-Data!W4)*E4/Data!E4)*-Data!G4
+(Data!X4-Data!Z4 + (Data!Y4-Data!AA4)*E4/Data!E4)*-0.5
+(Data!AB4-Data!AD4 + (Data!AC4-Data!AE4)*E4/Data!E4)*-Data!G4 + Data!H4 +Data!I4/Data!E4</f>
        <v>3800066.95</v>
      </c>
      <c r="H4">
        <f>(Data!V4+Data!Z4+Data!AD4) + (Data!W4+Data!AA4+Data!AE4)*E4/Data!E4</f>
        <v>0</v>
      </c>
      <c r="I4">
        <f>Data!AN4+Data!AP4+(Data!AO4+Data!AQ4)/Data!E4</f>
        <v>0</v>
      </c>
      <c r="J4">
        <f>Data!AJ4+Data!AL4+(Data!AK4+Data!AM4)*E4/Data!E4</f>
        <v>-4890</v>
      </c>
      <c r="K4">
        <f>Data!AF4+Data!AH4 + (Data!AG4+Data!AI4)*E4/Data!E4</f>
        <v>0</v>
      </c>
      <c r="L4">
        <f>Data!AR4+Data!AS4*E4/Data!E4</f>
        <v>-4420919</v>
      </c>
    </row>
    <row r="5" spans="1:12" x14ac:dyDescent="0.35">
      <c r="A5" s="7" t="s">
        <v>117</v>
      </c>
      <c r="B5" t="s">
        <v>118</v>
      </c>
      <c r="C5" t="s">
        <v>111</v>
      </c>
      <c r="D5" t="s">
        <v>112</v>
      </c>
      <c r="E5">
        <f>IF(Data!S5&gt;0,1,Data!F5)</f>
        <v>0.5</v>
      </c>
      <c r="F5">
        <f>(Data!T5-Data!V5 + Data!AB5-Data!AD5 )*-Data!G5
+(Data!X5-Data!Z5)*-0.5 + Data!H5</f>
        <v>4535647.4340000004</v>
      </c>
      <c r="G5">
        <f>(Data!T5-Data!V5 + (Data!U5-Data!W5)*E5/Data!E5)*-Data!G5
+(Data!X5-Data!Z5 + (Data!Y5-Data!AA5)*E5/Data!E5)*-0.5
+(Data!AB5-Data!AD5 + (Data!AC5-Data!AE5)*E5/Data!E5)*-Data!G5 + Data!H5 +Data!I5/Data!E5</f>
        <v>4535647.4340000004</v>
      </c>
      <c r="H5">
        <f>(Data!V5+Data!Z5+Data!AD5) + (Data!W5+Data!AA5+Data!AE5)*E5/Data!E5</f>
        <v>-25617</v>
      </c>
      <c r="I5">
        <f>Data!AN5+Data!AP5+(Data!AO5+Data!AQ5)/Data!E5</f>
        <v>0</v>
      </c>
      <c r="J5">
        <f>Data!AJ5+Data!AL5+(Data!AK5+Data!AM5)*E5/Data!E5</f>
        <v>-123044</v>
      </c>
      <c r="K5">
        <f>Data!AF5+Data!AH5 + (Data!AG5+Data!AI5)*E5/Data!E5</f>
        <v>0</v>
      </c>
      <c r="L5">
        <f>Data!AR5+Data!AS5*E5/Data!E5</f>
        <v>-8475671</v>
      </c>
    </row>
    <row r="6" spans="1:12" x14ac:dyDescent="0.35">
      <c r="A6" s="7" t="s">
        <v>119</v>
      </c>
      <c r="B6" t="s">
        <v>120</v>
      </c>
      <c r="C6" t="s">
        <v>121</v>
      </c>
      <c r="D6" t="s">
        <v>122</v>
      </c>
      <c r="E6">
        <f>IF(Data!S6&gt;0,1,Data!F6)</f>
        <v>0.5</v>
      </c>
      <c r="F6">
        <f>(Data!T6-Data!V6 + Data!AB6-Data!AD6 )*-Data!G6
+(Data!X6-Data!Z6)*-0.5 + Data!H6</f>
        <v>2718675.554</v>
      </c>
      <c r="G6">
        <f>(Data!T6-Data!V6 + (Data!U6-Data!W6)*E6/Data!E6)*-Data!G6
+(Data!X6-Data!Z6 + (Data!Y6-Data!AA6)*E6/Data!E6)*-0.5
+(Data!AB6-Data!AD6 + (Data!AC6-Data!AE6)*E6/Data!E6)*-Data!G6 + Data!H6 +Data!I6/Data!E6</f>
        <v>2720138.0540000005</v>
      </c>
      <c r="H6">
        <f>(Data!V6+Data!Z6+Data!AD6) + (Data!W6+Data!AA6+Data!AE6)*E6/Data!E6</f>
        <v>0</v>
      </c>
      <c r="I6">
        <f>Data!AN6+Data!AP6+(Data!AO6+Data!AQ6)/Data!E6</f>
        <v>0</v>
      </c>
      <c r="J6">
        <f>Data!AJ6+Data!AL6+(Data!AK6+Data!AM6)*E6/Data!E6</f>
        <v>-2124</v>
      </c>
      <c r="K6">
        <f>Data!AF6+Data!AH6 + (Data!AG6+Data!AI6)*E6/Data!E6</f>
        <v>0</v>
      </c>
      <c r="L6">
        <f>Data!AR6+Data!AS6*E6/Data!E6</f>
        <v>-3788271</v>
      </c>
    </row>
    <row r="7" spans="1:12" x14ac:dyDescent="0.35">
      <c r="A7" s="7" t="s">
        <v>123</v>
      </c>
      <c r="B7" t="s">
        <v>124</v>
      </c>
      <c r="C7" t="s">
        <v>125</v>
      </c>
      <c r="D7" t="s">
        <v>126</v>
      </c>
      <c r="E7">
        <f>IF(Data!S7&gt;0,1,Data!F7)</f>
        <v>0.5</v>
      </c>
      <c r="F7">
        <f>(Data!T7-Data!V7 + Data!AB7-Data!AD7 )*-Data!G7
+(Data!X7-Data!Z7)*-0.5 + Data!H7</f>
        <v>4250166.4820000008</v>
      </c>
      <c r="G7">
        <f>(Data!T7-Data!V7 + (Data!U7-Data!W7)*E7/Data!E7)*-Data!G7
+(Data!X7-Data!Z7 + (Data!Y7-Data!AA7)*E7/Data!E7)*-0.5
+(Data!AB7-Data!AD7 + (Data!AC7-Data!AE7)*E7/Data!E7)*-Data!G7 + Data!H7 +Data!I7/Data!E7</f>
        <v>4250166.4820000008</v>
      </c>
      <c r="H7">
        <f>(Data!V7+Data!Z7+Data!AD7) + (Data!W7+Data!AA7+Data!AE7)*E7/Data!E7</f>
        <v>-31707</v>
      </c>
      <c r="I7">
        <f>Data!AN7+Data!AP7+(Data!AO7+Data!AQ7)/Data!E7</f>
        <v>0</v>
      </c>
      <c r="J7">
        <f>Data!AJ7+Data!AL7+(Data!AK7+Data!AM7)*E7/Data!E7</f>
        <v>-13036</v>
      </c>
      <c r="K7">
        <f>Data!AF7+Data!AH7 + (Data!AG7+Data!AI7)*E7/Data!E7</f>
        <v>-325999</v>
      </c>
      <c r="L7">
        <f>Data!AR7+Data!AS7*E7/Data!E7</f>
        <v>-11749156</v>
      </c>
    </row>
    <row r="8" spans="1:12" x14ac:dyDescent="0.35">
      <c r="A8" s="7" t="s">
        <v>127</v>
      </c>
      <c r="B8" t="s">
        <v>128</v>
      </c>
      <c r="C8" t="s">
        <v>129</v>
      </c>
      <c r="D8" t="s">
        <v>112</v>
      </c>
      <c r="E8">
        <f>IF(Data!S8&gt;0,1,Data!F8)</f>
        <v>1</v>
      </c>
      <c r="F8">
        <f>(Data!T8-Data!V8 + Data!AB8-Data!AD8 )*-Data!G8
+(Data!X8-Data!Z8)*-0.5 + Data!H8</f>
        <v>3191927.7270000004</v>
      </c>
      <c r="G8">
        <f>(Data!T8-Data!V8 + (Data!U8-Data!W8)*E8/Data!E8)*-Data!G8
+(Data!X8-Data!Z8 + (Data!Y8-Data!AA8)*E8/Data!E8)*-0.5
+(Data!AB8-Data!AD8 + (Data!AC8-Data!AE8)*E8/Data!E8)*-Data!G8 + Data!H8 +Data!I8/Data!E8</f>
        <v>3191927.7270000004</v>
      </c>
      <c r="H8">
        <f>(Data!V8+Data!Z8+Data!AD8) + (Data!W8+Data!AA8+Data!AE8)*E8/Data!E8</f>
        <v>-24416</v>
      </c>
      <c r="I8">
        <f>Data!AN8+Data!AP8+(Data!AO8+Data!AQ8)/Data!E8</f>
        <v>-274815</v>
      </c>
      <c r="J8">
        <f>Data!AJ8+Data!AL8+(Data!AK8+Data!AM8)*E8/Data!E8</f>
        <v>-16666</v>
      </c>
      <c r="K8">
        <f>Data!AF8+Data!AH8 + (Data!AG8+Data!AI8)*E8/Data!E8</f>
        <v>0</v>
      </c>
      <c r="L8">
        <f>Data!AR8+Data!AS8*E8/Data!E8</f>
        <v>-5214801</v>
      </c>
    </row>
    <row r="9" spans="1:12" x14ac:dyDescent="0.35">
      <c r="A9" s="7" t="s">
        <v>130</v>
      </c>
      <c r="B9" t="s">
        <v>131</v>
      </c>
      <c r="C9" t="s">
        <v>132</v>
      </c>
      <c r="D9" t="s">
        <v>112</v>
      </c>
      <c r="E9">
        <f>IF(Data!S9&gt;0,1,Data!F9)</f>
        <v>0.5</v>
      </c>
      <c r="F9">
        <f>(Data!T9-Data!V9 + Data!AB9-Data!AD9 )*-Data!G9
+(Data!X9-Data!Z9)*-0.5 + Data!H9</f>
        <v>4635168.182</v>
      </c>
      <c r="G9">
        <f>(Data!T9-Data!V9 + (Data!U9-Data!W9)*E9/Data!E9)*-Data!G9
+(Data!X9-Data!Z9 + (Data!Y9-Data!AA9)*E9/Data!E9)*-0.5
+(Data!AB9-Data!AD9 + (Data!AC9-Data!AE9)*E9/Data!E9)*-Data!G9 + Data!H9 +Data!I9/Data!E9</f>
        <v>4635168.182</v>
      </c>
      <c r="H9">
        <f>(Data!V9+Data!Z9+Data!AD9) + (Data!W9+Data!AA9+Data!AE9)*E9/Data!E9</f>
        <v>-13321</v>
      </c>
      <c r="I9">
        <f>Data!AN9+Data!AP9+(Data!AO9+Data!AQ9)/Data!E9</f>
        <v>0</v>
      </c>
      <c r="J9">
        <f>Data!AJ9+Data!AL9+(Data!AK9+Data!AM9)*E9/Data!E9</f>
        <v>-3119</v>
      </c>
      <c r="K9">
        <f>Data!AF9+Data!AH9 + (Data!AG9+Data!AI9)*E9/Data!E9</f>
        <v>0</v>
      </c>
      <c r="L9">
        <f>Data!AR9+Data!AS9*E9/Data!E9</f>
        <v>-9400069</v>
      </c>
    </row>
    <row r="10" spans="1:12" x14ac:dyDescent="0.35">
      <c r="A10" s="7" t="s">
        <v>133</v>
      </c>
      <c r="B10" t="s">
        <v>134</v>
      </c>
      <c r="C10" t="s">
        <v>132</v>
      </c>
      <c r="D10" t="s">
        <v>112</v>
      </c>
      <c r="E10">
        <f>IF(Data!S10&gt;0,1,Data!F10)</f>
        <v>0.5</v>
      </c>
      <c r="F10">
        <f>(Data!T10-Data!V10 + Data!AB10-Data!AD10 )*-Data!G10
+(Data!X10-Data!Z10)*-0.5 + Data!H10</f>
        <v>7824235.3320000004</v>
      </c>
      <c r="G10">
        <f>(Data!T10-Data!V10 + (Data!U10-Data!W10)*E10/Data!E10)*-Data!G10
+(Data!X10-Data!Z10 + (Data!Y10-Data!AA10)*E10/Data!E10)*-0.5
+(Data!AB10-Data!AD10 + (Data!AC10-Data!AE10)*E10/Data!E10)*-Data!G10 + Data!H10 +Data!I10/Data!E10</f>
        <v>7854378.2720000008</v>
      </c>
      <c r="H10">
        <f>(Data!V10+Data!Z10+Data!AD10) + (Data!W10+Data!AA10+Data!AE10)*E10/Data!E10</f>
        <v>0</v>
      </c>
      <c r="I10">
        <f>Data!AN10+Data!AP10+(Data!AO10+Data!AQ10)/Data!E10</f>
        <v>0</v>
      </c>
      <c r="J10">
        <f>Data!AJ10+Data!AL10+(Data!AK10+Data!AM10)*E10/Data!E10</f>
        <v>0</v>
      </c>
      <c r="K10">
        <f>Data!AF10+Data!AH10 + (Data!AG10+Data!AI10)*E10/Data!E10</f>
        <v>0</v>
      </c>
      <c r="L10">
        <f>Data!AR10+Data!AS10*E10/Data!E10</f>
        <v>-43820230.333333336</v>
      </c>
    </row>
    <row r="11" spans="1:12" x14ac:dyDescent="0.35">
      <c r="A11" s="7" t="s">
        <v>135</v>
      </c>
      <c r="B11" t="s">
        <v>136</v>
      </c>
      <c r="C11" t="s">
        <v>112</v>
      </c>
      <c r="D11" t="s">
        <v>137</v>
      </c>
      <c r="E11">
        <f>IF(Data!S11&gt;0,1,Data!F11)</f>
        <v>1</v>
      </c>
      <c r="F11">
        <f>(Data!T11-Data!V11 + Data!AB11-Data!AD11 )*-Data!G11
+(Data!X11-Data!Z11)*-0.5 + Data!H11</f>
        <v>6144602.7599999998</v>
      </c>
      <c r="G11">
        <f>(Data!T11-Data!V11 + (Data!U11-Data!W11)*E11/Data!E11)*-Data!G11
+(Data!X11-Data!Z11 + (Data!Y11-Data!AA11)*E11/Data!E11)*-0.5
+(Data!AB11-Data!AD11 + (Data!AC11-Data!AE11)*E11/Data!E11)*-Data!G11 + Data!H11 +Data!I11/Data!E11</f>
        <v>6151745.617142858</v>
      </c>
      <c r="H11">
        <f>(Data!V11+Data!Z11+Data!AD11) + (Data!W11+Data!AA11+Data!AE11)*E11/Data!E11</f>
        <v>-14798</v>
      </c>
      <c r="I11">
        <f>Data!AN11+Data!AP11+(Data!AO11+Data!AQ11)/Data!E11</f>
        <v>-232542.38775510204</v>
      </c>
      <c r="J11">
        <f>Data!AJ11+Data!AL11+(Data!AK11+Data!AM11)*E11/Data!E11</f>
        <v>-17016</v>
      </c>
      <c r="K11">
        <f>Data!AF11+Data!AH11 + (Data!AG11+Data!AI11)*E11/Data!E11</f>
        <v>0</v>
      </c>
      <c r="L11">
        <f>Data!AR11+Data!AS11*E11/Data!E11</f>
        <v>-9600451.4693877548</v>
      </c>
    </row>
    <row r="12" spans="1:12" x14ac:dyDescent="0.35">
      <c r="A12" s="7" t="s">
        <v>138</v>
      </c>
      <c r="B12" t="s">
        <v>139</v>
      </c>
      <c r="C12" t="s">
        <v>140</v>
      </c>
      <c r="D12" t="s">
        <v>141</v>
      </c>
      <c r="E12">
        <f>IF(Data!S12&gt;0,1,Data!F12)</f>
        <v>0.5</v>
      </c>
      <c r="F12">
        <f>(Data!T12-Data!V12 + Data!AB12-Data!AD12 )*-Data!G12
+(Data!X12-Data!Z12)*-0.5 + Data!H12</f>
        <v>4865922.3499999996</v>
      </c>
      <c r="G12">
        <f>(Data!T12-Data!V12 + (Data!U12-Data!W12)*E12/Data!E12)*-Data!G12
+(Data!X12-Data!Z12 + (Data!Y12-Data!AA12)*E12/Data!E12)*-0.5
+(Data!AB12-Data!AD12 + (Data!AC12-Data!AE12)*E12/Data!E12)*-Data!G12 + Data!H12 +Data!I12/Data!E12</f>
        <v>4865922.3500000006</v>
      </c>
      <c r="H12">
        <f>(Data!V12+Data!Z12+Data!AD12) + (Data!W12+Data!AA12+Data!AE12)*E12/Data!E12</f>
        <v>0</v>
      </c>
      <c r="I12">
        <f>Data!AN12+Data!AP12+(Data!AO12+Data!AQ12)/Data!E12</f>
        <v>0</v>
      </c>
      <c r="J12">
        <f>Data!AJ12+Data!AL12+(Data!AK12+Data!AM12)*E12/Data!E12</f>
        <v>-15590</v>
      </c>
      <c r="K12">
        <f>Data!AF12+Data!AH12 + (Data!AG12+Data!AI12)*E12/Data!E12</f>
        <v>0</v>
      </c>
      <c r="L12">
        <f>Data!AR12+Data!AS12*E12/Data!E12</f>
        <v>-20119664</v>
      </c>
    </row>
    <row r="13" spans="1:12" x14ac:dyDescent="0.35">
      <c r="A13" s="7" t="s">
        <v>142</v>
      </c>
      <c r="B13" t="s">
        <v>143</v>
      </c>
      <c r="C13" t="s">
        <v>144</v>
      </c>
      <c r="D13" t="s">
        <v>145</v>
      </c>
      <c r="E13">
        <f>IF(Data!S13&gt;0,1,Data!F13)</f>
        <v>0.5</v>
      </c>
      <c r="F13">
        <f>(Data!T13-Data!V13 + Data!AB13-Data!AD13 )*-Data!G13
+(Data!X13-Data!Z13)*-0.5 + Data!H13</f>
        <v>2704648.92</v>
      </c>
      <c r="G13">
        <f>(Data!T13-Data!V13 + (Data!U13-Data!W13)*E13/Data!E13)*-Data!G13
+(Data!X13-Data!Z13 + (Data!Y13-Data!AA13)*E13/Data!E13)*-0.5
+(Data!AB13-Data!AD13 + (Data!AC13-Data!AE13)*E13/Data!E13)*-Data!G13 + Data!H13 +Data!I13/Data!E13</f>
        <v>2733506.8699999996</v>
      </c>
      <c r="H13">
        <f>(Data!V13+Data!Z13+Data!AD13) + (Data!W13+Data!AA13+Data!AE13)*E13/Data!E13</f>
        <v>-554</v>
      </c>
      <c r="I13">
        <f>Data!AN13+Data!AP13+(Data!AO13+Data!AQ13)/Data!E13</f>
        <v>-1174785</v>
      </c>
      <c r="J13">
        <f>Data!AJ13+Data!AL13+(Data!AK13+Data!AM13)*E13/Data!E13</f>
        <v>-26780</v>
      </c>
      <c r="K13">
        <f>Data!AF13+Data!AH13 + (Data!AG13+Data!AI13)*E13/Data!E13</f>
        <v>0</v>
      </c>
      <c r="L13">
        <f>Data!AR13+Data!AS13*E13/Data!E13</f>
        <v>-13136989.25</v>
      </c>
    </row>
    <row r="14" spans="1:12" x14ac:dyDescent="0.35">
      <c r="A14" s="7" t="s">
        <v>146</v>
      </c>
      <c r="B14" t="s">
        <v>147</v>
      </c>
      <c r="C14" t="s">
        <v>121</v>
      </c>
      <c r="D14" t="s">
        <v>122</v>
      </c>
      <c r="E14">
        <f>IF(Data!S14&gt;0,1,Data!F14)</f>
        <v>0.5</v>
      </c>
      <c r="F14">
        <f>(Data!T14-Data!V14 + Data!AB14-Data!AD14 )*-Data!G14
+(Data!X14-Data!Z14)*-0.5 + Data!H14</f>
        <v>3761288.6980000003</v>
      </c>
      <c r="G14">
        <f>(Data!T14-Data!V14 + (Data!U14-Data!W14)*E14/Data!E14)*-Data!G14
+(Data!X14-Data!Z14 + (Data!Y14-Data!AA14)*E14/Data!E14)*-0.5
+(Data!AB14-Data!AD14 + (Data!AC14-Data!AE14)*E14/Data!E14)*-Data!G14 + Data!H14 +Data!I14/Data!E14</f>
        <v>3761288.6980000003</v>
      </c>
      <c r="H14">
        <f>(Data!V14+Data!Z14+Data!AD14) + (Data!W14+Data!AA14+Data!AE14)*E14/Data!E14</f>
        <v>-12313</v>
      </c>
      <c r="I14">
        <f>Data!AN14+Data!AP14+(Data!AO14+Data!AQ14)/Data!E14</f>
        <v>0</v>
      </c>
      <c r="J14">
        <f>Data!AJ14+Data!AL14+(Data!AK14+Data!AM14)*E14/Data!E14</f>
        <v>-44546</v>
      </c>
      <c r="K14">
        <f>Data!AF14+Data!AH14 + (Data!AG14+Data!AI14)*E14/Data!E14</f>
        <v>0</v>
      </c>
      <c r="L14">
        <f>Data!AR14+Data!AS14*E14/Data!E14</f>
        <v>-4946922</v>
      </c>
    </row>
    <row r="15" spans="1:12" x14ac:dyDescent="0.35">
      <c r="A15" s="7" t="s">
        <v>148</v>
      </c>
      <c r="B15" t="s">
        <v>149</v>
      </c>
      <c r="C15" t="s">
        <v>150</v>
      </c>
      <c r="D15" t="s">
        <v>151</v>
      </c>
      <c r="E15">
        <f>IF(Data!S15&gt;0,1,Data!F15)</f>
        <v>0.5</v>
      </c>
      <c r="F15">
        <f>(Data!T15-Data!V15 + Data!AB15-Data!AD15 )*-Data!G15
+(Data!X15-Data!Z15)*-0.5 + Data!H15</f>
        <v>5675410.6519999998</v>
      </c>
      <c r="G15">
        <f>(Data!T15-Data!V15 + (Data!U15-Data!W15)*E15/Data!E15)*-Data!G15
+(Data!X15-Data!Z15 + (Data!Y15-Data!AA15)*E15/Data!E15)*-0.5
+(Data!AB15-Data!AD15 + (Data!AC15-Data!AE15)*E15/Data!E15)*-Data!G15 + Data!H15 +Data!I15/Data!E15</f>
        <v>5794943.9907755097</v>
      </c>
      <c r="H15">
        <f>(Data!V15+Data!Z15+Data!AD15) + (Data!W15+Data!AA15+Data!AE15)*E15/Data!E15</f>
        <v>-33371.65306122449</v>
      </c>
      <c r="I15">
        <f>Data!AN15+Data!AP15+(Data!AO15+Data!AQ15)/Data!E15</f>
        <v>-156420.4081632653</v>
      </c>
      <c r="J15">
        <f>Data!AJ15+Data!AL15+(Data!AK15+Data!AM15)*E15/Data!E15</f>
        <v>-29282</v>
      </c>
      <c r="K15">
        <f>Data!AF15+Data!AH15 + (Data!AG15+Data!AI15)*E15/Data!E15</f>
        <v>-66117</v>
      </c>
      <c r="L15">
        <f>Data!AR15+Data!AS15*E15/Data!E15</f>
        <v>-20104154.306122448</v>
      </c>
    </row>
    <row r="16" spans="1:12" x14ac:dyDescent="0.35">
      <c r="A16" s="7" t="s">
        <v>152</v>
      </c>
      <c r="B16" t="s">
        <v>153</v>
      </c>
      <c r="C16" t="s">
        <v>112</v>
      </c>
      <c r="D16" t="s">
        <v>154</v>
      </c>
      <c r="E16">
        <f>IF(Data!S16&gt;0,1,Data!F16)</f>
        <v>0.5</v>
      </c>
      <c r="F16">
        <f>(Data!T16-Data!V16 + Data!AB16-Data!AD16 )*-Data!G16
+(Data!X16-Data!Z16)*-0.5 + Data!H16</f>
        <v>4700576.0819999995</v>
      </c>
      <c r="G16">
        <f>(Data!T16-Data!V16 + (Data!U16-Data!W16)*E16/Data!E16)*-Data!G16
+(Data!X16-Data!Z16 + (Data!Y16-Data!AA16)*E16/Data!E16)*-0.5
+(Data!AB16-Data!AD16 + (Data!AC16-Data!AE16)*E16/Data!E16)*-Data!G16 + Data!H16 +Data!I16/Data!E16</f>
        <v>4700576.0819999995</v>
      </c>
      <c r="H16">
        <f>(Data!V16+Data!Z16+Data!AD16) + (Data!W16+Data!AA16+Data!AE16)*E16/Data!E16</f>
        <v>-28570</v>
      </c>
      <c r="I16">
        <f>Data!AN16+Data!AP16+(Data!AO16+Data!AQ16)/Data!E16</f>
        <v>0</v>
      </c>
      <c r="J16">
        <f>Data!AJ16+Data!AL16+(Data!AK16+Data!AM16)*E16/Data!E16</f>
        <v>0</v>
      </c>
      <c r="K16">
        <f>Data!AF16+Data!AH16 + (Data!AG16+Data!AI16)*E16/Data!E16</f>
        <v>0</v>
      </c>
      <c r="L16">
        <f>Data!AR16+Data!AS16*E16/Data!E16</f>
        <v>-12545640</v>
      </c>
    </row>
    <row r="17" spans="1:12" x14ac:dyDescent="0.35">
      <c r="A17" s="7" t="s">
        <v>155</v>
      </c>
      <c r="B17" t="s">
        <v>156</v>
      </c>
      <c r="C17" t="s">
        <v>132</v>
      </c>
      <c r="D17" t="s">
        <v>112</v>
      </c>
      <c r="E17">
        <f>IF(Data!S17&gt;0,1,Data!F17)</f>
        <v>0.5</v>
      </c>
      <c r="F17">
        <f>(Data!T17-Data!V17 + Data!AB17-Data!AD17 )*-Data!G17
+(Data!X17-Data!Z17)*-0.5 + Data!H17</f>
        <v>5032295.284</v>
      </c>
      <c r="G17">
        <f>(Data!T17-Data!V17 + (Data!U17-Data!W17)*E17/Data!E17)*-Data!G17
+(Data!X17-Data!Z17 + (Data!Y17-Data!AA17)*E17/Data!E17)*-0.5
+(Data!AB17-Data!AD17 + (Data!AC17-Data!AE17)*E17/Data!E17)*-Data!G17 + Data!H17 +Data!I17/Data!E17</f>
        <v>5032295.284</v>
      </c>
      <c r="H17">
        <f>(Data!V17+Data!Z17+Data!AD17) + (Data!W17+Data!AA17+Data!AE17)*E17/Data!E17</f>
        <v>-3293</v>
      </c>
      <c r="I17">
        <f>Data!AN17+Data!AP17+(Data!AO17+Data!AQ17)/Data!E17</f>
        <v>0</v>
      </c>
      <c r="J17">
        <f>Data!AJ17+Data!AL17+(Data!AK17+Data!AM17)*E17/Data!E17</f>
        <v>-17366</v>
      </c>
      <c r="K17">
        <f>Data!AF17+Data!AH17 + (Data!AG17+Data!AI17)*E17/Data!E17</f>
        <v>0</v>
      </c>
      <c r="L17">
        <f>Data!AR17+Data!AS17*E17/Data!E17</f>
        <v>-10845323</v>
      </c>
    </row>
    <row r="18" spans="1:12" x14ac:dyDescent="0.35">
      <c r="A18" s="7" t="s">
        <v>157</v>
      </c>
      <c r="B18" t="s">
        <v>158</v>
      </c>
      <c r="C18" t="s">
        <v>112</v>
      </c>
      <c r="D18" t="s">
        <v>159</v>
      </c>
      <c r="E18">
        <f>IF(Data!S18&gt;0,1,Data!F18)</f>
        <v>1</v>
      </c>
      <c r="F18">
        <f>(Data!T18-Data!V18 + Data!AB18-Data!AD18 )*-Data!G18
+(Data!X18-Data!Z18)*-0.5 + Data!H18</f>
        <v>34910147.748000003</v>
      </c>
      <c r="G18">
        <f>(Data!T18-Data!V18 + (Data!U18-Data!W18)*E18/Data!E18)*-Data!G18
+(Data!X18-Data!Z18 + (Data!Y18-Data!AA18)*E18/Data!E18)*-0.5
+(Data!AB18-Data!AD18 + (Data!AC18-Data!AE18)*E18/Data!E18)*-Data!G18 + Data!H18 +Data!I18/Data!E18</f>
        <v>36155048.61330612</v>
      </c>
      <c r="H18">
        <f>(Data!V18+Data!Z18+Data!AD18) + (Data!W18+Data!AA18+Data!AE18)*E18/Data!E18</f>
        <v>-198766.67346938775</v>
      </c>
      <c r="I18">
        <f>Data!AN18+Data!AP18+(Data!AO18+Data!AQ18)/Data!E18</f>
        <v>-176957.14285714287</v>
      </c>
      <c r="J18">
        <f>Data!AJ18+Data!AL18+(Data!AK18+Data!AM18)*E18/Data!E18</f>
        <v>0</v>
      </c>
      <c r="K18">
        <f>Data!AF18+Data!AH18 + (Data!AG18+Data!AI18)*E18/Data!E18</f>
        <v>0</v>
      </c>
      <c r="L18">
        <f>Data!AR18+Data!AS18*E18/Data!E18</f>
        <v>-97749117.836734697</v>
      </c>
    </row>
    <row r="19" spans="1:12" x14ac:dyDescent="0.35">
      <c r="A19" s="7" t="s">
        <v>160</v>
      </c>
      <c r="B19" t="s">
        <v>161</v>
      </c>
      <c r="C19" t="s">
        <v>162</v>
      </c>
      <c r="D19" t="s">
        <v>163</v>
      </c>
      <c r="E19">
        <f>IF(Data!S19&gt;0,1,Data!F19)</f>
        <v>0.5</v>
      </c>
      <c r="F19">
        <f>(Data!T19-Data!V19 + Data!AB19-Data!AD19 )*-Data!G19
+(Data!X19-Data!Z19)*-0.5 + Data!H19</f>
        <v>2008693.6590000002</v>
      </c>
      <c r="G19">
        <f>(Data!T19-Data!V19 + (Data!U19-Data!W19)*E19/Data!E19)*-Data!G19
+(Data!X19-Data!Z19 + (Data!Y19-Data!AA19)*E19/Data!E19)*-0.5
+(Data!AB19-Data!AD19 + (Data!AC19-Data!AE19)*E19/Data!E19)*-Data!G19 + Data!H19 +Data!I19/Data!E19</f>
        <v>2008693.6590000002</v>
      </c>
      <c r="H19">
        <f>(Data!V19+Data!Z19+Data!AD19) + (Data!W19+Data!AA19+Data!AE19)*E19/Data!E19</f>
        <v>-2389</v>
      </c>
      <c r="I19">
        <f>Data!AN19+Data!AP19+(Data!AO19+Data!AQ19)/Data!E19</f>
        <v>0</v>
      </c>
      <c r="J19">
        <f>Data!AJ19+Data!AL19+(Data!AK19+Data!AM19)*E19/Data!E19</f>
        <v>-2432</v>
      </c>
      <c r="K19">
        <f>Data!AF19+Data!AH19 + (Data!AG19+Data!AI19)*E19/Data!E19</f>
        <v>0</v>
      </c>
      <c r="L19">
        <f>Data!AR19+Data!AS19*E19/Data!E19</f>
        <v>-5527179</v>
      </c>
    </row>
    <row r="20" spans="1:12" x14ac:dyDescent="0.35">
      <c r="A20" s="7" t="s">
        <v>164</v>
      </c>
      <c r="B20" t="s">
        <v>165</v>
      </c>
      <c r="C20" t="s">
        <v>112</v>
      </c>
      <c r="D20" t="s">
        <v>166</v>
      </c>
      <c r="E20">
        <f>IF(Data!S20&gt;0,1,Data!F20)</f>
        <v>0.5</v>
      </c>
      <c r="F20">
        <f>(Data!T20-Data!V20 + Data!AB20-Data!AD20 )*-Data!G20
+(Data!X20-Data!Z20)*-0.5 + Data!H20</f>
        <v>5776037.7580000004</v>
      </c>
      <c r="G20">
        <f>(Data!T20-Data!V20 + (Data!U20-Data!W20)*E20/Data!E20)*-Data!G20
+(Data!X20-Data!Z20 + (Data!Y20-Data!AA20)*E20/Data!E20)*-0.5
+(Data!AB20-Data!AD20 + (Data!AC20-Data!AE20)*E20/Data!E20)*-Data!G20 + Data!H20 +Data!I20/Data!E20</f>
        <v>5776037.7579999994</v>
      </c>
      <c r="H20">
        <f>(Data!V20+Data!Z20+Data!AD20) + (Data!W20+Data!AA20+Data!AE20)*E20/Data!E20</f>
        <v>-44252</v>
      </c>
      <c r="I20">
        <f>Data!AN20+Data!AP20+(Data!AO20+Data!AQ20)/Data!E20</f>
        <v>0</v>
      </c>
      <c r="J20">
        <f>Data!AJ20+Data!AL20+(Data!AK20+Data!AM20)*E20/Data!E20</f>
        <v>0</v>
      </c>
      <c r="K20">
        <f>Data!AF20+Data!AH20 + (Data!AG20+Data!AI20)*E20/Data!E20</f>
        <v>-46323</v>
      </c>
      <c r="L20">
        <f>Data!AR20+Data!AS20*E20/Data!E20</f>
        <v>-7527071</v>
      </c>
    </row>
    <row r="21" spans="1:12" x14ac:dyDescent="0.35">
      <c r="A21" s="7" t="s">
        <v>167</v>
      </c>
      <c r="B21" t="s">
        <v>168</v>
      </c>
      <c r="C21" t="s">
        <v>112</v>
      </c>
      <c r="D21" t="s">
        <v>166</v>
      </c>
      <c r="E21">
        <f>IF(Data!S21&gt;0,1,Data!F21)</f>
        <v>0.5</v>
      </c>
      <c r="F21">
        <f>(Data!T21-Data!V21 + Data!AB21-Data!AD21 )*-Data!G21
+(Data!X21-Data!Z21)*-0.5 + Data!H21</f>
        <v>6353904.9000000004</v>
      </c>
      <c r="G21">
        <f>(Data!T21-Data!V21 + (Data!U21-Data!W21)*E21/Data!E21)*-Data!G21
+(Data!X21-Data!Z21 + (Data!Y21-Data!AA21)*E21/Data!E21)*-0.5
+(Data!AB21-Data!AD21 + (Data!AC21-Data!AE21)*E21/Data!E21)*-Data!G21 + Data!H21 +Data!I21/Data!E21</f>
        <v>6587345.9612244898</v>
      </c>
      <c r="H21">
        <f>(Data!V21+Data!Z21+Data!AD21) + (Data!W21+Data!AA21+Data!AE21)*E21/Data!E21</f>
        <v>-1584</v>
      </c>
      <c r="I21">
        <f>Data!AN21+Data!AP21+(Data!AO21+Data!AQ21)/Data!E21</f>
        <v>-680853.06122448982</v>
      </c>
      <c r="J21">
        <f>Data!AJ21+Data!AL21+(Data!AK21+Data!AM21)*E21/Data!E21</f>
        <v>-35555</v>
      </c>
      <c r="K21">
        <f>Data!AF21+Data!AH21 + (Data!AG21+Data!AI21)*E21/Data!E21</f>
        <v>0</v>
      </c>
      <c r="L21">
        <f>Data!AR21+Data!AS21*E21/Data!E21</f>
        <v>-16804253.673469387</v>
      </c>
    </row>
    <row r="22" spans="1:12" x14ac:dyDescent="0.35">
      <c r="A22" s="7" t="s">
        <v>169</v>
      </c>
      <c r="B22" t="s">
        <v>170</v>
      </c>
      <c r="C22" t="s">
        <v>115</v>
      </c>
      <c r="D22" t="s">
        <v>116</v>
      </c>
      <c r="E22">
        <f>IF(Data!S22&gt;0,1,Data!F22)</f>
        <v>0.5</v>
      </c>
      <c r="F22">
        <f>(Data!T22-Data!V22 + Data!AB22-Data!AD22 )*-Data!G22
+(Data!X22-Data!Z22)*-0.5 + Data!H22</f>
        <v>1685071.7210000001</v>
      </c>
      <c r="G22">
        <f>(Data!T22-Data!V22 + (Data!U22-Data!W22)*E22/Data!E22)*-Data!G22
+(Data!X22-Data!Z22 + (Data!Y22-Data!AA22)*E22/Data!E22)*-0.5
+(Data!AB22-Data!AD22 + (Data!AC22-Data!AE22)*E22/Data!E22)*-Data!G22 + Data!H22 +Data!I22/Data!E22</f>
        <v>1685071.7210000001</v>
      </c>
      <c r="H22">
        <f>(Data!V22+Data!Z22+Data!AD22) + (Data!W22+Data!AA22+Data!AE22)*E22/Data!E22</f>
        <v>-11037</v>
      </c>
      <c r="I22">
        <f>Data!AN22+Data!AP22+(Data!AO22+Data!AQ22)/Data!E22</f>
        <v>0</v>
      </c>
      <c r="J22">
        <f>Data!AJ22+Data!AL22+(Data!AK22+Data!AM22)*E22/Data!E22</f>
        <v>-1322</v>
      </c>
      <c r="K22">
        <f>Data!AF22+Data!AH22 + (Data!AG22+Data!AI22)*E22/Data!E22</f>
        <v>0</v>
      </c>
      <c r="L22">
        <f>Data!AR22+Data!AS22*E22/Data!E22</f>
        <v>-4961246</v>
      </c>
    </row>
    <row r="23" spans="1:12" x14ac:dyDescent="0.35">
      <c r="A23" s="7" t="s">
        <v>171</v>
      </c>
      <c r="B23" t="s">
        <v>172</v>
      </c>
      <c r="C23" t="s">
        <v>173</v>
      </c>
      <c r="D23" t="s">
        <v>112</v>
      </c>
      <c r="E23">
        <f>IF(Data!S23&gt;0,1,Data!F23)</f>
        <v>0.5</v>
      </c>
      <c r="F23">
        <f>(Data!T23-Data!V23 + Data!AB23-Data!AD23 )*-Data!G23
+(Data!X23-Data!Z23)*-0.5 + Data!H23</f>
        <v>9848423.5950000007</v>
      </c>
      <c r="G23">
        <f>(Data!T23-Data!V23 + (Data!U23-Data!W23)*E23/Data!E23)*-Data!G23
+(Data!X23-Data!Z23 + (Data!Y23-Data!AA23)*E23/Data!E23)*-0.5
+(Data!AB23-Data!AD23 + (Data!AC23-Data!AE23)*E23/Data!E23)*-Data!G23 + Data!H23 +Data!I23/Data!E23</f>
        <v>9848423.5950000007</v>
      </c>
      <c r="H23">
        <f>(Data!V23+Data!Z23+Data!AD23) + (Data!W23+Data!AA23+Data!AE23)*E23/Data!E23</f>
        <v>0</v>
      </c>
      <c r="I23">
        <f>Data!AN23+Data!AP23+(Data!AO23+Data!AQ23)/Data!E23</f>
        <v>0</v>
      </c>
      <c r="J23">
        <f>Data!AJ23+Data!AL23+(Data!AK23+Data!AM23)*E23/Data!E23</f>
        <v>0</v>
      </c>
      <c r="K23">
        <f>Data!AF23+Data!AH23 + (Data!AG23+Data!AI23)*E23/Data!E23</f>
        <v>0</v>
      </c>
      <c r="L23">
        <f>Data!AR23+Data!AS23*E23/Data!E23</f>
        <v>-15000130</v>
      </c>
    </row>
    <row r="24" spans="1:12" x14ac:dyDescent="0.35">
      <c r="A24" s="7" t="s">
        <v>174</v>
      </c>
      <c r="B24" t="s">
        <v>175</v>
      </c>
      <c r="C24" t="s">
        <v>176</v>
      </c>
      <c r="D24" t="s">
        <v>112</v>
      </c>
      <c r="E24">
        <f>IF(Data!S24&gt;0,1,Data!F24)</f>
        <v>0.5</v>
      </c>
      <c r="F24">
        <f>(Data!T24-Data!V24 + Data!AB24-Data!AD24 )*-Data!G24
+(Data!X24-Data!Z24)*-0.5 + Data!H24</f>
        <v>2061966.4430000002</v>
      </c>
      <c r="G24">
        <f>(Data!T24-Data!V24 + (Data!U24-Data!W24)*E24/Data!E24)*-Data!G24
+(Data!X24-Data!Z24 + (Data!Y24-Data!AA24)*E24/Data!E24)*-0.5
+(Data!AB24-Data!AD24 + (Data!AC24-Data!AE24)*E24/Data!E24)*-Data!G24 + Data!H24 +Data!I24/Data!E24</f>
        <v>2061966.443</v>
      </c>
      <c r="H24">
        <f>(Data!V24+Data!Z24+Data!AD24) + (Data!W24+Data!AA24+Data!AE24)*E24/Data!E24</f>
        <v>-4065</v>
      </c>
      <c r="I24">
        <f>Data!AN24+Data!AP24+(Data!AO24+Data!AQ24)/Data!E24</f>
        <v>0</v>
      </c>
      <c r="J24">
        <f>Data!AJ24+Data!AL24+(Data!AK24+Data!AM24)*E24/Data!E24</f>
        <v>-17266</v>
      </c>
      <c r="K24">
        <f>Data!AF24+Data!AH24 + (Data!AG24+Data!AI24)*E24/Data!E24</f>
        <v>0</v>
      </c>
      <c r="L24">
        <f>Data!AR24+Data!AS24*E24/Data!E24</f>
        <v>-3832418</v>
      </c>
    </row>
    <row r="25" spans="1:12" x14ac:dyDescent="0.35">
      <c r="A25" s="7" t="s">
        <v>177</v>
      </c>
      <c r="B25" t="s">
        <v>178</v>
      </c>
      <c r="C25" t="s">
        <v>112</v>
      </c>
      <c r="D25" t="s">
        <v>179</v>
      </c>
      <c r="E25">
        <f>IF(Data!S25&gt;0,1,Data!F25)</f>
        <v>0.5</v>
      </c>
      <c r="F25">
        <f>(Data!T25-Data!V25 + Data!AB25-Data!AD25 )*-Data!G25
+(Data!X25-Data!Z25)*-0.5 + Data!H25</f>
        <v>13526995.168</v>
      </c>
      <c r="G25">
        <f>(Data!T25-Data!V25 + (Data!U25-Data!W25)*E25/Data!E25)*-Data!G25
+(Data!X25-Data!Z25 + (Data!Y25-Data!AA25)*E25/Data!E25)*-0.5
+(Data!AB25-Data!AD25 + (Data!AC25-Data!AE25)*E25/Data!E25)*-Data!G25 + Data!H25 +Data!I25/Data!E25</f>
        <v>13526995.168</v>
      </c>
      <c r="H25">
        <f>(Data!V25+Data!Z25+Data!AD25) + (Data!W25+Data!AA25+Data!AE25)*E25/Data!E25</f>
        <v>-54637</v>
      </c>
      <c r="I25">
        <f>Data!AN25+Data!AP25+(Data!AO25+Data!AQ25)/Data!E25</f>
        <v>0</v>
      </c>
      <c r="J25">
        <f>Data!AJ25+Data!AL25+(Data!AK25+Data!AM25)*E25/Data!E25</f>
        <v>-109284</v>
      </c>
      <c r="K25">
        <f>Data!AF25+Data!AH25 + (Data!AG25+Data!AI25)*E25/Data!E25</f>
        <v>-142683</v>
      </c>
      <c r="L25">
        <f>Data!AR25+Data!AS25*E25/Data!E25</f>
        <v>-37515967</v>
      </c>
    </row>
    <row r="26" spans="1:12" x14ac:dyDescent="0.35">
      <c r="A26" s="7" t="s">
        <v>180</v>
      </c>
      <c r="B26" t="s">
        <v>181</v>
      </c>
      <c r="C26" t="s">
        <v>112</v>
      </c>
      <c r="D26" t="s">
        <v>182</v>
      </c>
      <c r="E26">
        <f>IF(Data!S26&gt;0,1,Data!F26)</f>
        <v>0.5</v>
      </c>
      <c r="F26">
        <f>(Data!T26-Data!V26 + Data!AB26-Data!AD26 )*-Data!G26
+(Data!X26-Data!Z26)*-0.5 + Data!H26</f>
        <v>1547968.4110000001</v>
      </c>
      <c r="G26">
        <f>(Data!T26-Data!V26 + (Data!U26-Data!W26)*E26/Data!E26)*-Data!G26
+(Data!X26-Data!Z26 + (Data!Y26-Data!AA26)*E26/Data!E26)*-0.5
+(Data!AB26-Data!AD26 + (Data!AC26-Data!AE26)*E26/Data!E26)*-Data!G26 + Data!H26 +Data!I26/Data!E26</f>
        <v>1547968.4110000001</v>
      </c>
      <c r="H26">
        <f>(Data!V26+Data!Z26+Data!AD26) + (Data!W26+Data!AA26+Data!AE26)*E26/Data!E26</f>
        <v>0</v>
      </c>
      <c r="I26">
        <f>Data!AN26+Data!AP26+(Data!AO26+Data!AQ26)/Data!E26</f>
        <v>0</v>
      </c>
      <c r="J26">
        <f>Data!AJ26+Data!AL26+(Data!AK26+Data!AM26)*E26/Data!E26</f>
        <v>-10534</v>
      </c>
      <c r="K26">
        <f>Data!AF26+Data!AH26 + (Data!AG26+Data!AI26)*E26/Data!E26</f>
        <v>-5806</v>
      </c>
      <c r="L26">
        <f>Data!AR26+Data!AS26*E26/Data!E26</f>
        <v>-10379184</v>
      </c>
    </row>
    <row r="27" spans="1:12" x14ac:dyDescent="0.35">
      <c r="A27" s="7" t="s">
        <v>183</v>
      </c>
      <c r="B27" t="s">
        <v>184</v>
      </c>
      <c r="C27" t="s">
        <v>112</v>
      </c>
      <c r="D27" t="s">
        <v>185</v>
      </c>
      <c r="E27">
        <f>IF(Data!S27&gt;0,1,Data!F27)</f>
        <v>1</v>
      </c>
      <c r="F27">
        <f>(Data!T27-Data!V27 + Data!AB27-Data!AD27 )*-Data!G27
+(Data!X27-Data!Z27)*-0.5 + Data!H27</f>
        <v>19719363.350000001</v>
      </c>
      <c r="G27">
        <f>(Data!T27-Data!V27 + (Data!U27-Data!W27)*E27/Data!E27)*-Data!G27
+(Data!X27-Data!Z27 + (Data!Y27-Data!AA27)*E27/Data!E27)*-0.5
+(Data!AB27-Data!AD27 + (Data!AC27-Data!AE27)*E27/Data!E27)*-Data!G27 + Data!H27 +Data!I27/Data!E27</f>
        <v>19719363.350000001</v>
      </c>
      <c r="H27">
        <f>(Data!V27+Data!Z27+Data!AD27) + (Data!W27+Data!AA27+Data!AE27)*E27/Data!E27</f>
        <v>-158433</v>
      </c>
      <c r="I27">
        <f>Data!AN27+Data!AP27+(Data!AO27+Data!AQ27)/Data!E27</f>
        <v>-41728</v>
      </c>
      <c r="J27">
        <f>Data!AJ27+Data!AL27+(Data!AK27+Data!AM27)*E27/Data!E27</f>
        <v>-49785</v>
      </c>
      <c r="K27">
        <f>Data!AF27+Data!AH27 + (Data!AG27+Data!AI27)*E27/Data!E27</f>
        <v>-381446</v>
      </c>
      <c r="L27">
        <f>Data!AR27+Data!AS27*E27/Data!E27</f>
        <v>-23793637</v>
      </c>
    </row>
    <row r="28" spans="1:12" x14ac:dyDescent="0.35">
      <c r="A28" s="7" t="s">
        <v>186</v>
      </c>
      <c r="B28" t="s">
        <v>187</v>
      </c>
      <c r="C28" t="s">
        <v>140</v>
      </c>
      <c r="D28" t="s">
        <v>141</v>
      </c>
      <c r="E28">
        <f>IF(Data!S28&gt;0,1,Data!F28)</f>
        <v>0.5</v>
      </c>
      <c r="F28">
        <f>(Data!T28-Data!V28 + Data!AB28-Data!AD28 )*-Data!G28
+(Data!X28-Data!Z28)*-0.5 + Data!H28</f>
        <v>4632839.1680000005</v>
      </c>
      <c r="G28">
        <f>(Data!T28-Data!V28 + (Data!U28-Data!W28)*E28/Data!E28)*-Data!G28
+(Data!X28-Data!Z28 + (Data!Y28-Data!AA28)*E28/Data!E28)*-0.5
+(Data!AB28-Data!AD28 + (Data!AC28-Data!AE28)*E28/Data!E28)*-Data!G28 + Data!H28 +Data!I28/Data!E28</f>
        <v>4632839.1679999996</v>
      </c>
      <c r="H28">
        <f>(Data!V28+Data!Z28+Data!AD28) + (Data!W28+Data!AA28+Data!AE28)*E28/Data!E28</f>
        <v>0</v>
      </c>
      <c r="I28">
        <f>Data!AN28+Data!AP28+(Data!AO28+Data!AQ28)/Data!E28</f>
        <v>0</v>
      </c>
      <c r="J28">
        <f>Data!AJ28+Data!AL28+(Data!AK28+Data!AM28)*E28/Data!E28</f>
        <v>-5172</v>
      </c>
      <c r="K28">
        <f>Data!AF28+Data!AH28 + (Data!AG28+Data!AI28)*E28/Data!E28</f>
        <v>0</v>
      </c>
      <c r="L28">
        <f>Data!AR28+Data!AS28*E28/Data!E28</f>
        <v>-8430297</v>
      </c>
    </row>
    <row r="29" spans="1:12" x14ac:dyDescent="0.35">
      <c r="A29" s="7" t="s">
        <v>188</v>
      </c>
      <c r="B29" t="s">
        <v>189</v>
      </c>
      <c r="C29" t="s">
        <v>190</v>
      </c>
      <c r="D29" t="s">
        <v>112</v>
      </c>
      <c r="E29">
        <f>IF(Data!S29&gt;0,1,Data!F29)</f>
        <v>0.5</v>
      </c>
      <c r="F29">
        <f>(Data!T29-Data!V29 + Data!AB29-Data!AD29 )*-Data!G29
+(Data!X29-Data!Z29)*-0.5 + Data!H29</f>
        <v>3997082.9910000004</v>
      </c>
      <c r="G29">
        <f>(Data!T29-Data!V29 + (Data!U29-Data!W29)*E29/Data!E29)*-Data!G29
+(Data!X29-Data!Z29 + (Data!Y29-Data!AA29)*E29/Data!E29)*-0.5
+(Data!AB29-Data!AD29 + (Data!AC29-Data!AE29)*E29/Data!E29)*-Data!G29 + Data!H29 +Data!I29/Data!E29</f>
        <v>3997082.9910000004</v>
      </c>
      <c r="H29">
        <f>(Data!V29+Data!Z29+Data!AD29) + (Data!W29+Data!AA29+Data!AE29)*E29/Data!E29</f>
        <v>0</v>
      </c>
      <c r="I29">
        <f>Data!AN29+Data!AP29+(Data!AO29+Data!AQ29)/Data!E29</f>
        <v>-69835</v>
      </c>
      <c r="J29">
        <f>Data!AJ29+Data!AL29+(Data!AK29+Data!AM29)*E29/Data!E29</f>
        <v>-31511</v>
      </c>
      <c r="K29">
        <f>Data!AF29+Data!AH29 + (Data!AG29+Data!AI29)*E29/Data!E29</f>
        <v>0</v>
      </c>
      <c r="L29">
        <f>Data!AR29+Data!AS29*E29/Data!E29</f>
        <v>-6358346</v>
      </c>
    </row>
    <row r="30" spans="1:12" x14ac:dyDescent="0.35">
      <c r="A30" s="7" t="s">
        <v>191</v>
      </c>
      <c r="B30" t="s">
        <v>192</v>
      </c>
      <c r="C30" t="s">
        <v>132</v>
      </c>
      <c r="D30" t="s">
        <v>112</v>
      </c>
      <c r="E30">
        <f>IF(Data!S30&gt;0,1,Data!F30)</f>
        <v>0.5</v>
      </c>
      <c r="F30">
        <f>(Data!T30-Data!V30 + Data!AB30-Data!AD30 )*-Data!G30
+(Data!X30-Data!Z30)*-0.5 + Data!H30</f>
        <v>8138426.46</v>
      </c>
      <c r="G30">
        <f>(Data!T30-Data!V30 + (Data!U30-Data!W30)*E30/Data!E30)*-Data!G30
+(Data!X30-Data!Z30 + (Data!Y30-Data!AA30)*E30/Data!E30)*-0.5
+(Data!AB30-Data!AD30 + (Data!AC30-Data!AE30)*E30/Data!E30)*-Data!G30 + Data!H30 +Data!I30/Data!E30</f>
        <v>8138426.4600000009</v>
      </c>
      <c r="H30">
        <f>(Data!V30+Data!Z30+Data!AD30) + (Data!W30+Data!AA30+Data!AE30)*E30/Data!E30</f>
        <v>16652</v>
      </c>
      <c r="I30">
        <f>Data!AN30+Data!AP30+(Data!AO30+Data!AQ30)/Data!E30</f>
        <v>0</v>
      </c>
      <c r="J30">
        <f>Data!AJ30+Data!AL30+(Data!AK30+Data!AM30)*E30/Data!E30</f>
        <v>-1896</v>
      </c>
      <c r="K30">
        <f>Data!AF30+Data!AH30 + (Data!AG30+Data!AI30)*E30/Data!E30</f>
        <v>0</v>
      </c>
      <c r="L30">
        <f>Data!AR30+Data!AS30*E30/Data!E30</f>
        <v>-31304348</v>
      </c>
    </row>
    <row r="31" spans="1:12" x14ac:dyDescent="0.35">
      <c r="A31" s="7" t="s">
        <v>193</v>
      </c>
      <c r="B31" t="s">
        <v>194</v>
      </c>
      <c r="C31" t="s">
        <v>140</v>
      </c>
      <c r="D31" t="s">
        <v>141</v>
      </c>
      <c r="E31">
        <f>IF(Data!S31&gt;0,1,Data!F31)</f>
        <v>0.5</v>
      </c>
      <c r="F31">
        <f>(Data!T31-Data!V31 + Data!AB31-Data!AD31 )*-Data!G31
+(Data!X31-Data!Z31)*-0.5 + Data!H31</f>
        <v>2668044.5520000001</v>
      </c>
      <c r="G31">
        <f>(Data!T31-Data!V31 + (Data!U31-Data!W31)*E31/Data!E31)*-Data!G31
+(Data!X31-Data!Z31 + (Data!Y31-Data!AA31)*E31/Data!E31)*-0.5
+(Data!AB31-Data!AD31 + (Data!AC31-Data!AE31)*E31/Data!E31)*-Data!G31 + Data!H31 +Data!I31/Data!E31</f>
        <v>2668044.5520000001</v>
      </c>
      <c r="H31">
        <f>(Data!V31+Data!Z31+Data!AD31) + (Data!W31+Data!AA31+Data!AE31)*E31/Data!E31</f>
        <v>0</v>
      </c>
      <c r="I31">
        <f>Data!AN31+Data!AP31+(Data!AO31+Data!AQ31)/Data!E31</f>
        <v>0</v>
      </c>
      <c r="J31">
        <f>Data!AJ31+Data!AL31+(Data!AK31+Data!AM31)*E31/Data!E31</f>
        <v>-3673</v>
      </c>
      <c r="K31">
        <f>Data!AF31+Data!AH31 + (Data!AG31+Data!AI31)*E31/Data!E31</f>
        <v>0</v>
      </c>
      <c r="L31">
        <f>Data!AR31+Data!AS31*E31/Data!E31</f>
        <v>-7767596</v>
      </c>
    </row>
    <row r="32" spans="1:12" x14ac:dyDescent="0.35">
      <c r="A32" s="7" t="s">
        <v>195</v>
      </c>
      <c r="B32" t="s">
        <v>196</v>
      </c>
      <c r="C32" t="s">
        <v>112</v>
      </c>
      <c r="D32" t="s">
        <v>197</v>
      </c>
      <c r="E32">
        <f>IF(Data!S32&gt;0,1,Data!F32)</f>
        <v>0.5</v>
      </c>
      <c r="F32">
        <f>(Data!T32-Data!V32 + Data!AB32-Data!AD32 )*-Data!G32
+(Data!X32-Data!Z32)*-0.5 + Data!H32</f>
        <v>9757103.9819999989</v>
      </c>
      <c r="G32">
        <f>(Data!T32-Data!V32 + (Data!U32-Data!W32)*E32/Data!E32)*-Data!G32
+(Data!X32-Data!Z32 + (Data!Y32-Data!AA32)*E32/Data!E32)*-0.5
+(Data!AB32-Data!AD32 + (Data!AC32-Data!AE32)*E32/Data!E32)*-Data!G32 + Data!H32 +Data!I32/Data!E32</f>
        <v>9757103.9819999989</v>
      </c>
      <c r="H32">
        <f>(Data!V32+Data!Z32+Data!AD32) + (Data!W32+Data!AA32+Data!AE32)*E32/Data!E32</f>
        <v>-82030</v>
      </c>
      <c r="I32">
        <f>Data!AN32+Data!AP32+(Data!AO32+Data!AQ32)/Data!E32</f>
        <v>0</v>
      </c>
      <c r="J32">
        <f>Data!AJ32+Data!AL32+(Data!AK32+Data!AM32)*E32/Data!E32</f>
        <v>-18484</v>
      </c>
      <c r="K32">
        <f>Data!AF32+Data!AH32 + (Data!AG32+Data!AI32)*E32/Data!E32</f>
        <v>0</v>
      </c>
      <c r="L32">
        <f>Data!AR32+Data!AS32*E32/Data!E32</f>
        <v>-39670155</v>
      </c>
    </row>
    <row r="33" spans="1:12" x14ac:dyDescent="0.35">
      <c r="A33" s="7" t="s">
        <v>198</v>
      </c>
      <c r="B33" t="s">
        <v>199</v>
      </c>
      <c r="C33" t="s">
        <v>150</v>
      </c>
      <c r="D33" t="s">
        <v>151</v>
      </c>
      <c r="E33">
        <f>IF(Data!S33&gt;0,1,Data!F33)</f>
        <v>1</v>
      </c>
      <c r="F33">
        <f>(Data!T33-Data!V33 + Data!AB33-Data!AD33 )*-Data!G33
+(Data!X33-Data!Z33)*-0.5 + Data!H33</f>
        <v>12106536.484999999</v>
      </c>
      <c r="G33">
        <f>(Data!T33-Data!V33 + (Data!U33-Data!W33)*E33/Data!E33)*-Data!G33
+(Data!X33-Data!Z33 + (Data!Y33-Data!AA33)*E33/Data!E33)*-0.5
+(Data!AB33-Data!AD33 + (Data!AC33-Data!AE33)*E33/Data!E33)*-Data!G33 + Data!H33 +Data!I33/Data!E33</f>
        <v>12853135.546224488</v>
      </c>
      <c r="H33">
        <f>(Data!V33+Data!Z33+Data!AD33) + (Data!W33+Data!AA33+Data!AE33)*E33/Data!E33</f>
        <v>-102510.16326530612</v>
      </c>
      <c r="I33">
        <f>Data!AN33+Data!AP33+(Data!AO33+Data!AQ33)/Data!E33</f>
        <v>-619363.26530612248</v>
      </c>
      <c r="J33">
        <f>Data!AJ33+Data!AL33+(Data!AK33+Data!AM33)*E33/Data!E33</f>
        <v>-9207</v>
      </c>
      <c r="K33">
        <f>Data!AF33+Data!AH33 + (Data!AG33+Data!AI33)*E33/Data!E33</f>
        <v>0</v>
      </c>
      <c r="L33">
        <f>Data!AR33+Data!AS33*E33/Data!E33</f>
        <v>-30854620.102040816</v>
      </c>
    </row>
    <row r="34" spans="1:12" x14ac:dyDescent="0.35">
      <c r="A34" s="7" t="s">
        <v>200</v>
      </c>
      <c r="B34" t="s">
        <v>201</v>
      </c>
      <c r="C34" t="s">
        <v>190</v>
      </c>
      <c r="D34" t="s">
        <v>112</v>
      </c>
      <c r="E34">
        <f>IF(Data!S34&gt;0,1,Data!F34)</f>
        <v>0.5</v>
      </c>
      <c r="F34">
        <f>(Data!T34-Data!V34 + Data!AB34-Data!AD34 )*-Data!G34
+(Data!X34-Data!Z34)*-0.5 + Data!H34</f>
        <v>3244204.446</v>
      </c>
      <c r="G34">
        <f>(Data!T34-Data!V34 + (Data!U34-Data!W34)*E34/Data!E34)*-Data!G34
+(Data!X34-Data!Z34 + (Data!Y34-Data!AA34)*E34/Data!E34)*-0.5
+(Data!AB34-Data!AD34 + (Data!AC34-Data!AE34)*E34/Data!E34)*-Data!G34 + Data!H34 +Data!I34/Data!E34</f>
        <v>3244204.446</v>
      </c>
      <c r="H34">
        <f>(Data!V34+Data!Z34+Data!AD34) + (Data!W34+Data!AA34+Data!AE34)*E34/Data!E34</f>
        <v>-21958</v>
      </c>
      <c r="I34">
        <f>Data!AN34+Data!AP34+(Data!AO34+Data!AQ34)/Data!E34</f>
        <v>-16107</v>
      </c>
      <c r="J34">
        <f>Data!AJ34+Data!AL34+(Data!AK34+Data!AM34)*E34/Data!E34</f>
        <v>-24152</v>
      </c>
      <c r="K34">
        <f>Data!AF34+Data!AH34 + (Data!AG34+Data!AI34)*E34/Data!E34</f>
        <v>0</v>
      </c>
      <c r="L34">
        <f>Data!AR34+Data!AS34*E34/Data!E34</f>
        <v>-7686525</v>
      </c>
    </row>
    <row r="35" spans="1:12" x14ac:dyDescent="0.35">
      <c r="A35" s="7" t="s">
        <v>202</v>
      </c>
      <c r="B35" t="s">
        <v>203</v>
      </c>
      <c r="C35" t="s">
        <v>132</v>
      </c>
      <c r="D35" t="s">
        <v>112</v>
      </c>
      <c r="E35">
        <f>IF(Data!S35&gt;0,1,Data!F35)</f>
        <v>0.5</v>
      </c>
      <c r="F35">
        <f>(Data!T35-Data!V35 + Data!AB35-Data!AD35 )*-Data!G35
+(Data!X35-Data!Z35)*-0.5 + Data!H35</f>
        <v>6446941.7520000003</v>
      </c>
      <c r="G35">
        <f>(Data!T35-Data!V35 + (Data!U35-Data!W35)*E35/Data!E35)*-Data!G35
+(Data!X35-Data!Z35 + (Data!Y35-Data!AA35)*E35/Data!E35)*-0.5
+(Data!AB35-Data!AD35 + (Data!AC35-Data!AE35)*E35/Data!E35)*-Data!G35 + Data!H35 +Data!I35/Data!E35</f>
        <v>6446941.7519999994</v>
      </c>
      <c r="H35">
        <f>(Data!V35+Data!Z35+Data!AD35) + (Data!W35+Data!AA35+Data!AE35)*E35/Data!E35</f>
        <v>0</v>
      </c>
      <c r="I35">
        <f>Data!AN35+Data!AP35+(Data!AO35+Data!AQ35)/Data!E35</f>
        <v>0</v>
      </c>
      <c r="J35">
        <f>Data!AJ35+Data!AL35+(Data!AK35+Data!AM35)*E35/Data!E35</f>
        <v>0</v>
      </c>
      <c r="K35">
        <f>Data!AF35+Data!AH35 + (Data!AG35+Data!AI35)*E35/Data!E35</f>
        <v>-14643</v>
      </c>
      <c r="L35">
        <f>Data!AR35+Data!AS35*E35/Data!E35</f>
        <v>-28741453</v>
      </c>
    </row>
    <row r="36" spans="1:12" x14ac:dyDescent="0.35">
      <c r="A36" s="7" t="s">
        <v>204</v>
      </c>
      <c r="B36" t="s">
        <v>205</v>
      </c>
      <c r="C36" t="s">
        <v>206</v>
      </c>
      <c r="D36" t="s">
        <v>207</v>
      </c>
      <c r="E36">
        <f>IF(Data!S36&gt;0,1,Data!F36)</f>
        <v>0.5</v>
      </c>
      <c r="F36">
        <f>(Data!T36-Data!V36 + Data!AB36-Data!AD36 )*-Data!G36
+(Data!X36-Data!Z36)*-0.5 + Data!H36</f>
        <v>3255354.5179999997</v>
      </c>
      <c r="G36">
        <f>(Data!T36-Data!V36 + (Data!U36-Data!W36)*E36/Data!E36)*-Data!G36
+(Data!X36-Data!Z36 + (Data!Y36-Data!AA36)*E36/Data!E36)*-0.5
+(Data!AB36-Data!AD36 + (Data!AC36-Data!AE36)*E36/Data!E36)*-Data!G36 + Data!H36 +Data!I36/Data!E36</f>
        <v>3255354.5180000002</v>
      </c>
      <c r="H36">
        <f>(Data!V36+Data!Z36+Data!AD36) + (Data!W36+Data!AA36+Data!AE36)*E36/Data!E36</f>
        <v>0</v>
      </c>
      <c r="I36">
        <f>Data!AN36+Data!AP36+(Data!AO36+Data!AQ36)/Data!E36</f>
        <v>0</v>
      </c>
      <c r="J36">
        <f>Data!AJ36+Data!AL36+(Data!AK36+Data!AM36)*E36/Data!E36</f>
        <v>-5542</v>
      </c>
      <c r="K36">
        <f>Data!AF36+Data!AH36 + (Data!AG36+Data!AI36)*E36/Data!E36</f>
        <v>0</v>
      </c>
      <c r="L36">
        <f>Data!AR36+Data!AS36*E36/Data!E36</f>
        <v>-4493275</v>
      </c>
    </row>
    <row r="37" spans="1:12" x14ac:dyDescent="0.35">
      <c r="A37" s="7" t="s">
        <v>208</v>
      </c>
      <c r="B37" t="s">
        <v>209</v>
      </c>
      <c r="C37" t="s">
        <v>210</v>
      </c>
      <c r="D37" t="s">
        <v>112</v>
      </c>
      <c r="E37">
        <f>IF(Data!S37&gt;0,1,Data!F37)</f>
        <v>0.5</v>
      </c>
      <c r="F37">
        <f>(Data!T37-Data!V37 + Data!AB37-Data!AD37 )*-Data!G37
+(Data!X37-Data!Z37)*-0.5 + Data!H37</f>
        <v>2686082.1310000001</v>
      </c>
      <c r="G37">
        <f>(Data!T37-Data!V37 + (Data!U37-Data!W37)*E37/Data!E37)*-Data!G37
+(Data!X37-Data!Z37 + (Data!Y37-Data!AA37)*E37/Data!E37)*-0.5
+(Data!AB37-Data!AD37 + (Data!AC37-Data!AE37)*E37/Data!E37)*-Data!G37 + Data!H37 +Data!I37/Data!E37</f>
        <v>2686082.1310000001</v>
      </c>
      <c r="H37">
        <f>(Data!V37+Data!Z37+Data!AD37) + (Data!W37+Data!AA37+Data!AE37)*E37/Data!E37</f>
        <v>0</v>
      </c>
      <c r="I37">
        <f>Data!AN37+Data!AP37+(Data!AO37+Data!AQ37)/Data!E37</f>
        <v>0</v>
      </c>
      <c r="J37">
        <f>Data!AJ37+Data!AL37+(Data!AK37+Data!AM37)*E37/Data!E37</f>
        <v>-2944</v>
      </c>
      <c r="K37">
        <f>Data!AF37+Data!AH37 + (Data!AG37+Data!AI37)*E37/Data!E37</f>
        <v>0</v>
      </c>
      <c r="L37">
        <f>Data!AR37+Data!AS37*E37/Data!E37</f>
        <v>-6454757</v>
      </c>
    </row>
    <row r="38" spans="1:12" x14ac:dyDescent="0.35">
      <c r="A38" s="7" t="s">
        <v>211</v>
      </c>
      <c r="B38" t="s">
        <v>212</v>
      </c>
      <c r="C38" t="s">
        <v>121</v>
      </c>
      <c r="D38" t="s">
        <v>122</v>
      </c>
      <c r="E38">
        <f>IF(Data!S38&gt;0,1,Data!F38)</f>
        <v>0.5</v>
      </c>
      <c r="F38">
        <f>(Data!T38-Data!V38 + Data!AB38-Data!AD38 )*-Data!G38
+(Data!X38-Data!Z38)*-0.5 + Data!H38</f>
        <v>2347267.1350000002</v>
      </c>
      <c r="G38">
        <f>(Data!T38-Data!V38 + (Data!U38-Data!W38)*E38/Data!E38)*-Data!G38
+(Data!X38-Data!Z38 + (Data!Y38-Data!AA38)*E38/Data!E38)*-0.5
+(Data!AB38-Data!AD38 + (Data!AC38-Data!AE38)*E38/Data!E38)*-Data!G38 + Data!H38 +Data!I38/Data!E38</f>
        <v>2347267.1350000002</v>
      </c>
      <c r="H38">
        <f>(Data!V38+Data!Z38+Data!AD38) + (Data!W38+Data!AA38+Data!AE38)*E38/Data!E38</f>
        <v>0</v>
      </c>
      <c r="I38">
        <f>Data!AN38+Data!AP38+(Data!AO38+Data!AQ38)/Data!E38</f>
        <v>-469197.5</v>
      </c>
      <c r="J38">
        <f>Data!AJ38+Data!AL38+(Data!AK38+Data!AM38)*E38/Data!E38</f>
        <v>0</v>
      </c>
      <c r="K38">
        <f>Data!AF38+Data!AH38 + (Data!AG38+Data!AI38)*E38/Data!E38</f>
        <v>0</v>
      </c>
      <c r="L38">
        <f>Data!AR38+Data!AS38*E38/Data!E38</f>
        <v>-6110657</v>
      </c>
    </row>
    <row r="39" spans="1:12" x14ac:dyDescent="0.35">
      <c r="A39" s="7" t="s">
        <v>213</v>
      </c>
      <c r="B39" t="s">
        <v>214</v>
      </c>
      <c r="C39" t="s">
        <v>112</v>
      </c>
      <c r="D39" t="s">
        <v>215</v>
      </c>
      <c r="E39">
        <f>IF(Data!S39&gt;0,1,Data!F39)</f>
        <v>1</v>
      </c>
      <c r="F39">
        <f>(Data!T39-Data!V39 + Data!AB39-Data!AD39 )*-Data!G39
+(Data!X39-Data!Z39)*-0.5 + Data!H39</f>
        <v>13548042.26</v>
      </c>
      <c r="G39">
        <f>(Data!T39-Data!V39 + (Data!U39-Data!W39)*E39/Data!E39)*-Data!G39
+(Data!X39-Data!Z39 + (Data!Y39-Data!AA39)*E39/Data!E39)*-0.5
+(Data!AB39-Data!AD39 + (Data!AC39-Data!AE39)*E39/Data!E39)*-Data!G39 + Data!H39 +Data!I39/Data!E39</f>
        <v>13577134.864081634</v>
      </c>
      <c r="H39">
        <f>(Data!V39+Data!Z39+Data!AD39) + (Data!W39+Data!AA39+Data!AE39)*E39/Data!E39</f>
        <v>-57105</v>
      </c>
      <c r="I39">
        <f>Data!AN39+Data!AP39+(Data!AO39+Data!AQ39)/Data!E39</f>
        <v>-1849310.2040816327</v>
      </c>
      <c r="J39">
        <f>Data!AJ39+Data!AL39+(Data!AK39+Data!AM39)*E39/Data!E39</f>
        <v>-43354</v>
      </c>
      <c r="K39">
        <f>Data!AF39+Data!AH39 + (Data!AG39+Data!AI39)*E39/Data!E39</f>
        <v>0</v>
      </c>
      <c r="L39">
        <f>Data!AR39+Data!AS39*E39/Data!E39</f>
        <v>-30926978</v>
      </c>
    </row>
    <row r="40" spans="1:12" x14ac:dyDescent="0.35">
      <c r="A40" s="7" t="s">
        <v>216</v>
      </c>
      <c r="B40" t="s">
        <v>217</v>
      </c>
      <c r="C40" t="s">
        <v>218</v>
      </c>
      <c r="D40" t="s">
        <v>166</v>
      </c>
      <c r="E40">
        <f>IF(Data!S40&gt;0,1,Data!F40)</f>
        <v>0.5</v>
      </c>
      <c r="F40">
        <f>(Data!T40-Data!V40 + Data!AB40-Data!AD40 )*-Data!G40
+(Data!X40-Data!Z40)*-0.5 + Data!H40</f>
        <v>3166353.142</v>
      </c>
      <c r="G40">
        <f>(Data!T40-Data!V40 + (Data!U40-Data!W40)*E40/Data!E40)*-Data!G40
+(Data!X40-Data!Z40 + (Data!Y40-Data!AA40)*E40/Data!E40)*-0.5
+(Data!AB40-Data!AD40 + (Data!AC40-Data!AE40)*E40/Data!E40)*-Data!G40 + Data!H40 +Data!I40/Data!E40</f>
        <v>3166353.142</v>
      </c>
      <c r="H40">
        <f>(Data!V40+Data!Z40+Data!AD40) + (Data!W40+Data!AA40+Data!AE40)*E40/Data!E40</f>
        <v>-16557</v>
      </c>
      <c r="I40">
        <f>Data!AN40+Data!AP40+(Data!AO40+Data!AQ40)/Data!E40</f>
        <v>-205556</v>
      </c>
      <c r="J40">
        <f>Data!AJ40+Data!AL40+(Data!AK40+Data!AM40)*E40/Data!E40</f>
        <v>0</v>
      </c>
      <c r="K40">
        <f>Data!AF40+Data!AH40 + (Data!AG40+Data!AI40)*E40/Data!E40</f>
        <v>0</v>
      </c>
      <c r="L40">
        <f>Data!AR40+Data!AS40*E40/Data!E40</f>
        <v>-4717019</v>
      </c>
    </row>
    <row r="41" spans="1:12" x14ac:dyDescent="0.35">
      <c r="A41" s="7" t="s">
        <v>219</v>
      </c>
      <c r="B41" t="s">
        <v>220</v>
      </c>
      <c r="C41" t="s">
        <v>173</v>
      </c>
      <c r="D41" t="s">
        <v>112</v>
      </c>
      <c r="E41">
        <f>IF(Data!S41&gt;0,1,Data!F41)</f>
        <v>0.5</v>
      </c>
      <c r="F41">
        <f>(Data!T41-Data!V41 + Data!AB41-Data!AD41 )*-Data!G41
+(Data!X41-Data!Z41)*-0.5 + Data!H41</f>
        <v>6859837.9760000007</v>
      </c>
      <c r="G41">
        <f>(Data!T41-Data!V41 + (Data!U41-Data!W41)*E41/Data!E41)*-Data!G41
+(Data!X41-Data!Z41 + (Data!Y41-Data!AA41)*E41/Data!E41)*-0.5
+(Data!AB41-Data!AD41 + (Data!AC41-Data!AE41)*E41/Data!E41)*-Data!G41 + Data!H41 +Data!I41/Data!E41</f>
        <v>6859837.9759999998</v>
      </c>
      <c r="H41">
        <f>(Data!V41+Data!Z41+Data!AD41) + (Data!W41+Data!AA41+Data!AE41)*E41/Data!E41</f>
        <v>-11390</v>
      </c>
      <c r="I41">
        <f>Data!AN41+Data!AP41+(Data!AO41+Data!AQ41)/Data!E41</f>
        <v>-291864</v>
      </c>
      <c r="J41">
        <f>Data!AJ41+Data!AL41+(Data!AK41+Data!AM41)*E41/Data!E41</f>
        <v>-17990</v>
      </c>
      <c r="K41">
        <f>Data!AF41+Data!AH41 + (Data!AG41+Data!AI41)*E41/Data!E41</f>
        <v>0</v>
      </c>
      <c r="L41">
        <f>Data!AR41+Data!AS41*E41/Data!E41</f>
        <v>-8191396</v>
      </c>
    </row>
    <row r="42" spans="1:12" x14ac:dyDescent="0.35">
      <c r="A42" s="7" t="s">
        <v>221</v>
      </c>
      <c r="B42" t="s">
        <v>222</v>
      </c>
      <c r="C42" t="s">
        <v>112</v>
      </c>
      <c r="D42" t="s">
        <v>185</v>
      </c>
      <c r="E42">
        <f>IF(Data!S42&gt;0,1,Data!F42)</f>
        <v>0.5</v>
      </c>
      <c r="F42">
        <f>(Data!T42-Data!V42 + Data!AB42-Data!AD42 )*-Data!G42
+(Data!X42-Data!Z42)*-0.5 + Data!H42</f>
        <v>8753788.3039999995</v>
      </c>
      <c r="G42">
        <f>(Data!T42-Data!V42 + (Data!U42-Data!W42)*E42/Data!E42)*-Data!G42
+(Data!X42-Data!Z42 + (Data!Y42-Data!AA42)*E42/Data!E42)*-0.5
+(Data!AB42-Data!AD42 + (Data!AC42-Data!AE42)*E42/Data!E42)*-Data!G42 + Data!H42 +Data!I42/Data!E42</f>
        <v>8753788.3040000014</v>
      </c>
      <c r="H42">
        <f>(Data!V42+Data!Z42+Data!AD42) + (Data!W42+Data!AA42+Data!AE42)*E42/Data!E42</f>
        <v>0</v>
      </c>
      <c r="I42">
        <f>Data!AN42+Data!AP42+(Data!AO42+Data!AQ42)/Data!E42</f>
        <v>-7400</v>
      </c>
      <c r="J42">
        <f>Data!AJ42+Data!AL42+(Data!AK42+Data!AM42)*E42/Data!E42</f>
        <v>0</v>
      </c>
      <c r="K42">
        <f>Data!AF42+Data!AH42 + (Data!AG42+Data!AI42)*E42/Data!E42</f>
        <v>0</v>
      </c>
      <c r="L42">
        <f>Data!AR42+Data!AS42*E42/Data!E42</f>
        <v>-8957439</v>
      </c>
    </row>
    <row r="43" spans="1:12" x14ac:dyDescent="0.35">
      <c r="A43" s="7" t="s">
        <v>223</v>
      </c>
      <c r="B43" t="s">
        <v>224</v>
      </c>
      <c r="C43" t="s">
        <v>225</v>
      </c>
      <c r="D43" t="s">
        <v>226</v>
      </c>
      <c r="E43">
        <f>IF(Data!S43&gt;0,1,Data!F43)</f>
        <v>0.5</v>
      </c>
      <c r="F43">
        <f>(Data!T43-Data!V43 + Data!AB43-Data!AD43 )*-Data!G43
+(Data!X43-Data!Z43)*-0.5 + Data!H43</f>
        <v>2519373.9920000001</v>
      </c>
      <c r="G43">
        <f>(Data!T43-Data!V43 + (Data!U43-Data!W43)*E43/Data!E43)*-Data!G43
+(Data!X43-Data!Z43 + (Data!Y43-Data!AA43)*E43/Data!E43)*-0.5
+(Data!AB43-Data!AD43 + (Data!AC43-Data!AE43)*E43/Data!E43)*-Data!G43 + Data!H43 +Data!I43/Data!E43</f>
        <v>2519373.9920000001</v>
      </c>
      <c r="H43">
        <f>(Data!V43+Data!Z43+Data!AD43) + (Data!W43+Data!AA43+Data!AE43)*E43/Data!E43</f>
        <v>-1272</v>
      </c>
      <c r="I43">
        <f>Data!AN43+Data!AP43+(Data!AO43+Data!AQ43)/Data!E43</f>
        <v>0</v>
      </c>
      <c r="J43">
        <f>Data!AJ43+Data!AL43+(Data!AK43+Data!AM43)*E43/Data!E43</f>
        <v>-64692</v>
      </c>
      <c r="K43">
        <f>Data!AF43+Data!AH43 + (Data!AG43+Data!AI43)*E43/Data!E43</f>
        <v>0</v>
      </c>
      <c r="L43">
        <f>Data!AR43+Data!AS43*E43/Data!E43</f>
        <v>-23928267</v>
      </c>
    </row>
    <row r="44" spans="1:12" x14ac:dyDescent="0.35">
      <c r="A44" s="7" t="s">
        <v>227</v>
      </c>
      <c r="B44" t="s">
        <v>228</v>
      </c>
      <c r="C44" t="s">
        <v>132</v>
      </c>
      <c r="D44" t="s">
        <v>112</v>
      </c>
      <c r="E44">
        <f>IF(Data!S44&gt;0,1,Data!F44)</f>
        <v>0.5</v>
      </c>
      <c r="F44">
        <f>(Data!T44-Data!V44 + Data!AB44-Data!AD44 )*-Data!G44
+(Data!X44-Data!Z44)*-0.5 + Data!H44</f>
        <v>5924588.7879999997</v>
      </c>
      <c r="G44">
        <f>(Data!T44-Data!V44 + (Data!U44-Data!W44)*E44/Data!E44)*-Data!G44
+(Data!X44-Data!Z44 + (Data!Y44-Data!AA44)*E44/Data!E44)*-0.5
+(Data!AB44-Data!AD44 + (Data!AC44-Data!AE44)*E44/Data!E44)*-Data!G44 + Data!H44 +Data!I44/Data!E44</f>
        <v>5924588.7879999997</v>
      </c>
      <c r="H44">
        <f>(Data!V44+Data!Z44+Data!AD44) + (Data!W44+Data!AA44+Data!AE44)*E44/Data!E44</f>
        <v>0</v>
      </c>
      <c r="I44">
        <f>Data!AN44+Data!AP44+(Data!AO44+Data!AQ44)/Data!E44</f>
        <v>0</v>
      </c>
      <c r="J44">
        <f>Data!AJ44+Data!AL44+(Data!AK44+Data!AM44)*E44/Data!E44</f>
        <v>-35788</v>
      </c>
      <c r="K44">
        <f>Data!AF44+Data!AH44 + (Data!AG44+Data!AI44)*E44/Data!E44</f>
        <v>0</v>
      </c>
      <c r="L44">
        <f>Data!AR44+Data!AS44*E44/Data!E44</f>
        <v>-107092149</v>
      </c>
    </row>
    <row r="45" spans="1:12" x14ac:dyDescent="0.35">
      <c r="A45" s="7" t="s">
        <v>229</v>
      </c>
      <c r="B45" t="s">
        <v>230</v>
      </c>
      <c r="C45" t="s">
        <v>231</v>
      </c>
      <c r="D45" t="s">
        <v>232</v>
      </c>
      <c r="E45">
        <f>IF(Data!S45&gt;0,1,Data!F45)</f>
        <v>0.5</v>
      </c>
      <c r="F45">
        <f>(Data!T45-Data!V45 + Data!AB45-Data!AD45 )*-Data!G45
+(Data!X45-Data!Z45)*-0.5 + Data!H45</f>
        <v>3492793.3149999999</v>
      </c>
      <c r="G45">
        <f>(Data!T45-Data!V45 + (Data!U45-Data!W45)*E45/Data!E45)*-Data!G45
+(Data!X45-Data!Z45 + (Data!Y45-Data!AA45)*E45/Data!E45)*-0.5
+(Data!AB45-Data!AD45 + (Data!AC45-Data!AE45)*E45/Data!E45)*-Data!G45 + Data!H45 +Data!I45/Data!E45</f>
        <v>3492793.3149999999</v>
      </c>
      <c r="H45">
        <f>(Data!V45+Data!Z45+Data!AD45) + (Data!W45+Data!AA45+Data!AE45)*E45/Data!E45</f>
        <v>0</v>
      </c>
      <c r="I45">
        <f>Data!AN45+Data!AP45+(Data!AO45+Data!AQ45)/Data!E45</f>
        <v>-89620</v>
      </c>
      <c r="J45">
        <f>Data!AJ45+Data!AL45+(Data!AK45+Data!AM45)*E45/Data!E45</f>
        <v>0</v>
      </c>
      <c r="K45">
        <f>Data!AF45+Data!AH45 + (Data!AG45+Data!AI45)*E45/Data!E45</f>
        <v>0</v>
      </c>
      <c r="L45">
        <f>Data!AR45+Data!AS45*E45/Data!E45</f>
        <v>-5650688</v>
      </c>
    </row>
    <row r="46" spans="1:12" x14ac:dyDescent="0.35">
      <c r="A46" s="7" t="s">
        <v>233</v>
      </c>
      <c r="B46" t="s">
        <v>234</v>
      </c>
      <c r="C46" t="s">
        <v>125</v>
      </c>
      <c r="D46" t="s">
        <v>126</v>
      </c>
      <c r="E46">
        <f>IF(Data!S46&gt;0,1,Data!F46)</f>
        <v>0.5</v>
      </c>
      <c r="F46">
        <f>(Data!T46-Data!V46 + Data!AB46-Data!AD46 )*-Data!G46
+(Data!X46-Data!Z46)*-0.5 + Data!H46</f>
        <v>4857064.2880000006</v>
      </c>
      <c r="G46">
        <f>(Data!T46-Data!V46 + (Data!U46-Data!W46)*E46/Data!E46)*-Data!G46
+(Data!X46-Data!Z46 + (Data!Y46-Data!AA46)*E46/Data!E46)*-0.5
+(Data!AB46-Data!AD46 + (Data!AC46-Data!AE46)*E46/Data!E46)*-Data!G46 + Data!H46 +Data!I46/Data!E46</f>
        <v>4857064.2880000006</v>
      </c>
      <c r="H46">
        <f>(Data!V46+Data!Z46+Data!AD46) + (Data!W46+Data!AA46+Data!AE46)*E46/Data!E46</f>
        <v>-69</v>
      </c>
      <c r="I46">
        <f>Data!AN46+Data!AP46+(Data!AO46+Data!AQ46)/Data!E46</f>
        <v>0</v>
      </c>
      <c r="J46">
        <f>Data!AJ46+Data!AL46+(Data!AK46+Data!AM46)*E46/Data!E46</f>
        <v>-73038</v>
      </c>
      <c r="K46">
        <f>Data!AF46+Data!AH46 + (Data!AG46+Data!AI46)*E46/Data!E46</f>
        <v>0</v>
      </c>
      <c r="L46">
        <f>Data!AR46+Data!AS46*E46/Data!E46</f>
        <v>-14362665</v>
      </c>
    </row>
    <row r="47" spans="1:12" x14ac:dyDescent="0.35">
      <c r="A47" s="7" t="s">
        <v>235</v>
      </c>
      <c r="B47" t="s">
        <v>236</v>
      </c>
      <c r="C47" t="s">
        <v>140</v>
      </c>
      <c r="D47" t="s">
        <v>141</v>
      </c>
      <c r="E47">
        <f>IF(Data!S47&gt;0,1,Data!F47)</f>
        <v>0.5</v>
      </c>
      <c r="F47">
        <f>(Data!T47-Data!V47 + Data!AB47-Data!AD47 )*-Data!G47
+(Data!X47-Data!Z47)*-0.5 + Data!H47</f>
        <v>2562681.7919999999</v>
      </c>
      <c r="G47">
        <f>(Data!T47-Data!V47 + (Data!U47-Data!W47)*E47/Data!E47)*-Data!G47
+(Data!X47-Data!Z47 + (Data!Y47-Data!AA47)*E47/Data!E47)*-0.5
+(Data!AB47-Data!AD47 + (Data!AC47-Data!AE47)*E47/Data!E47)*-Data!G47 + Data!H47 +Data!I47/Data!E47</f>
        <v>2562681.7919999994</v>
      </c>
      <c r="H47">
        <f>(Data!V47+Data!Z47+Data!AD47) + (Data!W47+Data!AA47+Data!AE47)*E47/Data!E47</f>
        <v>-3073</v>
      </c>
      <c r="I47">
        <f>Data!AN47+Data!AP47+(Data!AO47+Data!AQ47)/Data!E47</f>
        <v>0</v>
      </c>
      <c r="J47">
        <f>Data!AJ47+Data!AL47+(Data!AK47+Data!AM47)*E47/Data!E47</f>
        <v>-21632</v>
      </c>
      <c r="K47">
        <f>Data!AF47+Data!AH47 + (Data!AG47+Data!AI47)*E47/Data!E47</f>
        <v>0</v>
      </c>
      <c r="L47">
        <f>Data!AR47+Data!AS47*E47/Data!E47</f>
        <v>-3140688</v>
      </c>
    </row>
    <row r="48" spans="1:12" x14ac:dyDescent="0.35">
      <c r="A48" s="7" t="s">
        <v>237</v>
      </c>
      <c r="B48" t="s">
        <v>238</v>
      </c>
      <c r="C48" t="s">
        <v>112</v>
      </c>
      <c r="D48" t="s">
        <v>154</v>
      </c>
      <c r="E48">
        <f>IF(Data!S48&gt;0,1,Data!F48)</f>
        <v>0.5</v>
      </c>
      <c r="F48">
        <f>(Data!T48-Data!V48 + Data!AB48-Data!AD48 )*-Data!G48
+(Data!X48-Data!Z48)*-0.5 + Data!H48</f>
        <v>7281797.7220000001</v>
      </c>
      <c r="G48">
        <f>(Data!T48-Data!V48 + (Data!U48-Data!W48)*E48/Data!E48)*-Data!G48
+(Data!X48-Data!Z48 + (Data!Y48-Data!AA48)*E48/Data!E48)*-0.5
+(Data!AB48-Data!AD48 + (Data!AC48-Data!AE48)*E48/Data!E48)*-Data!G48 + Data!H48 +Data!I48/Data!E48</f>
        <v>7292718.1301632645</v>
      </c>
      <c r="H48">
        <f>(Data!V48+Data!Z48+Data!AD48) + (Data!W48+Data!AA48+Data!AE48)*E48/Data!E48</f>
        <v>0</v>
      </c>
      <c r="I48">
        <f>Data!AN48+Data!AP48+(Data!AO48+Data!AQ48)/Data!E48</f>
        <v>0</v>
      </c>
      <c r="J48">
        <f>Data!AJ48+Data!AL48+(Data!AK48+Data!AM48)*E48/Data!E48</f>
        <v>-38898</v>
      </c>
      <c r="K48">
        <f>Data!AF48+Data!AH48 + (Data!AG48+Data!AI48)*E48/Data!E48</f>
        <v>0</v>
      </c>
      <c r="L48">
        <f>Data!AR48+Data!AS48*E48/Data!E48</f>
        <v>-13813530</v>
      </c>
    </row>
    <row r="49" spans="1:12" x14ac:dyDescent="0.35">
      <c r="A49" s="7" t="s">
        <v>239</v>
      </c>
      <c r="B49" t="s">
        <v>240</v>
      </c>
      <c r="C49" t="s">
        <v>162</v>
      </c>
      <c r="D49" t="s">
        <v>163</v>
      </c>
      <c r="E49">
        <f>IF(Data!S49&gt;0,1,Data!F49)</f>
        <v>1</v>
      </c>
      <c r="F49">
        <f>(Data!T49-Data!V49 + Data!AB49-Data!AD49 )*-Data!G49
+(Data!X49-Data!Z49)*-0.5 + Data!H49</f>
        <v>4911012.6519999998</v>
      </c>
      <c r="G49">
        <f>(Data!T49-Data!V49 + (Data!U49-Data!W49)*E49/Data!E49)*-Data!G49
+(Data!X49-Data!Z49 + (Data!Y49-Data!AA49)*E49/Data!E49)*-0.5
+(Data!AB49-Data!AD49 + (Data!AC49-Data!AE49)*E49/Data!E49)*-Data!G49 + Data!H49 +Data!I49/Data!E49</f>
        <v>4911012.6519999998</v>
      </c>
      <c r="H49">
        <f>(Data!V49+Data!Z49+Data!AD49) + (Data!W49+Data!AA49+Data!AE49)*E49/Data!E49</f>
        <v>-30518</v>
      </c>
      <c r="I49">
        <f>Data!AN49+Data!AP49+(Data!AO49+Data!AQ49)/Data!E49</f>
        <v>-240426</v>
      </c>
      <c r="J49">
        <f>Data!AJ49+Data!AL49+(Data!AK49+Data!AM49)*E49/Data!E49</f>
        <v>-20196</v>
      </c>
      <c r="K49">
        <f>Data!AF49+Data!AH49 + (Data!AG49+Data!AI49)*E49/Data!E49</f>
        <v>0</v>
      </c>
      <c r="L49">
        <f>Data!AR49+Data!AS49*E49/Data!E49</f>
        <v>-6978077</v>
      </c>
    </row>
    <row r="50" spans="1:12" x14ac:dyDescent="0.35">
      <c r="A50" s="7" t="s">
        <v>241</v>
      </c>
      <c r="B50" t="s">
        <v>242</v>
      </c>
      <c r="C50" t="s">
        <v>140</v>
      </c>
      <c r="D50" t="s">
        <v>141</v>
      </c>
      <c r="E50">
        <f>IF(Data!S50&gt;0,1,Data!F50)</f>
        <v>0.5</v>
      </c>
      <c r="F50">
        <f>(Data!T50-Data!V50 + Data!AB50-Data!AD50 )*-Data!G50
+(Data!X50-Data!Z50)*-0.5 + Data!H50</f>
        <v>4725939.2009999994</v>
      </c>
      <c r="G50">
        <f>(Data!T50-Data!V50 + (Data!U50-Data!W50)*E50/Data!E50)*-Data!G50
+(Data!X50-Data!Z50 + (Data!Y50-Data!AA50)*E50/Data!E50)*-0.5
+(Data!AB50-Data!AD50 + (Data!AC50-Data!AE50)*E50/Data!E50)*-Data!G50 + Data!H50 +Data!I50/Data!E50</f>
        <v>4725939.2010000004</v>
      </c>
      <c r="H50">
        <f>(Data!V50+Data!Z50+Data!AD50) + (Data!W50+Data!AA50+Data!AE50)*E50/Data!E50</f>
        <v>0</v>
      </c>
      <c r="I50">
        <f>Data!AN50+Data!AP50+(Data!AO50+Data!AQ50)/Data!E50</f>
        <v>0</v>
      </c>
      <c r="J50">
        <f>Data!AJ50+Data!AL50+(Data!AK50+Data!AM50)*E50/Data!E50</f>
        <v>0</v>
      </c>
      <c r="K50">
        <f>Data!AF50+Data!AH50 + (Data!AG50+Data!AI50)*E50/Data!E50</f>
        <v>0</v>
      </c>
      <c r="L50">
        <f>Data!AR50+Data!AS50*E50/Data!E50</f>
        <v>-15840536</v>
      </c>
    </row>
    <row r="51" spans="1:12" x14ac:dyDescent="0.35">
      <c r="A51" s="7" t="s">
        <v>243</v>
      </c>
      <c r="B51" t="s">
        <v>244</v>
      </c>
      <c r="C51" t="s">
        <v>245</v>
      </c>
      <c r="D51" t="s">
        <v>112</v>
      </c>
      <c r="E51">
        <f>IF(Data!S51&gt;0,1,Data!F51)</f>
        <v>0.5</v>
      </c>
      <c r="F51">
        <f>(Data!T51-Data!V51 + Data!AB51-Data!AD51 )*-Data!G51
+(Data!X51-Data!Z51)*-0.5 + Data!H51</f>
        <v>3187504.93</v>
      </c>
      <c r="G51">
        <f>(Data!T51-Data!V51 + (Data!U51-Data!W51)*E51/Data!E51)*-Data!G51
+(Data!X51-Data!Z51 + (Data!Y51-Data!AA51)*E51/Data!E51)*-0.5
+(Data!AB51-Data!AD51 + (Data!AC51-Data!AE51)*E51/Data!E51)*-Data!G51 + Data!H51 +Data!I51/Data!E51</f>
        <v>3187504.93</v>
      </c>
      <c r="H51">
        <f>(Data!V51+Data!Z51+Data!AD51) + (Data!W51+Data!AA51+Data!AE51)*E51/Data!E51</f>
        <v>0</v>
      </c>
      <c r="I51">
        <f>Data!AN51+Data!AP51+(Data!AO51+Data!AQ51)/Data!E51</f>
        <v>0</v>
      </c>
      <c r="J51">
        <f>Data!AJ51+Data!AL51+(Data!AK51+Data!AM51)*E51/Data!E51</f>
        <v>-15564</v>
      </c>
      <c r="K51">
        <f>Data!AF51+Data!AH51 + (Data!AG51+Data!AI51)*E51/Data!E51</f>
        <v>0</v>
      </c>
      <c r="L51">
        <f>Data!AR51+Data!AS51*E51/Data!E51</f>
        <v>-13211284</v>
      </c>
    </row>
    <row r="52" spans="1:12" x14ac:dyDescent="0.35">
      <c r="A52" s="7" t="s">
        <v>246</v>
      </c>
      <c r="B52" t="s">
        <v>247</v>
      </c>
      <c r="C52" t="s">
        <v>248</v>
      </c>
      <c r="D52" t="s">
        <v>112</v>
      </c>
      <c r="E52">
        <f>IF(Data!S52&gt;0,1,Data!F52)</f>
        <v>0.5</v>
      </c>
      <c r="F52">
        <f>(Data!T52-Data!V52 + Data!AB52-Data!AD52 )*-Data!G52
+(Data!X52-Data!Z52)*-0.5 + Data!H52</f>
        <v>3973500.7519999999</v>
      </c>
      <c r="G52">
        <f>(Data!T52-Data!V52 + (Data!U52-Data!W52)*E52/Data!E52)*-Data!G52
+(Data!X52-Data!Z52 + (Data!Y52-Data!AA52)*E52/Data!E52)*-0.5
+(Data!AB52-Data!AD52 + (Data!AC52-Data!AE52)*E52/Data!E52)*-Data!G52 + Data!H52 +Data!I52/Data!E52</f>
        <v>3973500.7519999999</v>
      </c>
      <c r="H52">
        <f>(Data!V52+Data!Z52+Data!AD52) + (Data!W52+Data!AA52+Data!AE52)*E52/Data!E52</f>
        <v>-1355</v>
      </c>
      <c r="I52">
        <f>Data!AN52+Data!AP52+(Data!AO52+Data!AQ52)/Data!E52</f>
        <v>0</v>
      </c>
      <c r="J52">
        <f>Data!AJ52+Data!AL52+(Data!AK52+Data!AM52)*E52/Data!E52</f>
        <v>0</v>
      </c>
      <c r="K52">
        <f>Data!AF52+Data!AH52 + (Data!AG52+Data!AI52)*E52/Data!E52</f>
        <v>0</v>
      </c>
      <c r="L52">
        <f>Data!AR52+Data!AS52*E52/Data!E52</f>
        <v>-27021231</v>
      </c>
    </row>
    <row r="53" spans="1:12" x14ac:dyDescent="0.35">
      <c r="A53" s="7" t="s">
        <v>249</v>
      </c>
      <c r="B53" t="s">
        <v>250</v>
      </c>
      <c r="C53" t="s">
        <v>112</v>
      </c>
      <c r="D53" t="s">
        <v>251</v>
      </c>
      <c r="E53">
        <f>IF(Data!S53&gt;0,1,Data!F53)</f>
        <v>1</v>
      </c>
      <c r="F53">
        <f>(Data!T53-Data!V53 + Data!AB53-Data!AD53 )*-Data!G53
+(Data!X53-Data!Z53)*-0.5 + Data!H53</f>
        <v>12289401.568</v>
      </c>
      <c r="G53">
        <f>(Data!T53-Data!V53 + (Data!U53-Data!W53)*E53/Data!E53)*-Data!G53
+(Data!X53-Data!Z53 + (Data!Y53-Data!AA53)*E53/Data!E53)*-0.5
+(Data!AB53-Data!AD53 + (Data!AC53-Data!AE53)*E53/Data!E53)*-Data!G53 + Data!H53 +Data!I53/Data!E53</f>
        <v>12450140.029224491</v>
      </c>
      <c r="H53">
        <f>(Data!V53+Data!Z53+Data!AD53) + (Data!W53+Data!AA53+Data!AE53)*E53/Data!E53</f>
        <v>-144648.46938775509</v>
      </c>
      <c r="I53">
        <f>Data!AN53+Data!AP53+(Data!AO53+Data!AQ53)/Data!E53</f>
        <v>-1274130.612244898</v>
      </c>
      <c r="J53">
        <f>Data!AJ53+Data!AL53+(Data!AK53+Data!AM53)*E53/Data!E53</f>
        <v>-43910</v>
      </c>
      <c r="K53">
        <f>Data!AF53+Data!AH53 + (Data!AG53+Data!AI53)*E53/Data!E53</f>
        <v>0</v>
      </c>
      <c r="L53">
        <f>Data!AR53+Data!AS53*E53/Data!E53</f>
        <v>-24655086.06122449</v>
      </c>
    </row>
    <row r="54" spans="1:12" x14ac:dyDescent="0.35">
      <c r="A54" s="7" t="s">
        <v>252</v>
      </c>
      <c r="B54" t="s">
        <v>253</v>
      </c>
      <c r="C54" t="s">
        <v>112</v>
      </c>
      <c r="D54" t="s">
        <v>251</v>
      </c>
      <c r="E54">
        <f>IF(Data!S54&gt;0,1,Data!F54)</f>
        <v>1</v>
      </c>
      <c r="F54">
        <f>(Data!T54-Data!V54 + Data!AB54-Data!AD54 )*-Data!G54
+(Data!X54-Data!Z54)*-0.5 + Data!H54</f>
        <v>9295069.311999999</v>
      </c>
      <c r="G54">
        <f>(Data!T54-Data!V54 + (Data!U54-Data!W54)*E54/Data!E54)*-Data!G54
+(Data!X54-Data!Z54 + (Data!Y54-Data!AA54)*E54/Data!E54)*-0.5
+(Data!AB54-Data!AD54 + (Data!AC54-Data!AE54)*E54/Data!E54)*-Data!G54 + Data!H54 +Data!I54/Data!E54</f>
        <v>9296395.8426122442</v>
      </c>
      <c r="H54">
        <f>(Data!V54+Data!Z54+Data!AD54) + (Data!W54+Data!AA54+Data!AE54)*E54/Data!E54</f>
        <v>-12437</v>
      </c>
      <c r="I54">
        <f>Data!AN54+Data!AP54+(Data!AO54+Data!AQ54)/Data!E54</f>
        <v>-914939.46938775515</v>
      </c>
      <c r="J54">
        <f>Data!AJ54+Data!AL54+(Data!AK54+Data!AM54)*E54/Data!E54</f>
        <v>0</v>
      </c>
      <c r="K54">
        <f>Data!AF54+Data!AH54 + (Data!AG54+Data!AI54)*E54/Data!E54</f>
        <v>0</v>
      </c>
      <c r="L54">
        <f>Data!AR54+Data!AS54*E54/Data!E54</f>
        <v>-34240139</v>
      </c>
    </row>
    <row r="55" spans="1:12" x14ac:dyDescent="0.35">
      <c r="A55" s="7" t="s">
        <v>254</v>
      </c>
      <c r="B55" t="s">
        <v>255</v>
      </c>
      <c r="C55" t="s">
        <v>115</v>
      </c>
      <c r="D55" t="s">
        <v>116</v>
      </c>
      <c r="E55">
        <f>IF(Data!S55&gt;0,1,Data!F55)</f>
        <v>1</v>
      </c>
      <c r="F55">
        <f>(Data!T55-Data!V55 + Data!AB55-Data!AD55 )*-Data!G55
+(Data!X55-Data!Z55)*-0.5 + Data!H55</f>
        <v>3737932.62</v>
      </c>
      <c r="G55">
        <f>(Data!T55-Data!V55 + (Data!U55-Data!W55)*E55/Data!E55)*-Data!G55
+(Data!X55-Data!Z55 + (Data!Y55-Data!AA55)*E55/Data!E55)*-0.5
+(Data!AB55-Data!AD55 + (Data!AC55-Data!AE55)*E55/Data!E55)*-Data!G55 + Data!H55 +Data!I55/Data!E55</f>
        <v>3737932.6200000006</v>
      </c>
      <c r="H55">
        <f>(Data!V55+Data!Z55+Data!AD55) + (Data!W55+Data!AA55+Data!AE55)*E55/Data!E55</f>
        <v>-3194</v>
      </c>
      <c r="I55">
        <f>Data!AN55+Data!AP55+(Data!AO55+Data!AQ55)/Data!E55</f>
        <v>0</v>
      </c>
      <c r="J55">
        <f>Data!AJ55+Data!AL55+(Data!AK55+Data!AM55)*E55/Data!E55</f>
        <v>-23454</v>
      </c>
      <c r="K55">
        <f>Data!AF55+Data!AH55 + (Data!AG55+Data!AI55)*E55/Data!E55</f>
        <v>0</v>
      </c>
      <c r="L55">
        <f>Data!AR55+Data!AS55*E55/Data!E55</f>
        <v>-8316717</v>
      </c>
    </row>
    <row r="56" spans="1:12" x14ac:dyDescent="0.35">
      <c r="A56" s="7" t="s">
        <v>256</v>
      </c>
      <c r="B56" t="s">
        <v>257</v>
      </c>
      <c r="C56" t="s">
        <v>111</v>
      </c>
      <c r="D56" t="s">
        <v>112</v>
      </c>
      <c r="E56">
        <f>IF(Data!S56&gt;0,1,Data!F56)</f>
        <v>0.5</v>
      </c>
      <c r="F56">
        <f>(Data!T56-Data!V56 + Data!AB56-Data!AD56 )*-Data!G56
+(Data!X56-Data!Z56)*-0.5 + Data!H56</f>
        <v>5124669.6740000006</v>
      </c>
      <c r="G56">
        <f>(Data!T56-Data!V56 + (Data!U56-Data!W56)*E56/Data!E56)*-Data!G56
+(Data!X56-Data!Z56 + (Data!Y56-Data!AA56)*E56/Data!E56)*-0.5
+(Data!AB56-Data!AD56 + (Data!AC56-Data!AE56)*E56/Data!E56)*-Data!G56 + Data!H56 +Data!I56/Data!E56</f>
        <v>5124669.6740000006</v>
      </c>
      <c r="H56">
        <f>(Data!V56+Data!Z56+Data!AD56) + (Data!W56+Data!AA56+Data!AE56)*E56/Data!E56</f>
        <v>-21517</v>
      </c>
      <c r="I56">
        <f>Data!AN56+Data!AP56+(Data!AO56+Data!AQ56)/Data!E56</f>
        <v>-68558</v>
      </c>
      <c r="J56">
        <f>Data!AJ56+Data!AL56+(Data!AK56+Data!AM56)*E56/Data!E56</f>
        <v>-31826</v>
      </c>
      <c r="K56">
        <f>Data!AF56+Data!AH56 + (Data!AG56+Data!AI56)*E56/Data!E56</f>
        <v>0</v>
      </c>
      <c r="L56">
        <f>Data!AR56+Data!AS56*E56/Data!E56</f>
        <v>-14727655</v>
      </c>
    </row>
    <row r="57" spans="1:12" x14ac:dyDescent="0.35">
      <c r="A57" s="7" t="s">
        <v>258</v>
      </c>
      <c r="B57" t="s">
        <v>259</v>
      </c>
      <c r="C57" t="s">
        <v>218</v>
      </c>
      <c r="D57" t="s">
        <v>166</v>
      </c>
      <c r="E57">
        <f>IF(Data!S57&gt;0,1,Data!F57)</f>
        <v>0.5</v>
      </c>
      <c r="F57">
        <f>(Data!T57-Data!V57 + Data!AB57-Data!AD57 )*-Data!G57
+(Data!X57-Data!Z57)*-0.5 + Data!H57</f>
        <v>2884673.38</v>
      </c>
      <c r="G57">
        <f>(Data!T57-Data!V57 + (Data!U57-Data!W57)*E57/Data!E57)*-Data!G57
+(Data!X57-Data!Z57 + (Data!Y57-Data!AA57)*E57/Data!E57)*-0.5
+(Data!AB57-Data!AD57 + (Data!AC57-Data!AE57)*E57/Data!E57)*-Data!G57 + Data!H57 +Data!I57/Data!E57</f>
        <v>2884673.38</v>
      </c>
      <c r="H57">
        <f>(Data!V57+Data!Z57+Data!AD57) + (Data!W57+Data!AA57+Data!AE57)*E57/Data!E57</f>
        <v>0</v>
      </c>
      <c r="I57">
        <f>Data!AN57+Data!AP57+(Data!AO57+Data!AQ57)/Data!E57</f>
        <v>0</v>
      </c>
      <c r="J57">
        <f>Data!AJ57+Data!AL57+(Data!AK57+Data!AM57)*E57/Data!E57</f>
        <v>-2390</v>
      </c>
      <c r="K57">
        <f>Data!AF57+Data!AH57 + (Data!AG57+Data!AI57)*E57/Data!E57</f>
        <v>0</v>
      </c>
      <c r="L57">
        <f>Data!AR57+Data!AS57*E57/Data!E57</f>
        <v>-6385547</v>
      </c>
    </row>
    <row r="58" spans="1:12" x14ac:dyDescent="0.35">
      <c r="A58" s="7" t="s">
        <v>260</v>
      </c>
      <c r="B58" t="s">
        <v>261</v>
      </c>
      <c r="C58" t="s">
        <v>132</v>
      </c>
      <c r="D58" t="s">
        <v>112</v>
      </c>
      <c r="E58">
        <f>IF(Data!S58&gt;0,1,Data!F58)</f>
        <v>0.5</v>
      </c>
      <c r="F58">
        <f>(Data!T58-Data!V58 + Data!AB58-Data!AD58 )*-Data!G58
+(Data!X58-Data!Z58)*-0.5 + Data!H58</f>
        <v>2659591.3649999998</v>
      </c>
      <c r="G58">
        <f>(Data!T58-Data!V58 + (Data!U58-Data!W58)*E58/Data!E58)*-Data!G58
+(Data!X58-Data!Z58 + (Data!Y58-Data!AA58)*E58/Data!E58)*-0.5
+(Data!AB58-Data!AD58 + (Data!AC58-Data!AE58)*E58/Data!E58)*-Data!G58 + Data!H58 +Data!I58/Data!E58</f>
        <v>2659591.3650000002</v>
      </c>
      <c r="H58">
        <f>(Data!V58+Data!Z58+Data!AD58) + (Data!W58+Data!AA58+Data!AE58)*E58/Data!E58</f>
        <v>-3974</v>
      </c>
      <c r="I58">
        <f>Data!AN58+Data!AP58+(Data!AO58+Data!AQ58)/Data!E58</f>
        <v>0</v>
      </c>
      <c r="J58">
        <f>Data!AJ58+Data!AL58+(Data!AK58+Data!AM58)*E58/Data!E58</f>
        <v>0</v>
      </c>
      <c r="K58">
        <f>Data!AF58+Data!AH58 + (Data!AG58+Data!AI58)*E58/Data!E58</f>
        <v>0</v>
      </c>
      <c r="L58">
        <f>Data!AR58+Data!AS58*E58/Data!E58</f>
        <v>-77889498</v>
      </c>
    </row>
    <row r="59" spans="1:12" x14ac:dyDescent="0.35">
      <c r="A59" s="7" t="s">
        <v>262</v>
      </c>
      <c r="B59" t="s">
        <v>263</v>
      </c>
      <c r="C59" t="s">
        <v>140</v>
      </c>
      <c r="D59" t="s">
        <v>141</v>
      </c>
      <c r="E59">
        <f>IF(Data!S59&gt;0,1,Data!F59)</f>
        <v>0.5</v>
      </c>
      <c r="F59">
        <f>(Data!T59-Data!V59 + Data!AB59-Data!AD59 )*-Data!G59
+(Data!X59-Data!Z59)*-0.5 + Data!H59</f>
        <v>5046071.0079999994</v>
      </c>
      <c r="G59">
        <f>(Data!T59-Data!V59 + (Data!U59-Data!W59)*E59/Data!E59)*-Data!G59
+(Data!X59-Data!Z59 + (Data!Y59-Data!AA59)*E59/Data!E59)*-0.5
+(Data!AB59-Data!AD59 + (Data!AC59-Data!AE59)*E59/Data!E59)*-Data!G59 + Data!H59 +Data!I59/Data!E59</f>
        <v>5046071.0079999994</v>
      </c>
      <c r="H59">
        <f>(Data!V59+Data!Z59+Data!AD59) + (Data!W59+Data!AA59+Data!AE59)*E59/Data!E59</f>
        <v>0</v>
      </c>
      <c r="I59">
        <f>Data!AN59+Data!AP59+(Data!AO59+Data!AQ59)/Data!E59</f>
        <v>0</v>
      </c>
      <c r="J59">
        <f>Data!AJ59+Data!AL59+(Data!AK59+Data!AM59)*E59/Data!E59</f>
        <v>-47730</v>
      </c>
      <c r="K59">
        <f>Data!AF59+Data!AH59 + (Data!AG59+Data!AI59)*E59/Data!E59</f>
        <v>0</v>
      </c>
      <c r="L59">
        <f>Data!AR59+Data!AS59*E59/Data!E59</f>
        <v>-15809079</v>
      </c>
    </row>
    <row r="60" spans="1:12" x14ac:dyDescent="0.35">
      <c r="A60" s="7" t="s">
        <v>264</v>
      </c>
      <c r="B60" t="s">
        <v>265</v>
      </c>
      <c r="C60" t="s">
        <v>112</v>
      </c>
      <c r="D60" t="s">
        <v>112</v>
      </c>
      <c r="E60">
        <f>IF(Data!S60&gt;0,1,Data!F60)</f>
        <v>0.5</v>
      </c>
      <c r="F60">
        <f>(Data!T60-Data!V60 + Data!AB60-Data!AD60 )*-Data!G60
+(Data!X60-Data!Z60)*-0.5 + Data!H60</f>
        <v>34115651.857999995</v>
      </c>
      <c r="G60">
        <f>(Data!T60-Data!V60 + (Data!U60-Data!W60)*E60/Data!E60)*-Data!G60
+(Data!X60-Data!Z60 + (Data!Y60-Data!AA60)*E60/Data!E60)*-0.5
+(Data!AB60-Data!AD60 + (Data!AC60-Data!AE60)*E60/Data!E60)*-Data!G60 + Data!H60 +Data!I60/Data!E60</f>
        <v>34139653.912</v>
      </c>
      <c r="H60">
        <f>(Data!V60+Data!Z60+Data!AD60) + (Data!W60+Data!AA60+Data!AE60)*E60/Data!E60</f>
        <v>-54962</v>
      </c>
      <c r="I60">
        <f>Data!AN60+Data!AP60+(Data!AO60+Data!AQ60)/Data!E60</f>
        <v>-393612</v>
      </c>
      <c r="J60">
        <f>Data!AJ60+Data!AL60+(Data!AK60+Data!AM60)*E60/Data!E60</f>
        <v>-537792</v>
      </c>
      <c r="K60">
        <f>Data!AF60+Data!AH60 + (Data!AG60+Data!AI60)*E60/Data!E60</f>
        <v>0</v>
      </c>
      <c r="L60">
        <f>Data!AR60+Data!AS60*E60/Data!E60</f>
        <v>-50869546</v>
      </c>
    </row>
    <row r="61" spans="1:12" x14ac:dyDescent="0.35">
      <c r="A61" s="7" t="s">
        <v>266</v>
      </c>
      <c r="B61" t="s">
        <v>267</v>
      </c>
      <c r="C61" t="s">
        <v>245</v>
      </c>
      <c r="D61" t="s">
        <v>112</v>
      </c>
      <c r="E61">
        <f>IF(Data!S61&gt;0,1,Data!F61)</f>
        <v>0.5</v>
      </c>
      <c r="F61">
        <f>(Data!T61-Data!V61 + Data!AB61-Data!AD61 )*-Data!G61
+(Data!X61-Data!Z61)*-0.5 + Data!H61</f>
        <v>5071896.32</v>
      </c>
      <c r="G61">
        <f>(Data!T61-Data!V61 + (Data!U61-Data!W61)*E61/Data!E61)*-Data!G61
+(Data!X61-Data!Z61 + (Data!Y61-Data!AA61)*E61/Data!E61)*-0.5
+(Data!AB61-Data!AD61 + (Data!AC61-Data!AE61)*E61/Data!E61)*-Data!G61 + Data!H61 +Data!I61/Data!E61</f>
        <v>5071896.3200000012</v>
      </c>
      <c r="H61">
        <f>(Data!V61+Data!Z61+Data!AD61) + (Data!W61+Data!AA61+Data!AE61)*E61/Data!E61</f>
        <v>-7302</v>
      </c>
      <c r="I61">
        <f>Data!AN61+Data!AP61+(Data!AO61+Data!AQ61)/Data!E61</f>
        <v>0</v>
      </c>
      <c r="J61">
        <f>Data!AJ61+Data!AL61+(Data!AK61+Data!AM61)*E61/Data!E61</f>
        <v>-45286</v>
      </c>
      <c r="K61">
        <f>Data!AF61+Data!AH61 + (Data!AG61+Data!AI61)*E61/Data!E61</f>
        <v>0</v>
      </c>
      <c r="L61">
        <f>Data!AR61+Data!AS61*E61/Data!E61</f>
        <v>-9679436</v>
      </c>
    </row>
    <row r="62" spans="1:12" x14ac:dyDescent="0.35">
      <c r="A62" s="7" t="s">
        <v>268</v>
      </c>
      <c r="B62" t="s">
        <v>269</v>
      </c>
      <c r="C62" t="s">
        <v>112</v>
      </c>
      <c r="D62" t="s">
        <v>159</v>
      </c>
      <c r="E62">
        <f>IF(Data!S62&gt;0,1,Data!F62)</f>
        <v>0.5</v>
      </c>
      <c r="F62">
        <f>(Data!T62-Data!V62 + Data!AB62-Data!AD62 )*-Data!G62
+(Data!X62-Data!Z62)*-0.5 + Data!H62</f>
        <v>7352430.1000000006</v>
      </c>
      <c r="G62">
        <f>(Data!T62-Data!V62 + (Data!U62-Data!W62)*E62/Data!E62)*-Data!G62
+(Data!X62-Data!Z62 + (Data!Y62-Data!AA62)*E62/Data!E62)*-0.5
+(Data!AB62-Data!AD62 + (Data!AC62-Data!AE62)*E62/Data!E62)*-Data!G62 + Data!H62 +Data!I62/Data!E62</f>
        <v>7352430.1000000006</v>
      </c>
      <c r="H62">
        <f>(Data!V62+Data!Z62+Data!AD62) + (Data!W62+Data!AA62+Data!AE62)*E62/Data!E62</f>
        <v>-7583</v>
      </c>
      <c r="I62">
        <f>Data!AN62+Data!AP62+(Data!AO62+Data!AQ62)/Data!E62</f>
        <v>0</v>
      </c>
      <c r="J62">
        <f>Data!AJ62+Data!AL62+(Data!AK62+Data!AM62)*E62/Data!E62</f>
        <v>-20468</v>
      </c>
      <c r="K62">
        <f>Data!AF62+Data!AH62 + (Data!AG62+Data!AI62)*E62/Data!E62</f>
        <v>-431986</v>
      </c>
      <c r="L62">
        <f>Data!AR62+Data!AS62*E62/Data!E62</f>
        <v>-19092713</v>
      </c>
    </row>
    <row r="63" spans="1:12" x14ac:dyDescent="0.35">
      <c r="A63" s="7" t="s">
        <v>270</v>
      </c>
      <c r="B63" t="s">
        <v>271</v>
      </c>
      <c r="C63" t="s">
        <v>111</v>
      </c>
      <c r="D63" t="s">
        <v>112</v>
      </c>
      <c r="E63">
        <f>IF(Data!S63&gt;0,1,Data!F63)</f>
        <v>0.5</v>
      </c>
      <c r="F63">
        <f>(Data!T63-Data!V63 + Data!AB63-Data!AD63 )*-Data!G63
+(Data!X63-Data!Z63)*-0.5 + Data!H63</f>
        <v>1791453.1769999999</v>
      </c>
      <c r="G63">
        <f>(Data!T63-Data!V63 + (Data!U63-Data!W63)*E63/Data!E63)*-Data!G63
+(Data!X63-Data!Z63 + (Data!Y63-Data!AA63)*E63/Data!E63)*-0.5
+(Data!AB63-Data!AD63 + (Data!AC63-Data!AE63)*E63/Data!E63)*-Data!G63 + Data!H63 +Data!I63/Data!E63</f>
        <v>1791453.1770000001</v>
      </c>
      <c r="H63">
        <f>(Data!V63+Data!Z63+Data!AD63) + (Data!W63+Data!AA63+Data!AE63)*E63/Data!E63</f>
        <v>-2441</v>
      </c>
      <c r="I63">
        <f>Data!AN63+Data!AP63+(Data!AO63+Data!AQ63)/Data!E63</f>
        <v>0</v>
      </c>
      <c r="J63">
        <f>Data!AJ63+Data!AL63+(Data!AK63+Data!AM63)*E63/Data!E63</f>
        <v>-40550</v>
      </c>
      <c r="K63">
        <f>Data!AF63+Data!AH63 + (Data!AG63+Data!AI63)*E63/Data!E63</f>
        <v>0</v>
      </c>
      <c r="L63">
        <f>Data!AR63+Data!AS63*E63/Data!E63</f>
        <v>-13831237</v>
      </c>
    </row>
    <row r="64" spans="1:12" x14ac:dyDescent="0.35">
      <c r="A64" s="7" t="s">
        <v>272</v>
      </c>
      <c r="B64" t="s">
        <v>273</v>
      </c>
      <c r="C64" t="s">
        <v>132</v>
      </c>
      <c r="D64" t="s">
        <v>112</v>
      </c>
      <c r="E64">
        <f>IF(Data!S64&gt;0,1,Data!F64)</f>
        <v>1</v>
      </c>
      <c r="F64">
        <f>(Data!T64-Data!V64 + Data!AB64-Data!AD64 )*-Data!G64
+(Data!X64-Data!Z64)*-0.5 + Data!H64</f>
        <v>8099982.1610000003</v>
      </c>
      <c r="G64">
        <f>(Data!T64-Data!V64 + (Data!U64-Data!W64)*E64/Data!E64)*-Data!G64
+(Data!X64-Data!Z64 + (Data!Y64-Data!AA64)*E64/Data!E64)*-0.5
+(Data!AB64-Data!AD64 + (Data!AC64-Data!AE64)*E64/Data!E64)*-Data!G64 + Data!H64 +Data!I64/Data!E64</f>
        <v>8861280.6410000008</v>
      </c>
      <c r="H64">
        <f>(Data!V64+Data!Z64+Data!AD64) + (Data!W64+Data!AA64+Data!AE64)*E64/Data!E64</f>
        <v>-37748</v>
      </c>
      <c r="I64">
        <f>Data!AN64+Data!AP64+(Data!AO64+Data!AQ64)/Data!E64</f>
        <v>-31939.666666666668</v>
      </c>
      <c r="J64">
        <f>Data!AJ64+Data!AL64+(Data!AK64+Data!AM64)*E64/Data!E64</f>
        <v>-54766</v>
      </c>
      <c r="K64">
        <f>Data!AF64+Data!AH64 + (Data!AG64+Data!AI64)*E64/Data!E64</f>
        <v>0</v>
      </c>
      <c r="L64">
        <f>Data!AR64+Data!AS64*E64/Data!E64</f>
        <v>-39297747.333333336</v>
      </c>
    </row>
    <row r="65" spans="1:12" x14ac:dyDescent="0.35">
      <c r="A65" s="7" t="s">
        <v>274</v>
      </c>
      <c r="B65" s="4" t="s">
        <v>275</v>
      </c>
      <c r="C65" t="s">
        <v>112</v>
      </c>
      <c r="D65" t="s">
        <v>276</v>
      </c>
      <c r="E65">
        <f>IF(Data!S65&gt;0,1,Data!F65)</f>
        <v>0.5</v>
      </c>
      <c r="F65">
        <f>(Data!T65-Data!V65 + Data!AB65-Data!AD65 )*-Data!G65
+(Data!X65-Data!Z65)*-0.5 + Data!H65</f>
        <v>9677702.0879999995</v>
      </c>
      <c r="G65">
        <f>(Data!T65-Data!V65 + (Data!U65-Data!W65)*E65/Data!E65)*-Data!G65
+(Data!X65-Data!Z65 + (Data!Y65-Data!AA65)*E65/Data!E65)*-0.5
+(Data!AB65-Data!AD65 + (Data!AC65-Data!AE65)*E65/Data!E65)*-Data!G65 + Data!H65 +Data!I65/Data!E65</f>
        <v>9822922.6961632669</v>
      </c>
      <c r="H65">
        <f>(Data!V65+Data!Z65+Data!AD65) + (Data!W65+Data!AA65+Data!AE65)*E65/Data!E65</f>
        <v>-61400.061224489793</v>
      </c>
      <c r="I65">
        <f>Data!AN65+Data!AP65+(Data!AO65+Data!AQ65)/Data!E65</f>
        <v>-575713.32653061231</v>
      </c>
      <c r="J65">
        <f>Data!AJ65+Data!AL65+(Data!AK65+Data!AM65)*E65/Data!E65</f>
        <v>-64838</v>
      </c>
      <c r="K65">
        <f>Data!AF65+Data!AH65 + (Data!AG65+Data!AI65)*E65/Data!E65</f>
        <v>0</v>
      </c>
      <c r="L65">
        <f>Data!AR65+Data!AS65*E65/Data!E65</f>
        <v>-18881572.734693877</v>
      </c>
    </row>
    <row r="66" spans="1:12" x14ac:dyDescent="0.35">
      <c r="A66" s="7" t="s">
        <v>277</v>
      </c>
      <c r="B66" t="s">
        <v>278</v>
      </c>
      <c r="C66" t="s">
        <v>210</v>
      </c>
      <c r="D66" t="s">
        <v>112</v>
      </c>
      <c r="E66">
        <f>IF(Data!S66&gt;0,1,Data!F66)</f>
        <v>1</v>
      </c>
      <c r="F66">
        <f>(Data!T66-Data!V66 + Data!AB66-Data!AD66 )*-Data!G66
+(Data!X66-Data!Z66)*-0.5 + Data!H66</f>
        <v>3422004.2659999998</v>
      </c>
      <c r="G66">
        <f>(Data!T66-Data!V66 + (Data!U66-Data!W66)*E66/Data!E66)*-Data!G66
+(Data!X66-Data!Z66 + (Data!Y66-Data!AA66)*E66/Data!E66)*-0.5
+(Data!AB66-Data!AD66 + (Data!AC66-Data!AE66)*E66/Data!E66)*-Data!G66 + Data!H66 +Data!I66/Data!E66</f>
        <v>3422004.2659999998</v>
      </c>
      <c r="H66">
        <f>(Data!V66+Data!Z66+Data!AD66) + (Data!W66+Data!AA66+Data!AE66)*E66/Data!E66</f>
        <v>0</v>
      </c>
      <c r="I66">
        <f>Data!AN66+Data!AP66+(Data!AO66+Data!AQ66)/Data!E66</f>
        <v>-183840</v>
      </c>
      <c r="J66">
        <f>Data!AJ66+Data!AL66+(Data!AK66+Data!AM66)*E66/Data!E66</f>
        <v>-11622</v>
      </c>
      <c r="K66">
        <f>Data!AF66+Data!AH66 + (Data!AG66+Data!AI66)*E66/Data!E66</f>
        <v>0</v>
      </c>
      <c r="L66">
        <f>Data!AR66+Data!AS66*E66/Data!E66</f>
        <v>-10536908</v>
      </c>
    </row>
    <row r="67" spans="1:12" x14ac:dyDescent="0.35">
      <c r="A67" s="7" t="s">
        <v>279</v>
      </c>
      <c r="B67" t="s">
        <v>280</v>
      </c>
      <c r="C67" t="s">
        <v>112</v>
      </c>
      <c r="D67" t="s">
        <v>281</v>
      </c>
      <c r="E67">
        <f>IF(Data!S67&gt;0,1,Data!F67)</f>
        <v>1</v>
      </c>
      <c r="F67">
        <f>(Data!T67-Data!V67 + Data!AB67-Data!AD67 )*-Data!G67
+(Data!X67-Data!Z67)*-0.5 + Data!H67</f>
        <v>3383942.4200000004</v>
      </c>
      <c r="G67">
        <f>(Data!T67-Data!V67 + (Data!U67-Data!W67)*E67/Data!E67)*-Data!G67
+(Data!X67-Data!Z67 + (Data!Y67-Data!AA67)*E67/Data!E67)*-0.5
+(Data!AB67-Data!AD67 + (Data!AC67-Data!AE67)*E67/Data!E67)*-Data!G67 + Data!H67 +Data!I67/Data!E67</f>
        <v>3495311.0077551021</v>
      </c>
      <c r="H67">
        <f>(Data!V67+Data!Z67+Data!AD67) + (Data!W67+Data!AA67+Data!AE67)*E67/Data!E67</f>
        <v>-55321.040816326531</v>
      </c>
      <c r="I67">
        <f>Data!AN67+Data!AP67+(Data!AO67+Data!AQ67)/Data!E67</f>
        <v>-55189.795918367345</v>
      </c>
      <c r="J67">
        <f>Data!AJ67+Data!AL67+(Data!AK67+Data!AM67)*E67/Data!E67</f>
        <v>0</v>
      </c>
      <c r="K67">
        <f>Data!AF67+Data!AH67 + (Data!AG67+Data!AI67)*E67/Data!E67</f>
        <v>0</v>
      </c>
      <c r="L67">
        <f>Data!AR67+Data!AS67*E67/Data!E67</f>
        <v>-8778059.5102040824</v>
      </c>
    </row>
    <row r="68" spans="1:12" x14ac:dyDescent="0.35">
      <c r="A68" s="7" t="s">
        <v>282</v>
      </c>
      <c r="B68" t="s">
        <v>283</v>
      </c>
      <c r="C68" t="s">
        <v>125</v>
      </c>
      <c r="D68" t="s">
        <v>126</v>
      </c>
      <c r="E68">
        <f>IF(Data!S68&gt;0,1,Data!F68)</f>
        <v>0.5</v>
      </c>
      <c r="F68">
        <f>(Data!T68-Data!V68 + Data!AB68-Data!AD68 )*-Data!G68
+(Data!X68-Data!Z68)*-0.5 + Data!H68</f>
        <v>2248935.2759999996</v>
      </c>
      <c r="G68">
        <f>(Data!T68-Data!V68 + (Data!U68-Data!W68)*E68/Data!E68)*-Data!G68
+(Data!X68-Data!Z68 + (Data!Y68-Data!AA68)*E68/Data!E68)*-0.5
+(Data!AB68-Data!AD68 + (Data!AC68-Data!AE68)*E68/Data!E68)*-Data!G68 + Data!H68 +Data!I68/Data!E68</f>
        <v>2248935.2759999996</v>
      </c>
      <c r="H68">
        <f>(Data!V68+Data!Z68+Data!AD68) + (Data!W68+Data!AA68+Data!AE68)*E68/Data!E68</f>
        <v>-4138</v>
      </c>
      <c r="I68">
        <f>Data!AN68+Data!AP68+(Data!AO68+Data!AQ68)/Data!E68</f>
        <v>0</v>
      </c>
      <c r="J68">
        <f>Data!AJ68+Data!AL68+(Data!AK68+Data!AM68)*E68/Data!E68</f>
        <v>0</v>
      </c>
      <c r="K68">
        <f>Data!AF68+Data!AH68 + (Data!AG68+Data!AI68)*E68/Data!E68</f>
        <v>0</v>
      </c>
      <c r="L68">
        <f>Data!AR68+Data!AS68*E68/Data!E68</f>
        <v>-24598983</v>
      </c>
    </row>
    <row r="69" spans="1:12" x14ac:dyDescent="0.35">
      <c r="A69" s="7" t="s">
        <v>284</v>
      </c>
      <c r="B69" t="s">
        <v>285</v>
      </c>
      <c r="C69" t="s">
        <v>112</v>
      </c>
      <c r="D69" t="s">
        <v>116</v>
      </c>
      <c r="E69">
        <f>IF(Data!S69&gt;0,1,Data!F69)</f>
        <v>1</v>
      </c>
      <c r="F69">
        <f>(Data!T69-Data!V69 + Data!AB69-Data!AD69 )*-Data!G69
+(Data!X69-Data!Z69)*-0.5 + Data!H69</f>
        <v>6189471.4680000003</v>
      </c>
      <c r="G69">
        <f>(Data!T69-Data!V69 + (Data!U69-Data!W69)*E69/Data!E69)*-Data!G69
+(Data!X69-Data!Z69 + (Data!Y69-Data!AA69)*E69/Data!E69)*-0.5
+(Data!AB69-Data!AD69 + (Data!AC69-Data!AE69)*E69/Data!E69)*-Data!G69 + Data!H69 +Data!I69/Data!E69</f>
        <v>6210836.8108571433</v>
      </c>
      <c r="H69">
        <f>(Data!V69+Data!Z69+Data!AD69) + (Data!W69+Data!AA69+Data!AE69)*E69/Data!E69</f>
        <v>0</v>
      </c>
      <c r="I69">
        <f>Data!AN69+Data!AP69+(Data!AO69+Data!AQ69)/Data!E69</f>
        <v>-61355.102040816324</v>
      </c>
      <c r="J69">
        <f>Data!AJ69+Data!AL69+(Data!AK69+Data!AM69)*E69/Data!E69</f>
        <v>-8479</v>
      </c>
      <c r="K69">
        <f>Data!AF69+Data!AH69 + (Data!AG69+Data!AI69)*E69/Data!E69</f>
        <v>-200</v>
      </c>
      <c r="L69">
        <f>Data!AR69+Data!AS69*E69/Data!E69</f>
        <v>-16277666</v>
      </c>
    </row>
    <row r="70" spans="1:12" x14ac:dyDescent="0.35">
      <c r="A70" s="7" t="s">
        <v>286</v>
      </c>
      <c r="B70" t="s">
        <v>287</v>
      </c>
      <c r="C70" t="s">
        <v>115</v>
      </c>
      <c r="D70" t="s">
        <v>116</v>
      </c>
      <c r="E70">
        <f>IF(Data!S70&gt;0,1,Data!F70)</f>
        <v>0.5</v>
      </c>
      <c r="F70">
        <f>(Data!T70-Data!V70 + Data!AB70-Data!AD70 )*-Data!G70
+(Data!X70-Data!Z70)*-0.5 + Data!H70</f>
        <v>4382098.9640000006</v>
      </c>
      <c r="G70">
        <f>(Data!T70-Data!V70 + (Data!U70-Data!W70)*E70/Data!E70)*-Data!G70
+(Data!X70-Data!Z70 + (Data!Y70-Data!AA70)*E70/Data!E70)*-0.5
+(Data!AB70-Data!AD70 + (Data!AC70-Data!AE70)*E70/Data!E70)*-Data!G70 + Data!H70 +Data!I70/Data!E70</f>
        <v>4382098.9639999997</v>
      </c>
      <c r="H70">
        <f>(Data!V70+Data!Z70+Data!AD70) + (Data!W70+Data!AA70+Data!AE70)*E70/Data!E70</f>
        <v>0</v>
      </c>
      <c r="I70">
        <f>Data!AN70+Data!AP70+(Data!AO70+Data!AQ70)/Data!E70</f>
        <v>0</v>
      </c>
      <c r="J70">
        <f>Data!AJ70+Data!AL70+(Data!AK70+Data!AM70)*E70/Data!E70</f>
        <v>-55757</v>
      </c>
      <c r="K70">
        <f>Data!AF70+Data!AH70 + (Data!AG70+Data!AI70)*E70/Data!E70</f>
        <v>0</v>
      </c>
      <c r="L70">
        <f>Data!AR70+Data!AS70*E70/Data!E70</f>
        <v>-5944284</v>
      </c>
    </row>
    <row r="71" spans="1:12" x14ac:dyDescent="0.35">
      <c r="A71" s="7" t="s">
        <v>288</v>
      </c>
      <c r="B71" t="s">
        <v>289</v>
      </c>
      <c r="C71" t="s">
        <v>112</v>
      </c>
      <c r="D71" t="s">
        <v>137</v>
      </c>
      <c r="E71">
        <f>IF(Data!S71&gt;0,1,Data!F71)</f>
        <v>0.5</v>
      </c>
      <c r="F71">
        <f>(Data!T71-Data!V71 + Data!AB71-Data!AD71 )*-Data!G71
+(Data!X71-Data!Z71)*-0.5 + Data!H71</f>
        <v>8052618.6359999999</v>
      </c>
      <c r="G71">
        <f>(Data!T71-Data!V71 + (Data!U71-Data!W71)*E71/Data!E71)*-Data!G71
+(Data!X71-Data!Z71 + (Data!Y71-Data!AA71)*E71/Data!E71)*-0.5
+(Data!AB71-Data!AD71 + (Data!AC71-Data!AE71)*E71/Data!E71)*-Data!G71 + Data!H71 +Data!I71/Data!E71</f>
        <v>8052618.6360000009</v>
      </c>
      <c r="H71">
        <f>(Data!V71+Data!Z71+Data!AD71) + (Data!W71+Data!AA71+Data!AE71)*E71/Data!E71</f>
        <v>-53627</v>
      </c>
      <c r="I71">
        <f>Data!AN71+Data!AP71+(Data!AO71+Data!AQ71)/Data!E71</f>
        <v>0</v>
      </c>
      <c r="J71">
        <f>Data!AJ71+Data!AL71+(Data!AK71+Data!AM71)*E71/Data!E71</f>
        <v>-10690</v>
      </c>
      <c r="K71">
        <f>Data!AF71+Data!AH71 + (Data!AG71+Data!AI71)*E71/Data!E71</f>
        <v>0</v>
      </c>
      <c r="L71">
        <f>Data!AR71+Data!AS71*E71/Data!E71</f>
        <v>-20680650</v>
      </c>
    </row>
    <row r="72" spans="1:12" x14ac:dyDescent="0.35">
      <c r="A72" s="7" t="s">
        <v>290</v>
      </c>
      <c r="B72" t="s">
        <v>291</v>
      </c>
      <c r="C72" t="s">
        <v>112</v>
      </c>
      <c r="D72" t="s">
        <v>179</v>
      </c>
      <c r="E72">
        <f>IF(Data!S72&gt;0,1,Data!F72)</f>
        <v>1</v>
      </c>
      <c r="F72">
        <f>(Data!T72-Data!V72 + Data!AB72-Data!AD72 )*-Data!G72
+(Data!X72-Data!Z72)*-0.5 + Data!H72</f>
        <v>16163924.444</v>
      </c>
      <c r="G72">
        <f>(Data!T72-Data!V72 + (Data!U72-Data!W72)*E72/Data!E72)*-Data!G72
+(Data!X72-Data!Z72 + (Data!Y72-Data!AA72)*E72/Data!E72)*-0.5
+(Data!AB72-Data!AD72 + (Data!AC72-Data!AE72)*E72/Data!E72)*-Data!G72 + Data!H72 +Data!I72/Data!E72</f>
        <v>16203418.019510206</v>
      </c>
      <c r="H72">
        <f>(Data!V72+Data!Z72+Data!AD72) + (Data!W72+Data!AA72+Data!AE72)*E72/Data!E72</f>
        <v>-36910</v>
      </c>
      <c r="I72">
        <f>Data!AN72+Data!AP72+(Data!AO72+Data!AQ72)/Data!E72</f>
        <v>-138510.20408163266</v>
      </c>
      <c r="J72">
        <f>Data!AJ72+Data!AL72+(Data!AK72+Data!AM72)*E72/Data!E72</f>
        <v>-179535</v>
      </c>
      <c r="K72">
        <f>Data!AF72+Data!AH72 + (Data!AG72+Data!AI72)*E72/Data!E72</f>
        <v>0</v>
      </c>
      <c r="L72">
        <f>Data!AR72+Data!AS72*E72/Data!E72</f>
        <v>-28601982</v>
      </c>
    </row>
    <row r="73" spans="1:12" x14ac:dyDescent="0.35">
      <c r="A73" s="7" t="s">
        <v>292</v>
      </c>
      <c r="B73" t="s">
        <v>293</v>
      </c>
      <c r="C73" t="s">
        <v>125</v>
      </c>
      <c r="D73" t="s">
        <v>126</v>
      </c>
      <c r="E73">
        <f>IF(Data!S73&gt;0,1,Data!F73)</f>
        <v>0.5</v>
      </c>
      <c r="F73">
        <f>(Data!T73-Data!V73 + Data!AB73-Data!AD73 )*-Data!G73
+(Data!X73-Data!Z73)*-0.5 + Data!H73</f>
        <v>3378136.8480000002</v>
      </c>
      <c r="G73">
        <f>(Data!T73-Data!V73 + (Data!U73-Data!W73)*E73/Data!E73)*-Data!G73
+(Data!X73-Data!Z73 + (Data!Y73-Data!AA73)*E73/Data!E73)*-0.5
+(Data!AB73-Data!AD73 + (Data!AC73-Data!AE73)*E73/Data!E73)*-Data!G73 + Data!H73 +Data!I73/Data!E73</f>
        <v>3379746.8480000002</v>
      </c>
      <c r="H73">
        <f>(Data!V73+Data!Z73+Data!AD73) + (Data!W73+Data!AA73+Data!AE73)*E73/Data!E73</f>
        <v>0</v>
      </c>
      <c r="I73">
        <f>Data!AN73+Data!AP73+(Data!AO73+Data!AQ73)/Data!E73</f>
        <v>-1597320</v>
      </c>
      <c r="J73">
        <f>Data!AJ73+Data!AL73+(Data!AK73+Data!AM73)*E73/Data!E73</f>
        <v>-57797</v>
      </c>
      <c r="K73">
        <f>Data!AF73+Data!AH73 + (Data!AG73+Data!AI73)*E73/Data!E73</f>
        <v>0</v>
      </c>
      <c r="L73">
        <f>Data!AR73+Data!AS73*E73/Data!E73</f>
        <v>-5010532</v>
      </c>
    </row>
    <row r="74" spans="1:12" x14ac:dyDescent="0.35">
      <c r="A74" s="7" t="s">
        <v>294</v>
      </c>
      <c r="B74" t="s">
        <v>295</v>
      </c>
      <c r="C74" t="s">
        <v>112</v>
      </c>
      <c r="D74" t="s">
        <v>159</v>
      </c>
      <c r="E74">
        <f>IF(Data!S74&gt;0,1,Data!F74)</f>
        <v>1</v>
      </c>
      <c r="F74">
        <f>(Data!T74-Data!V74 + Data!AB74-Data!AD74 )*-Data!G74
+(Data!X74-Data!Z74)*-0.5 + Data!H74</f>
        <v>9636019.3650000002</v>
      </c>
      <c r="G74">
        <f>(Data!T74-Data!V74 + (Data!U74-Data!W74)*E74/Data!E74)*-Data!G74
+(Data!X74-Data!Z74 + (Data!Y74-Data!AA74)*E74/Data!E74)*-0.5
+(Data!AB74-Data!AD74 + (Data!AC74-Data!AE74)*E74/Data!E74)*-Data!G74 + Data!H74 +Data!I74/Data!E74</f>
        <v>9643968.1813265309</v>
      </c>
      <c r="H74">
        <f>(Data!V74+Data!Z74+Data!AD74) + (Data!W74+Data!AA74+Data!AE74)*E74/Data!E74</f>
        <v>-48835</v>
      </c>
      <c r="I74">
        <f>Data!AN74+Data!AP74+(Data!AO74+Data!AQ74)/Data!E74</f>
        <v>-1109872.3469387754</v>
      </c>
      <c r="J74">
        <f>Data!AJ74+Data!AL74+(Data!AK74+Data!AM74)*E74/Data!E74</f>
        <v>-14540</v>
      </c>
      <c r="K74">
        <f>Data!AF74+Data!AH74 + (Data!AG74+Data!AI74)*E74/Data!E74</f>
        <v>0</v>
      </c>
      <c r="L74">
        <f>Data!AR74+Data!AS74*E74/Data!E74</f>
        <v>-12775016</v>
      </c>
    </row>
    <row r="75" spans="1:12" x14ac:dyDescent="0.35">
      <c r="A75" s="7" t="s">
        <v>296</v>
      </c>
      <c r="B75" t="s">
        <v>297</v>
      </c>
      <c r="C75" t="s">
        <v>112</v>
      </c>
      <c r="D75" t="s">
        <v>281</v>
      </c>
      <c r="E75">
        <f>IF(Data!S75&gt;0,1,Data!F75)</f>
        <v>0.5</v>
      </c>
      <c r="F75">
        <f>(Data!T75-Data!V75 + Data!AB75-Data!AD75 )*-Data!G75
+(Data!X75-Data!Z75)*-0.5 + Data!H75</f>
        <v>12413461.986</v>
      </c>
      <c r="G75">
        <f>(Data!T75-Data!V75 + (Data!U75-Data!W75)*E75/Data!E75)*-Data!G75
+(Data!X75-Data!Z75 + (Data!Y75-Data!AA75)*E75/Data!E75)*-0.5
+(Data!AB75-Data!AD75 + (Data!AC75-Data!AE75)*E75/Data!E75)*-Data!G75 + Data!H75 +Data!I75/Data!E75</f>
        <v>12422647.700285714</v>
      </c>
      <c r="H75">
        <f>(Data!V75+Data!Z75+Data!AD75) + (Data!W75+Data!AA75+Data!AE75)*E75/Data!E75</f>
        <v>-85210</v>
      </c>
      <c r="I75">
        <f>Data!AN75+Data!AP75+(Data!AO75+Data!AQ75)/Data!E75</f>
        <v>-359075.51020408166</v>
      </c>
      <c r="J75">
        <f>Data!AJ75+Data!AL75+(Data!AK75+Data!AM75)*E75/Data!E75</f>
        <v>-61230</v>
      </c>
      <c r="K75">
        <f>Data!AF75+Data!AH75 + (Data!AG75+Data!AI75)*E75/Data!E75</f>
        <v>0</v>
      </c>
      <c r="L75">
        <f>Data!AR75+Data!AS75*E75/Data!E75</f>
        <v>-17880614</v>
      </c>
    </row>
    <row r="76" spans="1:12" x14ac:dyDescent="0.35">
      <c r="A76" s="7" t="s">
        <v>298</v>
      </c>
      <c r="B76" t="s">
        <v>299</v>
      </c>
      <c r="C76" t="s">
        <v>132</v>
      </c>
      <c r="D76" t="s">
        <v>112</v>
      </c>
      <c r="E76">
        <f>IF(Data!S76&gt;0,1,Data!F76)</f>
        <v>0.5</v>
      </c>
      <c r="F76">
        <f>(Data!T76-Data!V76 + Data!AB76-Data!AD76 )*-Data!G76
+(Data!X76-Data!Z76)*-0.5 + Data!H76</f>
        <v>10183963.636</v>
      </c>
      <c r="G76">
        <f>(Data!T76-Data!V76 + (Data!U76-Data!W76)*E76/Data!E76)*-Data!G76
+(Data!X76-Data!Z76 + (Data!Y76-Data!AA76)*E76/Data!E76)*-0.5
+(Data!AB76-Data!AD76 + (Data!AC76-Data!AE76)*E76/Data!E76)*-Data!G76 + Data!H76 +Data!I76/Data!E76</f>
        <v>10183963.636000002</v>
      </c>
      <c r="H76">
        <f>(Data!V76+Data!Z76+Data!AD76) + (Data!W76+Data!AA76+Data!AE76)*E76/Data!E76</f>
        <v>-40779</v>
      </c>
      <c r="I76">
        <f>Data!AN76+Data!AP76+(Data!AO76+Data!AQ76)/Data!E76</f>
        <v>0</v>
      </c>
      <c r="J76">
        <f>Data!AJ76+Data!AL76+(Data!AK76+Data!AM76)*E76/Data!E76</f>
        <v>0</v>
      </c>
      <c r="K76">
        <f>Data!AF76+Data!AH76 + (Data!AG76+Data!AI76)*E76/Data!E76</f>
        <v>0</v>
      </c>
      <c r="L76">
        <f>Data!AR76+Data!AS76*E76/Data!E76</f>
        <v>-33532492</v>
      </c>
    </row>
    <row r="77" spans="1:12" x14ac:dyDescent="0.35">
      <c r="A77" s="7" t="s">
        <v>300</v>
      </c>
      <c r="B77" t="s">
        <v>301</v>
      </c>
      <c r="C77" t="s">
        <v>225</v>
      </c>
      <c r="D77" t="s">
        <v>226</v>
      </c>
      <c r="E77">
        <f>IF(Data!S77&gt;0,1,Data!F77)</f>
        <v>1</v>
      </c>
      <c r="F77">
        <f>(Data!T77-Data!V77 + Data!AB77-Data!AD77 )*-Data!G77
+(Data!X77-Data!Z77)*-0.5 + Data!H77</f>
        <v>2265475.96</v>
      </c>
      <c r="G77">
        <f>(Data!T77-Data!V77 + (Data!U77-Data!W77)*E77/Data!E77)*-Data!G77
+(Data!X77-Data!Z77 + (Data!Y77-Data!AA77)*E77/Data!E77)*-0.5
+(Data!AB77-Data!AD77 + (Data!AC77-Data!AE77)*E77/Data!E77)*-Data!G77 + Data!H77 +Data!I77/Data!E77</f>
        <v>2265475.96</v>
      </c>
      <c r="H77">
        <f>(Data!V77+Data!Z77+Data!AD77) + (Data!W77+Data!AA77+Data!AE77)*E77/Data!E77</f>
        <v>0</v>
      </c>
      <c r="I77">
        <f>Data!AN77+Data!AP77+(Data!AO77+Data!AQ77)/Data!E77</f>
        <v>-611197.5</v>
      </c>
      <c r="J77">
        <f>Data!AJ77+Data!AL77+(Data!AK77+Data!AM77)*E77/Data!E77</f>
        <v>-39154</v>
      </c>
      <c r="K77">
        <f>Data!AF77+Data!AH77 + (Data!AG77+Data!AI77)*E77/Data!E77</f>
        <v>0</v>
      </c>
      <c r="L77">
        <f>Data!AR77+Data!AS77*E77/Data!E77</f>
        <v>-3886371.5</v>
      </c>
    </row>
    <row r="78" spans="1:12" x14ac:dyDescent="0.35">
      <c r="A78" s="7" t="s">
        <v>302</v>
      </c>
      <c r="B78" t="s">
        <v>303</v>
      </c>
      <c r="C78" t="s">
        <v>304</v>
      </c>
      <c r="D78" t="s">
        <v>305</v>
      </c>
      <c r="E78">
        <f>IF(Data!S78&gt;0,1,Data!F78)</f>
        <v>1</v>
      </c>
      <c r="F78">
        <f>(Data!T78-Data!V78 + Data!AB78-Data!AD78 )*-Data!G78
+(Data!X78-Data!Z78)*-0.5 + Data!H78</f>
        <v>6270653.3440000005</v>
      </c>
      <c r="G78">
        <f>(Data!T78-Data!V78 + (Data!U78-Data!W78)*E78/Data!E78)*-Data!G78
+(Data!X78-Data!Z78 + (Data!Y78-Data!AA78)*E78/Data!E78)*-0.5
+(Data!AB78-Data!AD78 + (Data!AC78-Data!AE78)*E78/Data!E78)*-Data!G78 + Data!H78 +Data!I78/Data!E78</f>
        <v>6347576.3789999997</v>
      </c>
      <c r="H78">
        <f>(Data!V78+Data!Z78+Data!AD78) + (Data!W78+Data!AA78+Data!AE78)*E78/Data!E78</f>
        <v>-31846</v>
      </c>
      <c r="I78">
        <f>Data!AN78+Data!AP78+(Data!AO78+Data!AQ78)/Data!E78</f>
        <v>-1043785</v>
      </c>
      <c r="J78">
        <f>Data!AJ78+Data!AL78+(Data!AK78+Data!AM78)*E78/Data!E78</f>
        <v>-104540</v>
      </c>
      <c r="K78">
        <f>Data!AF78+Data!AH78 + (Data!AG78+Data!AI78)*E78/Data!E78</f>
        <v>0</v>
      </c>
      <c r="L78">
        <f>Data!AR78+Data!AS78*E78/Data!E78</f>
        <v>-11665290</v>
      </c>
    </row>
    <row r="79" spans="1:12" x14ac:dyDescent="0.35">
      <c r="A79" s="7" t="s">
        <v>306</v>
      </c>
      <c r="B79" t="s">
        <v>307</v>
      </c>
      <c r="C79" t="s">
        <v>144</v>
      </c>
      <c r="D79" t="s">
        <v>145</v>
      </c>
      <c r="E79">
        <f>IF(Data!S79&gt;0,1,Data!F79)</f>
        <v>1</v>
      </c>
      <c r="F79">
        <f>(Data!T79-Data!V79 + Data!AB79-Data!AD79 )*-Data!G79
+(Data!X79-Data!Z79)*-0.5 + Data!H79</f>
        <v>3891387.3909999998</v>
      </c>
      <c r="G79">
        <f>(Data!T79-Data!V79 + (Data!U79-Data!W79)*E79/Data!E79)*-Data!G79
+(Data!X79-Data!Z79 + (Data!Y79-Data!AA79)*E79/Data!E79)*-0.5
+(Data!AB79-Data!AD79 + (Data!AC79-Data!AE79)*E79/Data!E79)*-Data!G79 + Data!H79 +Data!I79/Data!E79</f>
        <v>3911031.3859999999</v>
      </c>
      <c r="H79">
        <f>(Data!V79+Data!Z79+Data!AD79) + (Data!W79+Data!AA79+Data!AE79)*E79/Data!E79</f>
        <v>-17439</v>
      </c>
      <c r="I79">
        <f>Data!AN79+Data!AP79+(Data!AO79+Data!AQ79)/Data!E79</f>
        <v>-46902.5</v>
      </c>
      <c r="J79">
        <f>Data!AJ79+Data!AL79+(Data!AK79+Data!AM79)*E79/Data!E79</f>
        <v>-29763</v>
      </c>
      <c r="K79">
        <f>Data!AF79+Data!AH79 + (Data!AG79+Data!AI79)*E79/Data!E79</f>
        <v>0</v>
      </c>
      <c r="L79">
        <f>Data!AR79+Data!AS79*E79/Data!E79</f>
        <v>-7385684</v>
      </c>
    </row>
    <row r="80" spans="1:12" x14ac:dyDescent="0.35">
      <c r="A80" s="7" t="s">
        <v>308</v>
      </c>
      <c r="B80" t="s">
        <v>309</v>
      </c>
      <c r="C80" t="s">
        <v>210</v>
      </c>
      <c r="D80" t="s">
        <v>112</v>
      </c>
      <c r="E80">
        <f>IF(Data!S80&gt;0,1,Data!F80)</f>
        <v>0.5</v>
      </c>
      <c r="F80">
        <f>(Data!T80-Data!V80 + Data!AB80-Data!AD80 )*-Data!G80
+(Data!X80-Data!Z80)*-0.5 + Data!H80</f>
        <v>5166189.1090000002</v>
      </c>
      <c r="G80">
        <f>(Data!T80-Data!V80 + (Data!U80-Data!W80)*E80/Data!E80)*-Data!G80
+(Data!X80-Data!Z80 + (Data!Y80-Data!AA80)*E80/Data!E80)*-0.5
+(Data!AB80-Data!AD80 + (Data!AC80-Data!AE80)*E80/Data!E80)*-Data!G80 + Data!H80 +Data!I80/Data!E80</f>
        <v>5166189.1089999992</v>
      </c>
      <c r="H80">
        <f>(Data!V80+Data!Z80+Data!AD80) + (Data!W80+Data!AA80+Data!AE80)*E80/Data!E80</f>
        <v>0</v>
      </c>
      <c r="I80">
        <f>Data!AN80+Data!AP80+(Data!AO80+Data!AQ80)/Data!E80</f>
        <v>0</v>
      </c>
      <c r="J80">
        <f>Data!AJ80+Data!AL80+(Data!AK80+Data!AM80)*E80/Data!E80</f>
        <v>-34832</v>
      </c>
      <c r="K80">
        <f>Data!AF80+Data!AH80 + (Data!AG80+Data!AI80)*E80/Data!E80</f>
        <v>0</v>
      </c>
      <c r="L80">
        <f>Data!AR80+Data!AS80*E80/Data!E80</f>
        <v>-9394706</v>
      </c>
    </row>
    <row r="81" spans="1:12" x14ac:dyDescent="0.35">
      <c r="A81" s="7" t="s">
        <v>310</v>
      </c>
      <c r="B81" t="s">
        <v>311</v>
      </c>
      <c r="C81" t="s">
        <v>176</v>
      </c>
      <c r="D81" t="s">
        <v>112</v>
      </c>
      <c r="E81">
        <f>IF(Data!S81&gt;0,1,Data!F81)</f>
        <v>0.5</v>
      </c>
      <c r="F81">
        <f>(Data!T81-Data!V81 + Data!AB81-Data!AD81 )*-Data!G81
+(Data!X81-Data!Z81)*-0.5 + Data!H81</f>
        <v>5505156.4220000003</v>
      </c>
      <c r="G81">
        <f>(Data!T81-Data!V81 + (Data!U81-Data!W81)*E81/Data!E81)*-Data!G81
+(Data!X81-Data!Z81 + (Data!Y81-Data!AA81)*E81/Data!E81)*-0.5
+(Data!AB81-Data!AD81 + (Data!AC81-Data!AE81)*E81/Data!E81)*-Data!G81 + Data!H81 +Data!I81/Data!E81</f>
        <v>5505156.4220000003</v>
      </c>
      <c r="H81">
        <f>(Data!V81+Data!Z81+Data!AD81) + (Data!W81+Data!AA81+Data!AE81)*E81/Data!E81</f>
        <v>16579</v>
      </c>
      <c r="I81">
        <f>Data!AN81+Data!AP81+(Data!AO81+Data!AQ81)/Data!E81</f>
        <v>0</v>
      </c>
      <c r="J81">
        <f>Data!AJ81+Data!AL81+(Data!AK81+Data!AM81)*E81/Data!E81</f>
        <v>-85628</v>
      </c>
      <c r="K81">
        <f>Data!AF81+Data!AH81 + (Data!AG81+Data!AI81)*E81/Data!E81</f>
        <v>0</v>
      </c>
      <c r="L81">
        <f>Data!AR81+Data!AS81*E81/Data!E81</f>
        <v>-11834716</v>
      </c>
    </row>
    <row r="82" spans="1:12" x14ac:dyDescent="0.35">
      <c r="A82" s="7" t="s">
        <v>312</v>
      </c>
      <c r="B82" t="s">
        <v>313</v>
      </c>
      <c r="C82" t="s">
        <v>112</v>
      </c>
      <c r="D82" t="s">
        <v>314</v>
      </c>
      <c r="E82">
        <f>IF(Data!S82&gt;0,1,Data!F82)</f>
        <v>0.5</v>
      </c>
      <c r="F82">
        <f>(Data!T82-Data!V82 + Data!AB82-Data!AD82 )*-Data!G82
+(Data!X82-Data!Z82)*-0.5 + Data!H82</f>
        <v>10630475.5</v>
      </c>
      <c r="G82">
        <f>(Data!T82-Data!V82 + (Data!U82-Data!W82)*E82/Data!E82)*-Data!G82
+(Data!X82-Data!Z82 + (Data!Y82-Data!AA82)*E82/Data!E82)*-0.5
+(Data!AB82-Data!AD82 + (Data!AC82-Data!AE82)*E82/Data!E82)*-Data!G82 + Data!H82 +Data!I82/Data!E82</f>
        <v>10630475.500000002</v>
      </c>
      <c r="H82">
        <f>(Data!V82+Data!Z82+Data!AD82) + (Data!W82+Data!AA82+Data!AE82)*E82/Data!E82</f>
        <v>-85647</v>
      </c>
      <c r="I82">
        <f>Data!AN82+Data!AP82+(Data!AO82+Data!AQ82)/Data!E82</f>
        <v>-263808</v>
      </c>
      <c r="J82">
        <f>Data!AJ82+Data!AL82+(Data!AK82+Data!AM82)*E82/Data!E82</f>
        <v>-153374</v>
      </c>
      <c r="K82">
        <f>Data!AF82+Data!AH82 + (Data!AG82+Data!AI82)*E82/Data!E82</f>
        <v>0</v>
      </c>
      <c r="L82">
        <f>Data!AR82+Data!AS82*E82/Data!E82</f>
        <v>-16928770</v>
      </c>
    </row>
    <row r="83" spans="1:12" x14ac:dyDescent="0.35">
      <c r="A83" s="7" t="s">
        <v>315</v>
      </c>
      <c r="B83" t="s">
        <v>316</v>
      </c>
      <c r="C83" t="s">
        <v>231</v>
      </c>
      <c r="D83" t="s">
        <v>232</v>
      </c>
      <c r="E83">
        <f>IF(Data!S83&gt;0,1,Data!F83)</f>
        <v>0.5</v>
      </c>
      <c r="F83">
        <f>(Data!T83-Data!V83 + Data!AB83-Data!AD83 )*-Data!G83
+(Data!X83-Data!Z83)*-0.5 + Data!H83</f>
        <v>3743823.81</v>
      </c>
      <c r="G83">
        <f>(Data!T83-Data!V83 + (Data!U83-Data!W83)*E83/Data!E83)*-Data!G83
+(Data!X83-Data!Z83 + (Data!Y83-Data!AA83)*E83/Data!E83)*-0.5
+(Data!AB83-Data!AD83 + (Data!AC83-Data!AE83)*E83/Data!E83)*-Data!G83 + Data!H83 +Data!I83/Data!E83</f>
        <v>3743823.8100000005</v>
      </c>
      <c r="H83">
        <f>(Data!V83+Data!Z83+Data!AD83) + (Data!W83+Data!AA83+Data!AE83)*E83/Data!E83</f>
        <v>-2</v>
      </c>
      <c r="I83">
        <f>Data!AN83+Data!AP83+(Data!AO83+Data!AQ83)/Data!E83</f>
        <v>0</v>
      </c>
      <c r="J83">
        <f>Data!AJ83+Data!AL83+(Data!AK83+Data!AM83)*E83/Data!E83</f>
        <v>-32984</v>
      </c>
      <c r="K83">
        <f>Data!AF83+Data!AH83 + (Data!AG83+Data!AI83)*E83/Data!E83</f>
        <v>0</v>
      </c>
      <c r="L83">
        <f>Data!AR83+Data!AS83*E83/Data!E83</f>
        <v>-8205015</v>
      </c>
    </row>
    <row r="84" spans="1:12" x14ac:dyDescent="0.35">
      <c r="A84" s="7" t="s">
        <v>317</v>
      </c>
      <c r="B84" t="s">
        <v>318</v>
      </c>
      <c r="C84" t="s">
        <v>129</v>
      </c>
      <c r="D84" t="s">
        <v>112</v>
      </c>
      <c r="E84">
        <f>IF(Data!S84&gt;0,1,Data!F84)</f>
        <v>1</v>
      </c>
      <c r="F84">
        <f>(Data!T84-Data!V84 + Data!AB84-Data!AD84 )*-Data!G84
+(Data!X84-Data!Z84)*-0.5 + Data!H84</f>
        <v>8639740.7459999993</v>
      </c>
      <c r="G84">
        <f>(Data!T84-Data!V84 + (Data!U84-Data!W84)*E84/Data!E84)*-Data!G84
+(Data!X84-Data!Z84 + (Data!Y84-Data!AA84)*E84/Data!E84)*-0.5
+(Data!AB84-Data!AD84 + (Data!AC84-Data!AE84)*E84/Data!E84)*-Data!G84 + Data!H84 +Data!I84/Data!E84</f>
        <v>8773855.4584999997</v>
      </c>
      <c r="H84">
        <f>(Data!V84+Data!Z84+Data!AD84) + (Data!W84+Data!AA84+Data!AE84)*E84/Data!E84</f>
        <v>2203</v>
      </c>
      <c r="I84">
        <f>Data!AN84+Data!AP84+(Data!AO84+Data!AQ84)/Data!E84</f>
        <v>-233582</v>
      </c>
      <c r="J84">
        <f>Data!AJ84+Data!AL84+(Data!AK84+Data!AM84)*E84/Data!E84</f>
        <v>-176493</v>
      </c>
      <c r="K84">
        <f>Data!AF84+Data!AH84 + (Data!AG84+Data!AI84)*E84/Data!E84</f>
        <v>0</v>
      </c>
      <c r="L84">
        <f>Data!AR84+Data!AS84*E84/Data!E84</f>
        <v>-14678854</v>
      </c>
    </row>
    <row r="85" spans="1:12" x14ac:dyDescent="0.35">
      <c r="A85" s="7" t="s">
        <v>319</v>
      </c>
      <c r="B85" t="s">
        <v>320</v>
      </c>
      <c r="C85" t="s">
        <v>321</v>
      </c>
      <c r="D85" t="s">
        <v>197</v>
      </c>
      <c r="E85">
        <f>IF(Data!S85&gt;0,1,Data!F85)</f>
        <v>0.5</v>
      </c>
      <c r="F85">
        <f>(Data!T85-Data!V85 + Data!AB85-Data!AD85 )*-Data!G85
+(Data!X85-Data!Z85)*-0.5 + Data!H85</f>
        <v>2845950.5419999999</v>
      </c>
      <c r="G85">
        <f>(Data!T85-Data!V85 + (Data!U85-Data!W85)*E85/Data!E85)*-Data!G85
+(Data!X85-Data!Z85 + (Data!Y85-Data!AA85)*E85/Data!E85)*-0.5
+(Data!AB85-Data!AD85 + (Data!AC85-Data!AE85)*E85/Data!E85)*-Data!G85 + Data!H85 +Data!I85/Data!E85</f>
        <v>2845950.5419999999</v>
      </c>
      <c r="H85">
        <f>(Data!V85+Data!Z85+Data!AD85) + (Data!W85+Data!AA85+Data!AE85)*E85/Data!E85</f>
        <v>0</v>
      </c>
      <c r="I85">
        <f>Data!AN85+Data!AP85+(Data!AO85+Data!AQ85)/Data!E85</f>
        <v>0</v>
      </c>
      <c r="J85">
        <f>Data!AJ85+Data!AL85+(Data!AK85+Data!AM85)*E85/Data!E85</f>
        <v>-13748</v>
      </c>
      <c r="K85">
        <f>Data!AF85+Data!AH85 + (Data!AG85+Data!AI85)*E85/Data!E85</f>
        <v>0</v>
      </c>
      <c r="L85">
        <f>Data!AR85+Data!AS85*E85/Data!E85</f>
        <v>-10777147</v>
      </c>
    </row>
    <row r="86" spans="1:12" x14ac:dyDescent="0.35">
      <c r="A86" s="7" t="s">
        <v>322</v>
      </c>
      <c r="B86" t="s">
        <v>323</v>
      </c>
      <c r="C86" t="s">
        <v>144</v>
      </c>
      <c r="D86" t="s">
        <v>145</v>
      </c>
      <c r="E86">
        <f>IF(Data!S86&gt;0,1,Data!F86)</f>
        <v>0.5</v>
      </c>
      <c r="F86">
        <f>(Data!T86-Data!V86 + Data!AB86-Data!AD86 )*-Data!G86
+(Data!X86-Data!Z86)*-0.5 + Data!H86</f>
        <v>2755866.1829999997</v>
      </c>
      <c r="G86">
        <f>(Data!T86-Data!V86 + (Data!U86-Data!W86)*E86/Data!E86)*-Data!G86
+(Data!X86-Data!Z86 + (Data!Y86-Data!AA86)*E86/Data!E86)*-0.5
+(Data!AB86-Data!AD86 + (Data!AC86-Data!AE86)*E86/Data!E86)*-Data!G86 + Data!H86 +Data!I86/Data!E86</f>
        <v>2755866.1829999997</v>
      </c>
      <c r="H86">
        <f>(Data!V86+Data!Z86+Data!AD86) + (Data!W86+Data!AA86+Data!AE86)*E86/Data!E86</f>
        <v>-11203</v>
      </c>
      <c r="I86">
        <f>Data!AN86+Data!AP86+(Data!AO86+Data!AQ86)/Data!E86</f>
        <v>198</v>
      </c>
      <c r="J86">
        <f>Data!AJ86+Data!AL86+(Data!AK86+Data!AM86)*E86/Data!E86</f>
        <v>-20858</v>
      </c>
      <c r="K86">
        <f>Data!AF86+Data!AH86 + (Data!AG86+Data!AI86)*E86/Data!E86</f>
        <v>0</v>
      </c>
      <c r="L86">
        <f>Data!AR86+Data!AS86*E86/Data!E86</f>
        <v>-13509780</v>
      </c>
    </row>
    <row r="87" spans="1:12" x14ac:dyDescent="0.35">
      <c r="A87" s="7" t="s">
        <v>324</v>
      </c>
      <c r="B87" t="s">
        <v>325</v>
      </c>
      <c r="C87" t="s">
        <v>326</v>
      </c>
      <c r="D87" t="s">
        <v>112</v>
      </c>
      <c r="E87">
        <f>IF(Data!S87&gt;0,1,Data!F87)</f>
        <v>0.5</v>
      </c>
      <c r="F87">
        <f>(Data!T87-Data!V87 + Data!AB87-Data!AD87 )*-Data!G87
+(Data!X87-Data!Z87)*-0.5 + Data!H87</f>
        <v>3295716.5649999999</v>
      </c>
      <c r="G87">
        <f>(Data!T87-Data!V87 + (Data!U87-Data!W87)*E87/Data!E87)*-Data!G87
+(Data!X87-Data!Z87 + (Data!Y87-Data!AA87)*E87/Data!E87)*-0.5
+(Data!AB87-Data!AD87 + (Data!AC87-Data!AE87)*E87/Data!E87)*-Data!G87 + Data!H87 +Data!I87/Data!E87</f>
        <v>3295716.5649999999</v>
      </c>
      <c r="H87">
        <f>(Data!V87+Data!Z87+Data!AD87) + (Data!W87+Data!AA87+Data!AE87)*E87/Data!E87</f>
        <v>-321</v>
      </c>
      <c r="I87">
        <f>Data!AN87+Data!AP87+(Data!AO87+Data!AQ87)/Data!E87</f>
        <v>0</v>
      </c>
      <c r="J87">
        <f>Data!AJ87+Data!AL87+(Data!AK87+Data!AM87)*E87/Data!E87</f>
        <v>-4690</v>
      </c>
      <c r="K87">
        <f>Data!AF87+Data!AH87 + (Data!AG87+Data!AI87)*E87/Data!E87</f>
        <v>0</v>
      </c>
      <c r="L87">
        <f>Data!AR87+Data!AS87*E87/Data!E87</f>
        <v>-16031629</v>
      </c>
    </row>
    <row r="88" spans="1:12" x14ac:dyDescent="0.35">
      <c r="A88" s="7" t="s">
        <v>327</v>
      </c>
      <c r="B88" t="s">
        <v>328</v>
      </c>
      <c r="C88" t="s">
        <v>132</v>
      </c>
      <c r="D88" t="s">
        <v>112</v>
      </c>
      <c r="E88">
        <f>IF(Data!S88&gt;0,1,Data!F88)</f>
        <v>0.5</v>
      </c>
      <c r="F88">
        <f>(Data!T88-Data!V88 + Data!AB88-Data!AD88 )*-Data!G88
+(Data!X88-Data!Z88)*-0.5 + Data!H88</f>
        <v>6710397.7300000004</v>
      </c>
      <c r="G88">
        <f>(Data!T88-Data!V88 + (Data!U88-Data!W88)*E88/Data!E88)*-Data!G88
+(Data!X88-Data!Z88 + (Data!Y88-Data!AA88)*E88/Data!E88)*-0.5
+(Data!AB88-Data!AD88 + (Data!AC88-Data!AE88)*E88/Data!E88)*-Data!G88 + Data!H88 +Data!I88/Data!E88</f>
        <v>6710397.7299999995</v>
      </c>
      <c r="H88">
        <f>(Data!V88+Data!Z88+Data!AD88) + (Data!W88+Data!AA88+Data!AE88)*E88/Data!E88</f>
        <v>0</v>
      </c>
      <c r="I88">
        <f>Data!AN88+Data!AP88+(Data!AO88+Data!AQ88)/Data!E88</f>
        <v>0</v>
      </c>
      <c r="J88">
        <f>Data!AJ88+Data!AL88+(Data!AK88+Data!AM88)*E88/Data!E88</f>
        <v>-1843</v>
      </c>
      <c r="K88">
        <f>Data!AF88+Data!AH88 + (Data!AG88+Data!AI88)*E88/Data!E88</f>
        <v>0</v>
      </c>
      <c r="L88">
        <f>Data!AR88+Data!AS88*E88/Data!E88</f>
        <v>-20232876</v>
      </c>
    </row>
    <row r="89" spans="1:12" x14ac:dyDescent="0.35">
      <c r="A89" s="7" t="s">
        <v>329</v>
      </c>
      <c r="B89" t="s">
        <v>330</v>
      </c>
      <c r="C89" t="s">
        <v>140</v>
      </c>
      <c r="D89" t="s">
        <v>141</v>
      </c>
      <c r="E89">
        <f>IF(Data!S89&gt;0,1,Data!F89)</f>
        <v>0.5</v>
      </c>
      <c r="F89">
        <f>(Data!T89-Data!V89 + Data!AB89-Data!AD89 )*-Data!G89
+(Data!X89-Data!Z89)*-0.5 + Data!H89</f>
        <v>4900841.8760000002</v>
      </c>
      <c r="G89">
        <f>(Data!T89-Data!V89 + (Data!U89-Data!W89)*E89/Data!E89)*-Data!G89
+(Data!X89-Data!Z89 + (Data!Y89-Data!AA89)*E89/Data!E89)*-0.5
+(Data!AB89-Data!AD89 + (Data!AC89-Data!AE89)*E89/Data!E89)*-Data!G89 + Data!H89 +Data!I89/Data!E89</f>
        <v>4900841.8760000002</v>
      </c>
      <c r="H89">
        <f>(Data!V89+Data!Z89+Data!AD89) + (Data!W89+Data!AA89+Data!AE89)*E89/Data!E89</f>
        <v>-914</v>
      </c>
      <c r="I89">
        <f>Data!AN89+Data!AP89+(Data!AO89+Data!AQ89)/Data!E89</f>
        <v>0</v>
      </c>
      <c r="J89">
        <f>Data!AJ89+Data!AL89+(Data!AK89+Data!AM89)*E89/Data!E89</f>
        <v>-21732</v>
      </c>
      <c r="K89">
        <f>Data!AF89+Data!AH89 + (Data!AG89+Data!AI89)*E89/Data!E89</f>
        <v>0</v>
      </c>
      <c r="L89">
        <f>Data!AR89+Data!AS89*E89/Data!E89</f>
        <v>-8591573</v>
      </c>
    </row>
    <row r="90" spans="1:12" x14ac:dyDescent="0.35">
      <c r="A90" s="7" t="s">
        <v>331</v>
      </c>
      <c r="B90" t="s">
        <v>332</v>
      </c>
      <c r="C90" t="s">
        <v>326</v>
      </c>
      <c r="D90" t="s">
        <v>112</v>
      </c>
      <c r="E90">
        <f>IF(Data!S90&gt;0,1,Data!F90)</f>
        <v>0.5</v>
      </c>
      <c r="F90">
        <f>(Data!T90-Data!V90 + Data!AB90-Data!AD90 )*-Data!G90
+(Data!X90-Data!Z90)*-0.5 + Data!H90</f>
        <v>1634900.9820000001</v>
      </c>
      <c r="G90">
        <f>(Data!T90-Data!V90 + (Data!U90-Data!W90)*E90/Data!E90)*-Data!G90
+(Data!X90-Data!Z90 + (Data!Y90-Data!AA90)*E90/Data!E90)*-0.5
+(Data!AB90-Data!AD90 + (Data!AC90-Data!AE90)*E90/Data!E90)*-Data!G90 + Data!H90 +Data!I90/Data!E90</f>
        <v>1634900.9819999998</v>
      </c>
      <c r="H90">
        <f>(Data!V90+Data!Z90+Data!AD90) + (Data!W90+Data!AA90+Data!AE90)*E90/Data!E90</f>
        <v>0</v>
      </c>
      <c r="I90">
        <f>Data!AN90+Data!AP90+(Data!AO90+Data!AQ90)/Data!E90</f>
        <v>0</v>
      </c>
      <c r="J90">
        <f>Data!AJ90+Data!AL90+(Data!AK90+Data!AM90)*E90/Data!E90</f>
        <v>-10830</v>
      </c>
      <c r="K90">
        <f>Data!AF90+Data!AH90 + (Data!AG90+Data!AI90)*E90/Data!E90</f>
        <v>0</v>
      </c>
      <c r="L90">
        <f>Data!AR90+Data!AS90*E90/Data!E90</f>
        <v>-6482327</v>
      </c>
    </row>
    <row r="91" spans="1:12" x14ac:dyDescent="0.35">
      <c r="A91" s="7" t="s">
        <v>333</v>
      </c>
      <c r="B91" t="s">
        <v>334</v>
      </c>
      <c r="C91" t="s">
        <v>115</v>
      </c>
      <c r="D91" t="s">
        <v>116</v>
      </c>
      <c r="E91">
        <f>IF(Data!S91&gt;0,1,Data!F91)</f>
        <v>0.5</v>
      </c>
      <c r="F91">
        <f>(Data!T91-Data!V91 + Data!AB91-Data!AD91 )*-Data!G91
+(Data!X91-Data!Z91)*-0.5 + Data!H91</f>
        <v>3324445.2230000002</v>
      </c>
      <c r="G91">
        <f>(Data!T91-Data!V91 + (Data!U91-Data!W91)*E91/Data!E91)*-Data!G91
+(Data!X91-Data!Z91 + (Data!Y91-Data!AA91)*E91/Data!E91)*-0.5
+(Data!AB91-Data!AD91 + (Data!AC91-Data!AE91)*E91/Data!E91)*-Data!G91 + Data!H91 +Data!I91/Data!E91</f>
        <v>3324445.2230000002</v>
      </c>
      <c r="H91">
        <f>(Data!V91+Data!Z91+Data!AD91) + (Data!W91+Data!AA91+Data!AE91)*E91/Data!E91</f>
        <v>-11522</v>
      </c>
      <c r="I91">
        <f>Data!AN91+Data!AP91+(Data!AO91+Data!AQ91)/Data!E91</f>
        <v>0</v>
      </c>
      <c r="J91">
        <f>Data!AJ91+Data!AL91+(Data!AK91+Data!AM91)*E91/Data!E91</f>
        <v>-41190</v>
      </c>
      <c r="K91">
        <f>Data!AF91+Data!AH91 + (Data!AG91+Data!AI91)*E91/Data!E91</f>
        <v>0</v>
      </c>
      <c r="L91">
        <f>Data!AR91+Data!AS91*E91/Data!E91</f>
        <v>-4015521</v>
      </c>
    </row>
    <row r="92" spans="1:12" x14ac:dyDescent="0.35">
      <c r="A92" s="7" t="s">
        <v>335</v>
      </c>
      <c r="B92" t="s">
        <v>336</v>
      </c>
      <c r="C92" t="s">
        <v>304</v>
      </c>
      <c r="D92" t="s">
        <v>305</v>
      </c>
      <c r="E92">
        <f>IF(Data!S92&gt;0,1,Data!F92)</f>
        <v>0.5</v>
      </c>
      <c r="F92">
        <f>(Data!T92-Data!V92 + Data!AB92-Data!AD92 )*-Data!G92
+(Data!X92-Data!Z92)*-0.5 + Data!H92</f>
        <v>3541612.4529999997</v>
      </c>
      <c r="G92">
        <f>(Data!T92-Data!V92 + (Data!U92-Data!W92)*E92/Data!E92)*-Data!G92
+(Data!X92-Data!Z92 + (Data!Y92-Data!AA92)*E92/Data!E92)*-0.5
+(Data!AB92-Data!AD92 + (Data!AC92-Data!AE92)*E92/Data!E92)*-Data!G92 + Data!H92 +Data!I92/Data!E92</f>
        <v>3541612.4529999997</v>
      </c>
      <c r="H92">
        <f>(Data!V92+Data!Z92+Data!AD92) + (Data!W92+Data!AA92+Data!AE92)*E92/Data!E92</f>
        <v>0</v>
      </c>
      <c r="I92">
        <f>Data!AN92+Data!AP92+(Data!AO92+Data!AQ92)/Data!E92</f>
        <v>0</v>
      </c>
      <c r="J92">
        <f>Data!AJ92+Data!AL92+(Data!AK92+Data!AM92)*E92/Data!E92</f>
        <v>-36129</v>
      </c>
      <c r="K92">
        <f>Data!AF92+Data!AH92 + (Data!AG92+Data!AI92)*E92/Data!E92</f>
        <v>-127201</v>
      </c>
      <c r="L92">
        <f>Data!AR92+Data!AS92*E92/Data!E92</f>
        <v>-23697781</v>
      </c>
    </row>
    <row r="93" spans="1:12" x14ac:dyDescent="0.35">
      <c r="A93" s="7" t="s">
        <v>337</v>
      </c>
      <c r="B93" t="s">
        <v>338</v>
      </c>
      <c r="C93" t="s">
        <v>144</v>
      </c>
      <c r="D93" t="s">
        <v>145</v>
      </c>
      <c r="E93">
        <f>IF(Data!S93&gt;0,1,Data!F93)</f>
        <v>1</v>
      </c>
      <c r="F93">
        <f>(Data!T93-Data!V93 + Data!AB93-Data!AD93 )*-Data!G93
+(Data!X93-Data!Z93)*-0.5 + Data!H93</f>
        <v>2757562.98</v>
      </c>
      <c r="G93">
        <f>(Data!T93-Data!V93 + (Data!U93-Data!W93)*E93/Data!E93)*-Data!G93
+(Data!X93-Data!Z93 + (Data!Y93-Data!AA93)*E93/Data!E93)*-0.5
+(Data!AB93-Data!AD93 + (Data!AC93-Data!AE93)*E93/Data!E93)*-Data!G93 + Data!H93 +Data!I93/Data!E93</f>
        <v>2922794.65</v>
      </c>
      <c r="H93">
        <f>(Data!V93+Data!Z93+Data!AD93) + (Data!W93+Data!AA93+Data!AE93)*E93/Data!E93</f>
        <v>-26057</v>
      </c>
      <c r="I93">
        <f>Data!AN93+Data!AP93+(Data!AO93+Data!AQ93)/Data!E93</f>
        <v>-380252.5</v>
      </c>
      <c r="J93">
        <f>Data!AJ93+Data!AL93+(Data!AK93+Data!AM93)*E93/Data!E93</f>
        <v>-17460</v>
      </c>
      <c r="K93">
        <f>Data!AF93+Data!AH93 + (Data!AG93+Data!AI93)*E93/Data!E93</f>
        <v>0</v>
      </c>
      <c r="L93">
        <f>Data!AR93+Data!AS93*E93/Data!E93</f>
        <v>-6861759.5</v>
      </c>
    </row>
    <row r="94" spans="1:12" x14ac:dyDescent="0.35">
      <c r="A94" s="7" t="s">
        <v>339</v>
      </c>
      <c r="B94" t="s">
        <v>340</v>
      </c>
      <c r="C94" t="s">
        <v>225</v>
      </c>
      <c r="D94" t="s">
        <v>226</v>
      </c>
      <c r="E94">
        <f>IF(Data!S94&gt;0,1,Data!F94)</f>
        <v>0.5</v>
      </c>
      <c r="F94">
        <f>(Data!T94-Data!V94 + Data!AB94-Data!AD94 )*-Data!G94
+(Data!X94-Data!Z94)*-0.5 + Data!H94</f>
        <v>2913898.0520000001</v>
      </c>
      <c r="G94">
        <f>(Data!T94-Data!V94 + (Data!U94-Data!W94)*E94/Data!E94)*-Data!G94
+(Data!X94-Data!Z94 + (Data!Y94-Data!AA94)*E94/Data!E94)*-0.5
+(Data!AB94-Data!AD94 + (Data!AC94-Data!AE94)*E94/Data!E94)*-Data!G94 + Data!H94 +Data!I94/Data!E94</f>
        <v>2913898.0520000001</v>
      </c>
      <c r="H94">
        <f>(Data!V94+Data!Z94+Data!AD94) + (Data!W94+Data!AA94+Data!AE94)*E94/Data!E94</f>
        <v>0</v>
      </c>
      <c r="I94">
        <f>Data!AN94+Data!AP94+(Data!AO94+Data!AQ94)/Data!E94</f>
        <v>0</v>
      </c>
      <c r="J94">
        <f>Data!AJ94+Data!AL94+(Data!AK94+Data!AM94)*E94/Data!E94</f>
        <v>-20360</v>
      </c>
      <c r="K94">
        <f>Data!AF94+Data!AH94 + (Data!AG94+Data!AI94)*E94/Data!E94</f>
        <v>0</v>
      </c>
      <c r="L94">
        <f>Data!AR94+Data!AS94*E94/Data!E94</f>
        <v>-2803634</v>
      </c>
    </row>
    <row r="95" spans="1:12" x14ac:dyDescent="0.35">
      <c r="A95" s="7" t="s">
        <v>341</v>
      </c>
      <c r="B95" t="s">
        <v>342</v>
      </c>
      <c r="C95" t="s">
        <v>125</v>
      </c>
      <c r="D95" t="s">
        <v>126</v>
      </c>
      <c r="E95">
        <f>IF(Data!S95&gt;0,1,Data!F95)</f>
        <v>0.5</v>
      </c>
      <c r="F95">
        <f>(Data!T95-Data!V95 + Data!AB95-Data!AD95 )*-Data!G95
+(Data!X95-Data!Z95)*-0.5 + Data!H95</f>
        <v>3415550.4840000002</v>
      </c>
      <c r="G95">
        <f>(Data!T95-Data!V95 + (Data!U95-Data!W95)*E95/Data!E95)*-Data!G95
+(Data!X95-Data!Z95 + (Data!Y95-Data!AA95)*E95/Data!E95)*-0.5
+(Data!AB95-Data!AD95 + (Data!AC95-Data!AE95)*E95/Data!E95)*-Data!G95 + Data!H95 +Data!I95/Data!E95</f>
        <v>3415550.4840000002</v>
      </c>
      <c r="H95">
        <f>(Data!V95+Data!Z95+Data!AD95) + (Data!W95+Data!AA95+Data!AE95)*E95/Data!E95</f>
        <v>-34908</v>
      </c>
      <c r="I95">
        <f>Data!AN95+Data!AP95+(Data!AO95+Data!AQ95)/Data!E95</f>
        <v>2246</v>
      </c>
      <c r="J95">
        <f>Data!AJ95+Data!AL95+(Data!AK95+Data!AM95)*E95/Data!E95</f>
        <v>-92800</v>
      </c>
      <c r="K95">
        <f>Data!AF95+Data!AH95 + (Data!AG95+Data!AI95)*E95/Data!E95</f>
        <v>0</v>
      </c>
      <c r="L95">
        <f>Data!AR95+Data!AS95*E95/Data!E95</f>
        <v>-6706239</v>
      </c>
    </row>
    <row r="96" spans="1:12" x14ac:dyDescent="0.35">
      <c r="A96" s="7" t="s">
        <v>343</v>
      </c>
      <c r="B96" t="s">
        <v>344</v>
      </c>
      <c r="C96" t="s">
        <v>245</v>
      </c>
      <c r="D96" t="s">
        <v>112</v>
      </c>
      <c r="E96">
        <f>IF(Data!S96&gt;0,1,Data!F96)</f>
        <v>0.5</v>
      </c>
      <c r="F96">
        <f>(Data!T96-Data!V96 + Data!AB96-Data!AD96 )*-Data!G96
+(Data!X96-Data!Z96)*-0.5 + Data!H96</f>
        <v>2827442.9530000002</v>
      </c>
      <c r="G96">
        <f>(Data!T96-Data!V96 + (Data!U96-Data!W96)*E96/Data!E96)*-Data!G96
+(Data!X96-Data!Z96 + (Data!Y96-Data!AA96)*E96/Data!E96)*-0.5
+(Data!AB96-Data!AD96 + (Data!AC96-Data!AE96)*E96/Data!E96)*-Data!G96 + Data!H96 +Data!I96/Data!E96</f>
        <v>2827442.9529999997</v>
      </c>
      <c r="H96">
        <f>(Data!V96+Data!Z96+Data!AD96) + (Data!W96+Data!AA96+Data!AE96)*E96/Data!E96</f>
        <v>-2490</v>
      </c>
      <c r="I96">
        <f>Data!AN96+Data!AP96+(Data!AO96+Data!AQ96)/Data!E96</f>
        <v>0</v>
      </c>
      <c r="J96">
        <f>Data!AJ96+Data!AL96+(Data!AK96+Data!AM96)*E96/Data!E96</f>
        <v>-31114</v>
      </c>
      <c r="K96">
        <f>Data!AF96+Data!AH96 + (Data!AG96+Data!AI96)*E96/Data!E96</f>
        <v>0</v>
      </c>
      <c r="L96">
        <f>Data!AR96+Data!AS96*E96/Data!E96</f>
        <v>-2701396</v>
      </c>
    </row>
    <row r="97" spans="1:12" x14ac:dyDescent="0.35">
      <c r="A97" s="7" t="s">
        <v>345</v>
      </c>
      <c r="B97" t="s">
        <v>346</v>
      </c>
      <c r="C97" t="s">
        <v>218</v>
      </c>
      <c r="D97" t="s">
        <v>166</v>
      </c>
      <c r="E97">
        <f>IF(Data!S97&gt;0,1,Data!F97)</f>
        <v>0.5</v>
      </c>
      <c r="F97">
        <f>(Data!T97-Data!V97 + Data!AB97-Data!AD97 )*-Data!G97
+(Data!X97-Data!Z97)*-0.5 + Data!H97</f>
        <v>2911045.98</v>
      </c>
      <c r="G97">
        <f>(Data!T97-Data!V97 + (Data!U97-Data!W97)*E97/Data!E97)*-Data!G97
+(Data!X97-Data!Z97 + (Data!Y97-Data!AA97)*E97/Data!E97)*-0.5
+(Data!AB97-Data!AD97 + (Data!AC97-Data!AE97)*E97/Data!E97)*-Data!G97 + Data!H97 +Data!I97/Data!E97</f>
        <v>2968401.8174999999</v>
      </c>
      <c r="H97">
        <f>(Data!V97+Data!Z97+Data!AD97) + (Data!W97+Data!AA97+Data!AE97)*E97/Data!E97</f>
        <v>0</v>
      </c>
      <c r="I97">
        <f>Data!AN97+Data!AP97+(Data!AO97+Data!AQ97)/Data!E97</f>
        <v>-548402.5</v>
      </c>
      <c r="J97">
        <f>Data!AJ97+Data!AL97+(Data!AK97+Data!AM97)*E97/Data!E97</f>
        <v>-12192</v>
      </c>
      <c r="K97">
        <f>Data!AF97+Data!AH97 + (Data!AG97+Data!AI97)*E97/Data!E97</f>
        <v>0</v>
      </c>
      <c r="L97">
        <f>Data!AR97+Data!AS97*E97/Data!E97</f>
        <v>-7127211.25</v>
      </c>
    </row>
    <row r="98" spans="1:12" x14ac:dyDescent="0.35">
      <c r="A98" s="7" t="s">
        <v>347</v>
      </c>
      <c r="B98" t="s">
        <v>348</v>
      </c>
      <c r="C98" t="s">
        <v>112</v>
      </c>
      <c r="D98" t="s">
        <v>349</v>
      </c>
      <c r="E98">
        <f>IF(Data!S98&gt;0,1,Data!F98)</f>
        <v>1</v>
      </c>
      <c r="F98">
        <f>(Data!T98-Data!V98 + Data!AB98-Data!AD98 )*-Data!G98
+(Data!X98-Data!Z98)*-0.5 + Data!H98</f>
        <v>5302186.3000000007</v>
      </c>
      <c r="G98">
        <f>(Data!T98-Data!V98 + (Data!U98-Data!W98)*E98/Data!E98)*-Data!G98
+(Data!X98-Data!Z98 + (Data!Y98-Data!AA98)*E98/Data!E98)*-0.5
+(Data!AB98-Data!AD98 + (Data!AC98-Data!AE98)*E98/Data!E98)*-Data!G98 + Data!H98 +Data!I98/Data!E98</f>
        <v>5530597.779591837</v>
      </c>
      <c r="H98">
        <f>(Data!V98+Data!Z98+Data!AD98) + (Data!W98+Data!AA98+Data!AE98)*E98/Data!E98</f>
        <v>0</v>
      </c>
      <c r="I98">
        <f>Data!AN98+Data!AP98+(Data!AO98+Data!AQ98)/Data!E98</f>
        <v>-264071.61224489799</v>
      </c>
      <c r="J98">
        <f>Data!AJ98+Data!AL98+(Data!AK98+Data!AM98)*E98/Data!E98</f>
        <v>0</v>
      </c>
      <c r="K98">
        <f>Data!AF98+Data!AH98 + (Data!AG98+Data!AI98)*E98/Data!E98</f>
        <v>0</v>
      </c>
      <c r="L98">
        <f>Data!AR98+Data!AS98*E98/Data!E98</f>
        <v>-22501243.387755103</v>
      </c>
    </row>
    <row r="99" spans="1:12" x14ac:dyDescent="0.35">
      <c r="A99" s="7" t="s">
        <v>350</v>
      </c>
      <c r="B99" t="s">
        <v>351</v>
      </c>
      <c r="C99" t="s">
        <v>121</v>
      </c>
      <c r="D99" t="s">
        <v>122</v>
      </c>
      <c r="E99">
        <f>IF(Data!S99&gt;0,1,Data!F99)</f>
        <v>0.5</v>
      </c>
      <c r="F99">
        <f>(Data!T99-Data!V99 + Data!AB99-Data!AD99 )*-Data!G99
+(Data!X99-Data!Z99)*-0.5 + Data!H99</f>
        <v>2487962.9559999998</v>
      </c>
      <c r="G99">
        <f>(Data!T99-Data!V99 + (Data!U99-Data!W99)*E99/Data!E99)*-Data!G99
+(Data!X99-Data!Z99 + (Data!Y99-Data!AA99)*E99/Data!E99)*-0.5
+(Data!AB99-Data!AD99 + (Data!AC99-Data!AE99)*E99/Data!E99)*-Data!G99 + Data!H99 +Data!I99/Data!E99</f>
        <v>2490027.9559999998</v>
      </c>
      <c r="H99">
        <f>(Data!V99+Data!Z99+Data!AD99) + (Data!W99+Data!AA99+Data!AE99)*E99/Data!E99</f>
        <v>0</v>
      </c>
      <c r="I99">
        <f>Data!AN99+Data!AP99+(Data!AO99+Data!AQ99)/Data!E99</f>
        <v>0</v>
      </c>
      <c r="J99">
        <f>Data!AJ99+Data!AL99+(Data!AK99+Data!AM99)*E99/Data!E99</f>
        <v>-11494</v>
      </c>
      <c r="K99">
        <f>Data!AF99+Data!AH99 + (Data!AG99+Data!AI99)*E99/Data!E99</f>
        <v>0</v>
      </c>
      <c r="L99">
        <f>Data!AR99+Data!AS99*E99/Data!E99</f>
        <v>-4659714</v>
      </c>
    </row>
    <row r="100" spans="1:12" x14ac:dyDescent="0.35">
      <c r="A100" s="7" t="s">
        <v>352</v>
      </c>
      <c r="B100" t="s">
        <v>353</v>
      </c>
      <c r="C100" t="s">
        <v>245</v>
      </c>
      <c r="D100" t="s">
        <v>112</v>
      </c>
      <c r="E100">
        <f>IF(Data!S100&gt;0,1,Data!F100)</f>
        <v>0.5</v>
      </c>
      <c r="F100">
        <f>(Data!T100-Data!V100 + Data!AB100-Data!AD100 )*-Data!G100
+(Data!X100-Data!Z100)*-0.5 + Data!H100</f>
        <v>2675009.2040000004</v>
      </c>
      <c r="G100">
        <f>(Data!T100-Data!V100 + (Data!U100-Data!W100)*E100/Data!E100)*-Data!G100
+(Data!X100-Data!Z100 + (Data!Y100-Data!AA100)*E100/Data!E100)*-0.5
+(Data!AB100-Data!AD100 + (Data!AC100-Data!AE100)*E100/Data!E100)*-Data!G100 + Data!H100 +Data!I100/Data!E100</f>
        <v>2675009.2039999999</v>
      </c>
      <c r="H100">
        <f>(Data!V100+Data!Z100+Data!AD100) + (Data!W100+Data!AA100+Data!AE100)*E100/Data!E100</f>
        <v>-5215</v>
      </c>
      <c r="I100">
        <f>Data!AN100+Data!AP100+(Data!AO100+Data!AQ100)/Data!E100</f>
        <v>0</v>
      </c>
      <c r="J100">
        <f>Data!AJ100+Data!AL100+(Data!AK100+Data!AM100)*E100/Data!E100</f>
        <v>-13414</v>
      </c>
      <c r="K100">
        <f>Data!AF100+Data!AH100 + (Data!AG100+Data!AI100)*E100/Data!E100</f>
        <v>0</v>
      </c>
      <c r="L100">
        <f>Data!AR100+Data!AS100*E100/Data!E100</f>
        <v>-9505162</v>
      </c>
    </row>
    <row r="101" spans="1:12" x14ac:dyDescent="0.35">
      <c r="A101" s="7" t="s">
        <v>354</v>
      </c>
      <c r="B101" t="s">
        <v>355</v>
      </c>
      <c r="C101" t="s">
        <v>144</v>
      </c>
      <c r="D101" t="s">
        <v>145</v>
      </c>
      <c r="E101">
        <f>IF(Data!S101&gt;0,1,Data!F101)</f>
        <v>1</v>
      </c>
      <c r="F101">
        <f>(Data!T101-Data!V101 + Data!AB101-Data!AD101 )*-Data!G101
+(Data!X101-Data!Z101)*-0.5 + Data!H101</f>
        <v>1799348.5060000001</v>
      </c>
      <c r="G101">
        <f>(Data!T101-Data!V101 + (Data!U101-Data!W101)*E101/Data!E101)*-Data!G101
+(Data!X101-Data!Z101 + (Data!Y101-Data!AA101)*E101/Data!E101)*-0.5
+(Data!AB101-Data!AD101 + (Data!AC101-Data!AE101)*E101/Data!E101)*-Data!G101 + Data!H101 +Data!I101/Data!E101</f>
        <v>2003463.9260000002</v>
      </c>
      <c r="H101">
        <f>(Data!V101+Data!Z101+Data!AD101) + (Data!W101+Data!AA101+Data!AE101)*E101/Data!E101</f>
        <v>0</v>
      </c>
      <c r="I101">
        <f>Data!AN101+Data!AP101+(Data!AO101+Data!AQ101)/Data!E101</f>
        <v>-873385</v>
      </c>
      <c r="J101">
        <f>Data!AJ101+Data!AL101+(Data!AK101+Data!AM101)*E101/Data!E101</f>
        <v>-14720</v>
      </c>
      <c r="K101">
        <f>Data!AF101+Data!AH101 + (Data!AG101+Data!AI101)*E101/Data!E101</f>
        <v>0</v>
      </c>
      <c r="L101">
        <f>Data!AR101+Data!AS101*E101/Data!E101</f>
        <v>-2484967</v>
      </c>
    </row>
    <row r="102" spans="1:12" x14ac:dyDescent="0.35">
      <c r="A102" s="7" t="s">
        <v>356</v>
      </c>
      <c r="B102" t="s">
        <v>357</v>
      </c>
      <c r="C102" t="s">
        <v>125</v>
      </c>
      <c r="D102" t="s">
        <v>126</v>
      </c>
      <c r="E102">
        <f>IF(Data!S102&gt;0,1,Data!F102)</f>
        <v>1</v>
      </c>
      <c r="F102">
        <f>(Data!T102-Data!V102 + Data!AB102-Data!AD102 )*-Data!G102
+(Data!X102-Data!Z102)*-0.5 + Data!H102</f>
        <v>2364908.696</v>
      </c>
      <c r="G102">
        <f>(Data!T102-Data!V102 + (Data!U102-Data!W102)*E102/Data!E102)*-Data!G102
+(Data!X102-Data!Z102 + (Data!Y102-Data!AA102)*E102/Data!E102)*-0.5
+(Data!AB102-Data!AD102 + (Data!AC102-Data!AE102)*E102/Data!E102)*-Data!G102 + Data!H102 +Data!I102/Data!E102</f>
        <v>2364908.696</v>
      </c>
      <c r="H102">
        <f>(Data!V102+Data!Z102+Data!AD102) + (Data!W102+Data!AA102+Data!AE102)*E102/Data!E102</f>
        <v>0</v>
      </c>
      <c r="I102">
        <f>Data!AN102+Data!AP102+(Data!AO102+Data!AQ102)/Data!E102</f>
        <v>0</v>
      </c>
      <c r="J102">
        <f>Data!AJ102+Data!AL102+(Data!AK102+Data!AM102)*E102/Data!E102</f>
        <v>-25688</v>
      </c>
      <c r="K102">
        <f>Data!AF102+Data!AH102 + (Data!AG102+Data!AI102)*E102/Data!E102</f>
        <v>0</v>
      </c>
      <c r="L102">
        <f>Data!AR102+Data!AS102*E102/Data!E102</f>
        <v>-4978690</v>
      </c>
    </row>
    <row r="103" spans="1:12" x14ac:dyDescent="0.35">
      <c r="A103" s="7" t="s">
        <v>358</v>
      </c>
      <c r="B103" t="s">
        <v>359</v>
      </c>
      <c r="C103" t="s">
        <v>190</v>
      </c>
      <c r="D103" t="s">
        <v>112</v>
      </c>
      <c r="E103">
        <f>IF(Data!S103&gt;0,1,Data!F103)</f>
        <v>1</v>
      </c>
      <c r="F103">
        <f>(Data!T103-Data!V103 + Data!AB103-Data!AD103 )*-Data!G103
+(Data!X103-Data!Z103)*-0.5 + Data!H103</f>
        <v>3260518.5449999999</v>
      </c>
      <c r="G103">
        <f>(Data!T103-Data!V103 + (Data!U103-Data!W103)*E103/Data!E103)*-Data!G103
+(Data!X103-Data!Z103 + (Data!Y103-Data!AA103)*E103/Data!E103)*-0.5
+(Data!AB103-Data!AD103 + (Data!AC103-Data!AE103)*E103/Data!E103)*-Data!G103 + Data!H103 +Data!I103/Data!E103</f>
        <v>3271853.5450000004</v>
      </c>
      <c r="H103">
        <f>(Data!V103+Data!Z103+Data!AD103) + (Data!W103+Data!AA103+Data!AE103)*E103/Data!E103</f>
        <v>-8767</v>
      </c>
      <c r="I103">
        <f>Data!AN103+Data!AP103+(Data!AO103+Data!AQ103)/Data!E103</f>
        <v>-796167.5</v>
      </c>
      <c r="J103">
        <f>Data!AJ103+Data!AL103+(Data!AK103+Data!AM103)*E103/Data!E103</f>
        <v>-65529</v>
      </c>
      <c r="K103">
        <f>Data!AF103+Data!AH103 + (Data!AG103+Data!AI103)*E103/Data!E103</f>
        <v>0</v>
      </c>
      <c r="L103">
        <f>Data!AR103+Data!AS103*E103/Data!E103</f>
        <v>-9466400.5</v>
      </c>
    </row>
    <row r="104" spans="1:12" x14ac:dyDescent="0.35">
      <c r="A104" s="7" t="s">
        <v>360</v>
      </c>
      <c r="B104" t="s">
        <v>361</v>
      </c>
      <c r="C104" t="s">
        <v>132</v>
      </c>
      <c r="D104" t="s">
        <v>112</v>
      </c>
      <c r="E104">
        <f>IF(Data!S104&gt;0,1,Data!F104)</f>
        <v>0.5</v>
      </c>
      <c r="F104">
        <f>(Data!T104-Data!V104 + Data!AB104-Data!AD104 )*-Data!G104
+(Data!X104-Data!Z104)*-0.5 + Data!H104</f>
        <v>4863948.0829999996</v>
      </c>
      <c r="G104">
        <f>(Data!T104-Data!V104 + (Data!U104-Data!W104)*E104/Data!E104)*-Data!G104
+(Data!X104-Data!Z104 + (Data!Y104-Data!AA104)*E104/Data!E104)*-0.5
+(Data!AB104-Data!AD104 + (Data!AC104-Data!AE104)*E104/Data!E104)*-Data!G104 + Data!H104 +Data!I104/Data!E104</f>
        <v>4863948.0829999996</v>
      </c>
      <c r="H104">
        <f>(Data!V104+Data!Z104+Data!AD104) + (Data!W104+Data!AA104+Data!AE104)*E104/Data!E104</f>
        <v>0</v>
      </c>
      <c r="I104">
        <f>Data!AN104+Data!AP104+(Data!AO104+Data!AQ104)/Data!E104</f>
        <v>0</v>
      </c>
      <c r="J104">
        <f>Data!AJ104+Data!AL104+(Data!AK104+Data!AM104)*E104/Data!E104</f>
        <v>-37126</v>
      </c>
      <c r="K104">
        <f>Data!AF104+Data!AH104 + (Data!AG104+Data!AI104)*E104/Data!E104</f>
        <v>0</v>
      </c>
      <c r="L104">
        <f>Data!AR104+Data!AS104*E104/Data!E104</f>
        <v>-21818653</v>
      </c>
    </row>
    <row r="105" spans="1:12" x14ac:dyDescent="0.35">
      <c r="A105" s="7" t="s">
        <v>362</v>
      </c>
      <c r="B105" t="s">
        <v>363</v>
      </c>
      <c r="C105" t="s">
        <v>326</v>
      </c>
      <c r="D105" t="s">
        <v>112</v>
      </c>
      <c r="E105">
        <f>IF(Data!S105&gt;0,1,Data!F105)</f>
        <v>0.5</v>
      </c>
      <c r="F105">
        <f>(Data!T105-Data!V105 + Data!AB105-Data!AD105 )*-Data!G105
+(Data!X105-Data!Z105)*-0.5 + Data!H105</f>
        <v>2957834.2149999999</v>
      </c>
      <c r="G105">
        <f>(Data!T105-Data!V105 + (Data!U105-Data!W105)*E105/Data!E105)*-Data!G105
+(Data!X105-Data!Z105 + (Data!Y105-Data!AA105)*E105/Data!E105)*-0.5
+(Data!AB105-Data!AD105 + (Data!AC105-Data!AE105)*E105/Data!E105)*-Data!G105 + Data!H105 +Data!I105/Data!E105</f>
        <v>2957834.2149999999</v>
      </c>
      <c r="H105">
        <f>(Data!V105+Data!Z105+Data!AD105) + (Data!W105+Data!AA105+Data!AE105)*E105/Data!E105</f>
        <v>-145</v>
      </c>
      <c r="I105">
        <f>Data!AN105+Data!AP105+(Data!AO105+Data!AQ105)/Data!E105</f>
        <v>0</v>
      </c>
      <c r="J105">
        <f>Data!AJ105+Data!AL105+(Data!AK105+Data!AM105)*E105/Data!E105</f>
        <v>-15538</v>
      </c>
      <c r="K105">
        <f>Data!AF105+Data!AH105 + (Data!AG105+Data!AI105)*E105/Data!E105</f>
        <v>0</v>
      </c>
      <c r="L105">
        <f>Data!AR105+Data!AS105*E105/Data!E105</f>
        <v>-18881392</v>
      </c>
    </row>
    <row r="106" spans="1:12" x14ac:dyDescent="0.35">
      <c r="A106" s="7" t="s">
        <v>364</v>
      </c>
      <c r="B106" t="s">
        <v>365</v>
      </c>
      <c r="C106" t="s">
        <v>132</v>
      </c>
      <c r="D106" t="s">
        <v>112</v>
      </c>
      <c r="E106">
        <f>IF(Data!S106&gt;0,1,Data!F106)</f>
        <v>0.5</v>
      </c>
      <c r="F106">
        <f>(Data!T106-Data!V106 + Data!AB106-Data!AD106 )*-Data!G106
+(Data!X106-Data!Z106)*-0.5 + Data!H106</f>
        <v>8715418.7800000012</v>
      </c>
      <c r="G106">
        <f>(Data!T106-Data!V106 + (Data!U106-Data!W106)*E106/Data!E106)*-Data!G106
+(Data!X106-Data!Z106 + (Data!Y106-Data!AA106)*E106/Data!E106)*-0.5
+(Data!AB106-Data!AD106 + (Data!AC106-Data!AE106)*E106/Data!E106)*-Data!G106 + Data!H106 +Data!I106/Data!E106</f>
        <v>8715418.7800000012</v>
      </c>
      <c r="H106">
        <f>(Data!V106+Data!Z106+Data!AD106) + (Data!W106+Data!AA106+Data!AE106)*E106/Data!E106</f>
        <v>0</v>
      </c>
      <c r="I106">
        <f>Data!AN106+Data!AP106+(Data!AO106+Data!AQ106)/Data!E106</f>
        <v>0</v>
      </c>
      <c r="J106">
        <f>Data!AJ106+Data!AL106+(Data!AK106+Data!AM106)*E106/Data!E106</f>
        <v>-25546</v>
      </c>
      <c r="K106">
        <f>Data!AF106+Data!AH106 + (Data!AG106+Data!AI106)*E106/Data!E106</f>
        <v>0</v>
      </c>
      <c r="L106">
        <f>Data!AR106+Data!AS106*E106/Data!E106</f>
        <v>-35615044</v>
      </c>
    </row>
    <row r="107" spans="1:12" x14ac:dyDescent="0.35">
      <c r="A107" s="7" t="s">
        <v>366</v>
      </c>
      <c r="B107" t="s">
        <v>367</v>
      </c>
      <c r="C107" t="s">
        <v>112</v>
      </c>
      <c r="D107" t="s">
        <v>251</v>
      </c>
      <c r="E107">
        <f>IF(Data!S107&gt;0,1,Data!F107)</f>
        <v>1</v>
      </c>
      <c r="F107">
        <f>(Data!T107-Data!V107 + Data!AB107-Data!AD107 )*-Data!G107
+(Data!X107-Data!Z107)*-0.5 + Data!H107</f>
        <v>2769097.5500000003</v>
      </c>
      <c r="G107">
        <f>(Data!T107-Data!V107 + (Data!U107-Data!W107)*E107/Data!E107)*-Data!G107
+(Data!X107-Data!Z107 + (Data!Y107-Data!AA107)*E107/Data!E107)*-0.5
+(Data!AB107-Data!AD107 + (Data!AC107-Data!AE107)*E107/Data!E107)*-Data!G107 + Data!H107 +Data!I107/Data!E107</f>
        <v>2778787.3459183676</v>
      </c>
      <c r="H107">
        <f>(Data!V107+Data!Z107+Data!AD107) + (Data!W107+Data!AA107+Data!AE107)*E107/Data!E107</f>
        <v>-30191</v>
      </c>
      <c r="I107">
        <f>Data!AN107+Data!AP107+(Data!AO107+Data!AQ107)/Data!E107</f>
        <v>-349924.3469387755</v>
      </c>
      <c r="J107">
        <f>Data!AJ107+Data!AL107+(Data!AK107+Data!AM107)*E107/Data!E107</f>
        <v>0</v>
      </c>
      <c r="K107">
        <f>Data!AF107+Data!AH107 + (Data!AG107+Data!AI107)*E107/Data!E107</f>
        <v>0</v>
      </c>
      <c r="L107">
        <f>Data!AR107+Data!AS107*E107/Data!E107</f>
        <v>-4565976</v>
      </c>
    </row>
    <row r="108" spans="1:12" x14ac:dyDescent="0.35">
      <c r="A108" s="7" t="s">
        <v>368</v>
      </c>
      <c r="B108" t="s">
        <v>369</v>
      </c>
      <c r="C108" t="s">
        <v>132</v>
      </c>
      <c r="D108" t="s">
        <v>112</v>
      </c>
      <c r="E108">
        <f>IF(Data!S108&gt;0,1,Data!F108)</f>
        <v>0.5</v>
      </c>
      <c r="F108">
        <f>(Data!T108-Data!V108 + Data!AB108-Data!AD108 )*-Data!G108
+(Data!X108-Data!Z108)*-0.5 + Data!H108</f>
        <v>5024554.2149999999</v>
      </c>
      <c r="G108">
        <f>(Data!T108-Data!V108 + (Data!U108-Data!W108)*E108/Data!E108)*-Data!G108
+(Data!X108-Data!Z108 + (Data!Y108-Data!AA108)*E108/Data!E108)*-0.5
+(Data!AB108-Data!AD108 + (Data!AC108-Data!AE108)*E108/Data!E108)*-Data!G108 + Data!H108 +Data!I108/Data!E108</f>
        <v>5024554.2149999999</v>
      </c>
      <c r="H108">
        <f>(Data!V108+Data!Z108+Data!AD108) + (Data!W108+Data!AA108+Data!AE108)*E108/Data!E108</f>
        <v>-10956</v>
      </c>
      <c r="I108">
        <f>Data!AN108+Data!AP108+(Data!AO108+Data!AQ108)/Data!E108</f>
        <v>0</v>
      </c>
      <c r="J108">
        <f>Data!AJ108+Data!AL108+(Data!AK108+Data!AM108)*E108/Data!E108</f>
        <v>0</v>
      </c>
      <c r="K108">
        <f>Data!AF108+Data!AH108 + (Data!AG108+Data!AI108)*E108/Data!E108</f>
        <v>0</v>
      </c>
      <c r="L108">
        <f>Data!AR108+Data!AS108*E108/Data!E108</f>
        <v>-68046867</v>
      </c>
    </row>
    <row r="109" spans="1:12" x14ac:dyDescent="0.35">
      <c r="A109" s="7" t="s">
        <v>370</v>
      </c>
      <c r="B109" t="s">
        <v>371</v>
      </c>
      <c r="C109" t="s">
        <v>162</v>
      </c>
      <c r="D109" t="s">
        <v>163</v>
      </c>
      <c r="E109">
        <f>IF(Data!S109&gt;0,1,Data!F109)</f>
        <v>0.5</v>
      </c>
      <c r="F109">
        <f>(Data!T109-Data!V109 + Data!AB109-Data!AD109 )*-Data!G109
+(Data!X109-Data!Z109)*-0.5 + Data!H109</f>
        <v>2931204.4079999998</v>
      </c>
      <c r="G109">
        <f>(Data!T109-Data!V109 + (Data!U109-Data!W109)*E109/Data!E109)*-Data!G109
+(Data!X109-Data!Z109 + (Data!Y109-Data!AA109)*E109/Data!E109)*-0.5
+(Data!AB109-Data!AD109 + (Data!AC109-Data!AE109)*E109/Data!E109)*-Data!G109 + Data!H109 +Data!I109/Data!E109</f>
        <v>2931204.4079999998</v>
      </c>
      <c r="H109">
        <f>(Data!V109+Data!Z109+Data!AD109) + (Data!W109+Data!AA109+Data!AE109)*E109/Data!E109</f>
        <v>-10755</v>
      </c>
      <c r="I109">
        <f>Data!AN109+Data!AP109+(Data!AO109+Data!AQ109)/Data!E109</f>
        <v>0</v>
      </c>
      <c r="J109">
        <f>Data!AJ109+Data!AL109+(Data!AK109+Data!AM109)*E109/Data!E109</f>
        <v>-10678</v>
      </c>
      <c r="K109">
        <f>Data!AF109+Data!AH109 + (Data!AG109+Data!AI109)*E109/Data!E109</f>
        <v>0</v>
      </c>
      <c r="L109">
        <f>Data!AR109+Data!AS109*E109/Data!E109</f>
        <v>-4968403</v>
      </c>
    </row>
    <row r="110" spans="1:12" x14ac:dyDescent="0.35">
      <c r="A110" s="7" t="s">
        <v>372</v>
      </c>
      <c r="B110" t="s">
        <v>373</v>
      </c>
      <c r="C110" t="s">
        <v>132</v>
      </c>
      <c r="D110" t="s">
        <v>112</v>
      </c>
      <c r="E110">
        <f>IF(Data!S110&gt;0,1,Data!F110)</f>
        <v>0.5</v>
      </c>
      <c r="F110">
        <f>(Data!T110-Data!V110 + Data!AB110-Data!AD110 )*-Data!G110
+(Data!X110-Data!Z110)*-0.5 + Data!H110</f>
        <v>8012469.5640000002</v>
      </c>
      <c r="G110">
        <f>(Data!T110-Data!V110 + (Data!U110-Data!W110)*E110/Data!E110)*-Data!G110
+(Data!X110-Data!Z110 + (Data!Y110-Data!AA110)*E110/Data!E110)*-0.5
+(Data!AB110-Data!AD110 + (Data!AC110-Data!AE110)*E110/Data!E110)*-Data!G110 + Data!H110 +Data!I110/Data!E110</f>
        <v>8012469.5639999993</v>
      </c>
      <c r="H110">
        <f>(Data!V110+Data!Z110+Data!AD110) + (Data!W110+Data!AA110+Data!AE110)*E110/Data!E110</f>
        <v>-28890</v>
      </c>
      <c r="I110">
        <f>Data!AN110+Data!AP110+(Data!AO110+Data!AQ110)/Data!E110</f>
        <v>0</v>
      </c>
      <c r="J110">
        <f>Data!AJ110+Data!AL110+(Data!AK110+Data!AM110)*E110/Data!E110</f>
        <v>0</v>
      </c>
      <c r="K110">
        <f>Data!AF110+Data!AH110 + (Data!AG110+Data!AI110)*E110/Data!E110</f>
        <v>0</v>
      </c>
      <c r="L110">
        <f>Data!AR110+Data!AS110*E110/Data!E110</f>
        <v>-24892843</v>
      </c>
    </row>
    <row r="111" spans="1:12" x14ac:dyDescent="0.35">
      <c r="A111" s="7" t="s">
        <v>374</v>
      </c>
      <c r="B111" t="s">
        <v>375</v>
      </c>
      <c r="C111" t="s">
        <v>140</v>
      </c>
      <c r="D111" t="s">
        <v>141</v>
      </c>
      <c r="E111">
        <f>IF(Data!S111&gt;0,1,Data!F111)</f>
        <v>1</v>
      </c>
      <c r="F111">
        <f>(Data!T111-Data!V111 + Data!AB111-Data!AD111 )*-Data!G111
+(Data!X111-Data!Z111)*-0.5 + Data!H111</f>
        <v>1694377.4169999999</v>
      </c>
      <c r="G111">
        <f>(Data!T111-Data!V111 + (Data!U111-Data!W111)*E111/Data!E111)*-Data!G111
+(Data!X111-Data!Z111 + (Data!Y111-Data!AA111)*E111/Data!E111)*-0.5
+(Data!AB111-Data!AD111 + (Data!AC111-Data!AE111)*E111/Data!E111)*-Data!G111 + Data!H111 +Data!I111/Data!E111</f>
        <v>1954094.642</v>
      </c>
      <c r="H111">
        <f>(Data!V111+Data!Z111+Data!AD111) + (Data!W111+Data!AA111+Data!AE111)*E111/Data!E111</f>
        <v>0</v>
      </c>
      <c r="I111">
        <f>Data!AN111+Data!AP111+(Data!AO111+Data!AQ111)/Data!E111</f>
        <v>-531287.5</v>
      </c>
      <c r="J111">
        <f>Data!AJ111+Data!AL111+(Data!AK111+Data!AM111)*E111/Data!E111</f>
        <v>0</v>
      </c>
      <c r="K111">
        <f>Data!AF111+Data!AH111 + (Data!AG111+Data!AI111)*E111/Data!E111</f>
        <v>0</v>
      </c>
      <c r="L111">
        <f>Data!AR111+Data!AS111*E111/Data!E111</f>
        <v>-7536215</v>
      </c>
    </row>
    <row r="112" spans="1:12" x14ac:dyDescent="0.35">
      <c r="A112" s="7" t="s">
        <v>376</v>
      </c>
      <c r="B112" t="s">
        <v>377</v>
      </c>
      <c r="C112" t="s">
        <v>132</v>
      </c>
      <c r="D112" t="s">
        <v>112</v>
      </c>
      <c r="E112">
        <f>IF(Data!S112&gt;0,1,Data!F112)</f>
        <v>0.5</v>
      </c>
      <c r="F112">
        <f>(Data!T112-Data!V112 + Data!AB112-Data!AD112 )*-Data!G112
+(Data!X112-Data!Z112)*-0.5 + Data!H112</f>
        <v>5725833.1330000004</v>
      </c>
      <c r="G112">
        <f>(Data!T112-Data!V112 + (Data!U112-Data!W112)*E112/Data!E112)*-Data!G112
+(Data!X112-Data!Z112 + (Data!Y112-Data!AA112)*E112/Data!E112)*-0.5
+(Data!AB112-Data!AD112 + (Data!AC112-Data!AE112)*E112/Data!E112)*-Data!G112 + Data!H112 +Data!I112/Data!E112</f>
        <v>5725833.1329999994</v>
      </c>
      <c r="H112">
        <f>(Data!V112+Data!Z112+Data!AD112) + (Data!W112+Data!AA112+Data!AE112)*E112/Data!E112</f>
        <v>-6034</v>
      </c>
      <c r="I112">
        <f>Data!AN112+Data!AP112+(Data!AO112+Data!AQ112)/Data!E112</f>
        <v>0</v>
      </c>
      <c r="J112">
        <f>Data!AJ112+Data!AL112+(Data!AK112+Data!AM112)*E112/Data!E112</f>
        <v>0</v>
      </c>
      <c r="K112">
        <f>Data!AF112+Data!AH112 + (Data!AG112+Data!AI112)*E112/Data!E112</f>
        <v>0</v>
      </c>
      <c r="L112">
        <f>Data!AR112+Data!AS112*E112/Data!E112</f>
        <v>-15402094</v>
      </c>
    </row>
    <row r="113" spans="1:12" x14ac:dyDescent="0.35">
      <c r="A113" s="7" t="s">
        <v>378</v>
      </c>
      <c r="B113" t="s">
        <v>379</v>
      </c>
      <c r="C113" t="s">
        <v>144</v>
      </c>
      <c r="D113" t="s">
        <v>145</v>
      </c>
      <c r="E113">
        <f>IF(Data!S113&gt;0,1,Data!F113)</f>
        <v>0.5</v>
      </c>
      <c r="F113">
        <f>(Data!T113-Data!V113 + Data!AB113-Data!AD113 )*-Data!G113
+(Data!X113-Data!Z113)*-0.5 + Data!H113</f>
        <v>2145803.872</v>
      </c>
      <c r="G113">
        <f>(Data!T113-Data!V113 + (Data!U113-Data!W113)*E113/Data!E113)*-Data!G113
+(Data!X113-Data!Z113 + (Data!Y113-Data!AA113)*E113/Data!E113)*-0.5
+(Data!AB113-Data!AD113 + (Data!AC113-Data!AE113)*E113/Data!E113)*-Data!G113 + Data!H113 +Data!I113/Data!E113</f>
        <v>2145803.872</v>
      </c>
      <c r="H113">
        <f>(Data!V113+Data!Z113+Data!AD113) + (Data!W113+Data!AA113+Data!AE113)*E113/Data!E113</f>
        <v>0</v>
      </c>
      <c r="I113">
        <f>Data!AN113+Data!AP113+(Data!AO113+Data!AQ113)/Data!E113</f>
        <v>0</v>
      </c>
      <c r="J113">
        <f>Data!AJ113+Data!AL113+(Data!AK113+Data!AM113)*E113/Data!E113</f>
        <v>-6536</v>
      </c>
      <c r="K113">
        <f>Data!AF113+Data!AH113 + (Data!AG113+Data!AI113)*E113/Data!E113</f>
        <v>0</v>
      </c>
      <c r="L113">
        <f>Data!AR113+Data!AS113*E113/Data!E113</f>
        <v>-6094746</v>
      </c>
    </row>
    <row r="114" spans="1:12" x14ac:dyDescent="0.35">
      <c r="A114" s="7" t="s">
        <v>380</v>
      </c>
      <c r="B114" t="s">
        <v>381</v>
      </c>
      <c r="C114" t="s">
        <v>112</v>
      </c>
      <c r="D114" t="s">
        <v>382</v>
      </c>
      <c r="E114">
        <f>IF(Data!S114&gt;0,1,Data!F114)</f>
        <v>1</v>
      </c>
      <c r="F114">
        <f>(Data!T114-Data!V114 + Data!AB114-Data!AD114 )*-Data!G114
+(Data!X114-Data!Z114)*-0.5 + Data!H114</f>
        <v>2369948.2960000001</v>
      </c>
      <c r="G114">
        <f>(Data!T114-Data!V114 + (Data!U114-Data!W114)*E114/Data!E114)*-Data!G114
+(Data!X114-Data!Z114 + (Data!Y114-Data!AA114)*E114/Data!E114)*-0.5
+(Data!AB114-Data!AD114 + (Data!AC114-Data!AE114)*E114/Data!E114)*-Data!G114 + Data!H114 +Data!I114/Data!E114</f>
        <v>2450962.7123265304</v>
      </c>
      <c r="H114">
        <f>(Data!V114+Data!Z114+Data!AD114) + (Data!W114+Data!AA114+Data!AE114)*E114/Data!E114</f>
        <v>0</v>
      </c>
      <c r="I114">
        <f>Data!AN114+Data!AP114+(Data!AO114+Data!AQ114)/Data!E114</f>
        <v>-2653</v>
      </c>
      <c r="J114">
        <f>Data!AJ114+Data!AL114+(Data!AK114+Data!AM114)*E114/Data!E114</f>
        <v>0</v>
      </c>
      <c r="K114">
        <f>Data!AF114+Data!AH114 + (Data!AG114+Data!AI114)*E114/Data!E114</f>
        <v>0</v>
      </c>
      <c r="L114">
        <f>Data!AR114+Data!AS114*E114/Data!E114</f>
        <v>-5220057.0816326533</v>
      </c>
    </row>
    <row r="115" spans="1:12" x14ac:dyDescent="0.35">
      <c r="A115" s="7" t="s">
        <v>383</v>
      </c>
      <c r="B115" t="s">
        <v>384</v>
      </c>
      <c r="C115" t="s">
        <v>321</v>
      </c>
      <c r="D115" t="s">
        <v>197</v>
      </c>
      <c r="E115">
        <f>IF(Data!S115&gt;0,1,Data!F115)</f>
        <v>0.5</v>
      </c>
      <c r="F115">
        <f>(Data!T115-Data!V115 + Data!AB115-Data!AD115 )*-Data!G115
+(Data!X115-Data!Z115)*-0.5 + Data!H115</f>
        <v>2827220.648</v>
      </c>
      <c r="G115">
        <f>(Data!T115-Data!V115 + (Data!U115-Data!W115)*E115/Data!E115)*-Data!G115
+(Data!X115-Data!Z115 + (Data!Y115-Data!AA115)*E115/Data!E115)*-0.5
+(Data!AB115-Data!AD115 + (Data!AC115-Data!AE115)*E115/Data!E115)*-Data!G115 + Data!H115 +Data!I115/Data!E115</f>
        <v>2827220.648</v>
      </c>
      <c r="H115">
        <f>(Data!V115+Data!Z115+Data!AD115) + (Data!W115+Data!AA115+Data!AE115)*E115/Data!E115</f>
        <v>-7776</v>
      </c>
      <c r="I115">
        <f>Data!AN115+Data!AP115+(Data!AO115+Data!AQ115)/Data!E115</f>
        <v>-16331</v>
      </c>
      <c r="J115">
        <f>Data!AJ115+Data!AL115+(Data!AK115+Data!AM115)*E115/Data!E115</f>
        <v>-25331</v>
      </c>
      <c r="K115">
        <f>Data!AF115+Data!AH115 + (Data!AG115+Data!AI115)*E115/Data!E115</f>
        <v>0</v>
      </c>
      <c r="L115">
        <f>Data!AR115+Data!AS115*E115/Data!E115</f>
        <v>-4993888</v>
      </c>
    </row>
    <row r="116" spans="1:12" x14ac:dyDescent="0.35">
      <c r="A116" s="7" t="s">
        <v>385</v>
      </c>
      <c r="B116" t="s">
        <v>386</v>
      </c>
      <c r="C116" t="s">
        <v>144</v>
      </c>
      <c r="D116" t="s">
        <v>145</v>
      </c>
      <c r="E116">
        <f>IF(Data!S116&gt;0,1,Data!F116)</f>
        <v>0.5</v>
      </c>
      <c r="F116">
        <f>(Data!T116-Data!V116 + Data!AB116-Data!AD116 )*-Data!G116
+(Data!X116-Data!Z116)*-0.5 + Data!H116</f>
        <v>2792207.3299999996</v>
      </c>
      <c r="G116">
        <f>(Data!T116-Data!V116 + (Data!U116-Data!W116)*E116/Data!E116)*-Data!G116
+(Data!X116-Data!Z116 + (Data!Y116-Data!AA116)*E116/Data!E116)*-0.5
+(Data!AB116-Data!AD116 + (Data!AC116-Data!AE116)*E116/Data!E116)*-Data!G116 + Data!H116 +Data!I116/Data!E116</f>
        <v>2792207.33</v>
      </c>
      <c r="H116">
        <f>(Data!V116+Data!Z116+Data!AD116) + (Data!W116+Data!AA116+Data!AE116)*E116/Data!E116</f>
        <v>0</v>
      </c>
      <c r="I116">
        <f>Data!AN116+Data!AP116+(Data!AO116+Data!AQ116)/Data!E116</f>
        <v>0</v>
      </c>
      <c r="J116">
        <f>Data!AJ116+Data!AL116+(Data!AK116+Data!AM116)*E116/Data!E116</f>
        <v>-29442</v>
      </c>
      <c r="K116">
        <f>Data!AF116+Data!AH116 + (Data!AG116+Data!AI116)*E116/Data!E116</f>
        <v>0</v>
      </c>
      <c r="L116">
        <f>Data!AR116+Data!AS116*E116/Data!E116</f>
        <v>-6004332</v>
      </c>
    </row>
    <row r="117" spans="1:12" x14ac:dyDescent="0.35">
      <c r="A117" s="7" t="s">
        <v>387</v>
      </c>
      <c r="B117" t="s">
        <v>388</v>
      </c>
      <c r="C117" t="s">
        <v>132</v>
      </c>
      <c r="D117" t="s">
        <v>112</v>
      </c>
      <c r="E117">
        <f>IF(Data!S117&gt;0,1,Data!F117)</f>
        <v>0.5</v>
      </c>
      <c r="F117">
        <f>(Data!T117-Data!V117 + Data!AB117-Data!AD117 )*-Data!G117
+(Data!X117-Data!Z117)*-0.5 + Data!H117</f>
        <v>6482838.2450000001</v>
      </c>
      <c r="G117">
        <f>(Data!T117-Data!V117 + (Data!U117-Data!W117)*E117/Data!E117)*-Data!G117
+(Data!X117-Data!Z117 + (Data!Y117-Data!AA117)*E117/Data!E117)*-0.5
+(Data!AB117-Data!AD117 + (Data!AC117-Data!AE117)*E117/Data!E117)*-Data!G117 + Data!H117 +Data!I117/Data!E117</f>
        <v>6482838.2450000001</v>
      </c>
      <c r="H117">
        <f>(Data!V117+Data!Z117+Data!AD117) + (Data!W117+Data!AA117+Data!AE117)*E117/Data!E117</f>
        <v>0</v>
      </c>
      <c r="I117">
        <f>Data!AN117+Data!AP117+(Data!AO117+Data!AQ117)/Data!E117</f>
        <v>0</v>
      </c>
      <c r="J117">
        <f>Data!AJ117+Data!AL117+(Data!AK117+Data!AM117)*E117/Data!E117</f>
        <v>0</v>
      </c>
      <c r="K117">
        <f>Data!AF117+Data!AH117 + (Data!AG117+Data!AI117)*E117/Data!E117</f>
        <v>0</v>
      </c>
      <c r="L117">
        <f>Data!AR117+Data!AS117*E117/Data!E117</f>
        <v>-19307695</v>
      </c>
    </row>
    <row r="118" spans="1:12" x14ac:dyDescent="0.35">
      <c r="A118" s="7" t="s">
        <v>389</v>
      </c>
      <c r="B118" t="s">
        <v>390</v>
      </c>
      <c r="C118" t="s">
        <v>112</v>
      </c>
      <c r="D118" t="s">
        <v>207</v>
      </c>
      <c r="E118">
        <f>IF(Data!S118&gt;0,1,Data!F118)</f>
        <v>1</v>
      </c>
      <c r="F118">
        <f>(Data!T118-Data!V118 + Data!AB118-Data!AD118 )*-Data!G118
+(Data!X118-Data!Z118)*-0.5 + Data!H118</f>
        <v>6663875.3600000003</v>
      </c>
      <c r="G118">
        <f>(Data!T118-Data!V118 + (Data!U118-Data!W118)*E118/Data!E118)*-Data!G118
+(Data!X118-Data!Z118 + (Data!Y118-Data!AA118)*E118/Data!E118)*-0.5
+(Data!AB118-Data!AD118 + (Data!AC118-Data!AE118)*E118/Data!E118)*-Data!G118 + Data!H118 +Data!I118/Data!E118</f>
        <v>6793432.7885714304</v>
      </c>
      <c r="H118">
        <f>(Data!V118+Data!Z118+Data!AD118) + (Data!W118+Data!AA118+Data!AE118)*E118/Data!E118</f>
        <v>0</v>
      </c>
      <c r="I118">
        <f>Data!AN118+Data!AP118+(Data!AO118+Data!AQ118)/Data!E118</f>
        <v>-434622.44897959183</v>
      </c>
      <c r="J118">
        <f>Data!AJ118+Data!AL118+(Data!AK118+Data!AM118)*E118/Data!E118</f>
        <v>-71574</v>
      </c>
      <c r="K118">
        <f>Data!AF118+Data!AH118 + (Data!AG118+Data!AI118)*E118/Data!E118</f>
        <v>0</v>
      </c>
      <c r="L118">
        <f>Data!AR118+Data!AS118*E118/Data!E118</f>
        <v>-15507596.040816326</v>
      </c>
    </row>
    <row r="119" spans="1:12" x14ac:dyDescent="0.35">
      <c r="A119" s="7" t="s">
        <v>391</v>
      </c>
      <c r="B119" t="s">
        <v>392</v>
      </c>
      <c r="C119" t="s">
        <v>210</v>
      </c>
      <c r="D119" t="s">
        <v>112</v>
      </c>
      <c r="E119">
        <f>IF(Data!S119&gt;0,1,Data!F119)</f>
        <v>0.5</v>
      </c>
      <c r="F119">
        <f>(Data!T119-Data!V119 + Data!AB119-Data!AD119 )*-Data!G119
+(Data!X119-Data!Z119)*-0.5 + Data!H119</f>
        <v>2741033.5979999998</v>
      </c>
      <c r="G119">
        <f>(Data!T119-Data!V119 + (Data!U119-Data!W119)*E119/Data!E119)*-Data!G119
+(Data!X119-Data!Z119 + (Data!Y119-Data!AA119)*E119/Data!E119)*-0.5
+(Data!AB119-Data!AD119 + (Data!AC119-Data!AE119)*E119/Data!E119)*-Data!G119 + Data!H119 +Data!I119/Data!E119</f>
        <v>2741033.5980000002</v>
      </c>
      <c r="H119">
        <f>(Data!V119+Data!Z119+Data!AD119) + (Data!W119+Data!AA119+Data!AE119)*E119/Data!E119</f>
        <v>-135805</v>
      </c>
      <c r="I119">
        <f>Data!AN119+Data!AP119+(Data!AO119+Data!AQ119)/Data!E119</f>
        <v>0</v>
      </c>
      <c r="J119">
        <f>Data!AJ119+Data!AL119+(Data!AK119+Data!AM119)*E119/Data!E119</f>
        <v>0</v>
      </c>
      <c r="K119">
        <f>Data!AF119+Data!AH119 + (Data!AG119+Data!AI119)*E119/Data!E119</f>
        <v>0</v>
      </c>
      <c r="L119">
        <f>Data!AR119+Data!AS119*E119/Data!E119</f>
        <v>-9091368</v>
      </c>
    </row>
    <row r="120" spans="1:12" x14ac:dyDescent="0.35">
      <c r="A120" s="7" t="s">
        <v>393</v>
      </c>
      <c r="B120" t="s">
        <v>394</v>
      </c>
      <c r="C120" t="s">
        <v>115</v>
      </c>
      <c r="D120" t="s">
        <v>116</v>
      </c>
      <c r="E120">
        <f>IF(Data!S120&gt;0,1,Data!F120)</f>
        <v>0.5</v>
      </c>
      <c r="F120">
        <f>(Data!T120-Data!V120 + Data!AB120-Data!AD120 )*-Data!G120
+(Data!X120-Data!Z120)*-0.5 + Data!H120</f>
        <v>3627000.0750000002</v>
      </c>
      <c r="G120">
        <f>(Data!T120-Data!V120 + (Data!U120-Data!W120)*E120/Data!E120)*-Data!G120
+(Data!X120-Data!Z120 + (Data!Y120-Data!AA120)*E120/Data!E120)*-0.5
+(Data!AB120-Data!AD120 + (Data!AC120-Data!AE120)*E120/Data!E120)*-Data!G120 + Data!H120 +Data!I120/Data!E120</f>
        <v>3627000.0750000002</v>
      </c>
      <c r="H120">
        <f>(Data!V120+Data!Z120+Data!AD120) + (Data!W120+Data!AA120+Data!AE120)*E120/Data!E120</f>
        <v>0</v>
      </c>
      <c r="I120">
        <f>Data!AN120+Data!AP120+(Data!AO120+Data!AQ120)/Data!E120</f>
        <v>0</v>
      </c>
      <c r="J120">
        <f>Data!AJ120+Data!AL120+(Data!AK120+Data!AM120)*E120/Data!E120</f>
        <v>-65794</v>
      </c>
      <c r="K120">
        <f>Data!AF120+Data!AH120 + (Data!AG120+Data!AI120)*E120/Data!E120</f>
        <v>0</v>
      </c>
      <c r="L120">
        <f>Data!AR120+Data!AS120*E120/Data!E120</f>
        <v>-3766824</v>
      </c>
    </row>
    <row r="121" spans="1:12" x14ac:dyDescent="0.35">
      <c r="A121" s="7" t="s">
        <v>395</v>
      </c>
      <c r="B121" t="s">
        <v>396</v>
      </c>
      <c r="C121" t="s">
        <v>132</v>
      </c>
      <c r="D121" t="s">
        <v>112</v>
      </c>
      <c r="E121">
        <f>IF(Data!S121&gt;0,1,Data!F121)</f>
        <v>0.5</v>
      </c>
      <c r="F121">
        <f>(Data!T121-Data!V121 + Data!AB121-Data!AD121 )*-Data!G121
+(Data!X121-Data!Z121)*-0.5 + Data!H121</f>
        <v>6700021.8250000002</v>
      </c>
      <c r="G121">
        <f>(Data!T121-Data!V121 + (Data!U121-Data!W121)*E121/Data!E121)*-Data!G121
+(Data!X121-Data!Z121 + (Data!Y121-Data!AA121)*E121/Data!E121)*-0.5
+(Data!AB121-Data!AD121 + (Data!AC121-Data!AE121)*E121/Data!E121)*-Data!G121 + Data!H121 +Data!I121/Data!E121</f>
        <v>6700021.8250000002</v>
      </c>
      <c r="H121">
        <f>(Data!V121+Data!Z121+Data!AD121) + (Data!W121+Data!AA121+Data!AE121)*E121/Data!E121</f>
        <v>0</v>
      </c>
      <c r="I121">
        <f>Data!AN121+Data!AP121+(Data!AO121+Data!AQ121)/Data!E121</f>
        <v>0</v>
      </c>
      <c r="J121">
        <f>Data!AJ121+Data!AL121+(Data!AK121+Data!AM121)*E121/Data!E121</f>
        <v>0</v>
      </c>
      <c r="K121">
        <f>Data!AF121+Data!AH121 + (Data!AG121+Data!AI121)*E121/Data!E121</f>
        <v>0</v>
      </c>
      <c r="L121">
        <f>Data!AR121+Data!AS121*E121/Data!E121</f>
        <v>-34334164</v>
      </c>
    </row>
    <row r="122" spans="1:12" x14ac:dyDescent="0.35">
      <c r="A122" s="7" t="s">
        <v>397</v>
      </c>
      <c r="B122" t="s">
        <v>398</v>
      </c>
      <c r="C122" t="s">
        <v>162</v>
      </c>
      <c r="D122" t="s">
        <v>163</v>
      </c>
      <c r="E122">
        <f>IF(Data!S122&gt;0,1,Data!F122)</f>
        <v>1</v>
      </c>
      <c r="F122">
        <f>(Data!T122-Data!V122 + Data!AB122-Data!AD122 )*-Data!G122
+(Data!X122-Data!Z122)*-0.5 + Data!H122</f>
        <v>3385580.7480000001</v>
      </c>
      <c r="G122">
        <f>(Data!T122-Data!V122 + (Data!U122-Data!W122)*E122/Data!E122)*-Data!G122
+(Data!X122-Data!Z122 + (Data!Y122-Data!AA122)*E122/Data!E122)*-0.5
+(Data!AB122-Data!AD122 + (Data!AC122-Data!AE122)*E122/Data!E122)*-Data!G122 + Data!H122 +Data!I122/Data!E122</f>
        <v>3389773.2480000006</v>
      </c>
      <c r="H122">
        <f>(Data!V122+Data!Z122+Data!AD122) + (Data!W122+Data!AA122+Data!AE122)*E122/Data!E122</f>
        <v>-8218</v>
      </c>
      <c r="I122">
        <f>Data!AN122+Data!AP122+(Data!AO122+Data!AQ122)/Data!E122</f>
        <v>-273036</v>
      </c>
      <c r="J122">
        <f>Data!AJ122+Data!AL122+(Data!AK122+Data!AM122)*E122/Data!E122</f>
        <v>-14820</v>
      </c>
      <c r="K122">
        <f>Data!AF122+Data!AH122 + (Data!AG122+Data!AI122)*E122/Data!E122</f>
        <v>0</v>
      </c>
      <c r="L122">
        <f>Data!AR122+Data!AS122*E122/Data!E122</f>
        <v>-4091285</v>
      </c>
    </row>
    <row r="123" spans="1:12" x14ac:dyDescent="0.35">
      <c r="A123" s="7" t="s">
        <v>399</v>
      </c>
      <c r="B123" t="s">
        <v>400</v>
      </c>
      <c r="C123" t="s">
        <v>111</v>
      </c>
      <c r="D123" t="s">
        <v>112</v>
      </c>
      <c r="E123">
        <f>IF(Data!S123&gt;0,1,Data!F123)</f>
        <v>0.5</v>
      </c>
      <c r="F123">
        <f>(Data!T123-Data!V123 + Data!AB123-Data!AD123 )*-Data!G123
+(Data!X123-Data!Z123)*-0.5 + Data!H123</f>
        <v>4753689.9679999994</v>
      </c>
      <c r="G123">
        <f>(Data!T123-Data!V123 + (Data!U123-Data!W123)*E123/Data!E123)*-Data!G123
+(Data!X123-Data!Z123 + (Data!Y123-Data!AA123)*E123/Data!E123)*-0.5
+(Data!AB123-Data!AD123 + (Data!AC123-Data!AE123)*E123/Data!E123)*-Data!G123 + Data!H123 +Data!I123/Data!E123</f>
        <v>4753689.9680000003</v>
      </c>
      <c r="H123">
        <f>(Data!V123+Data!Z123+Data!AD123) + (Data!W123+Data!AA123+Data!AE123)*E123/Data!E123</f>
        <v>0</v>
      </c>
      <c r="I123">
        <f>Data!AN123+Data!AP123+(Data!AO123+Data!AQ123)/Data!E123</f>
        <v>0</v>
      </c>
      <c r="J123">
        <f>Data!AJ123+Data!AL123+(Data!AK123+Data!AM123)*E123/Data!E123</f>
        <v>-14337</v>
      </c>
      <c r="K123">
        <f>Data!AF123+Data!AH123 + (Data!AG123+Data!AI123)*E123/Data!E123</f>
        <v>0</v>
      </c>
      <c r="L123">
        <f>Data!AR123+Data!AS123*E123/Data!E123</f>
        <v>-8979838</v>
      </c>
    </row>
    <row r="124" spans="1:12" x14ac:dyDescent="0.35">
      <c r="A124" s="7" t="s">
        <v>401</v>
      </c>
      <c r="B124" t="s">
        <v>402</v>
      </c>
      <c r="C124" t="s">
        <v>132</v>
      </c>
      <c r="D124" t="s">
        <v>112</v>
      </c>
      <c r="E124">
        <f>IF(Data!S124&gt;0,1,Data!F124)</f>
        <v>0.5</v>
      </c>
      <c r="F124">
        <f>(Data!T124-Data!V124 + Data!AB124-Data!AD124 )*-Data!G124
+(Data!X124-Data!Z124)*-0.5 + Data!H124</f>
        <v>5161107.0199999996</v>
      </c>
      <c r="G124">
        <f>(Data!T124-Data!V124 + (Data!U124-Data!W124)*E124/Data!E124)*-Data!G124
+(Data!X124-Data!Z124 + (Data!Y124-Data!AA124)*E124/Data!E124)*-0.5
+(Data!AB124-Data!AD124 + (Data!AC124-Data!AE124)*E124/Data!E124)*-Data!G124 + Data!H124 +Data!I124/Data!E124</f>
        <v>5161107.0199999996</v>
      </c>
      <c r="H124">
        <f>(Data!V124+Data!Z124+Data!AD124) + (Data!W124+Data!AA124+Data!AE124)*E124/Data!E124</f>
        <v>-3418</v>
      </c>
      <c r="I124">
        <f>Data!AN124+Data!AP124+(Data!AO124+Data!AQ124)/Data!E124</f>
        <v>0</v>
      </c>
      <c r="J124">
        <f>Data!AJ124+Data!AL124+(Data!AK124+Data!AM124)*E124/Data!E124</f>
        <v>0</v>
      </c>
      <c r="K124">
        <f>Data!AF124+Data!AH124 + (Data!AG124+Data!AI124)*E124/Data!E124</f>
        <v>0</v>
      </c>
      <c r="L124">
        <f>Data!AR124+Data!AS124*E124/Data!E124</f>
        <v>-27507239</v>
      </c>
    </row>
    <row r="125" spans="1:12" x14ac:dyDescent="0.35">
      <c r="A125" s="7" t="s">
        <v>403</v>
      </c>
      <c r="B125" t="s">
        <v>404</v>
      </c>
      <c r="C125" t="s">
        <v>225</v>
      </c>
      <c r="D125" t="s">
        <v>226</v>
      </c>
      <c r="E125">
        <f>IF(Data!S125&gt;0,1,Data!F125)</f>
        <v>1</v>
      </c>
      <c r="F125">
        <f>(Data!T125-Data!V125 + Data!AB125-Data!AD125 )*-Data!G125
+(Data!X125-Data!Z125)*-0.5 + Data!H125</f>
        <v>4939962.665</v>
      </c>
      <c r="G125">
        <f>(Data!T125-Data!V125 + (Data!U125-Data!W125)*E125/Data!E125)*-Data!G125
+(Data!X125-Data!Z125 + (Data!Y125-Data!AA125)*E125/Data!E125)*-0.5
+(Data!AB125-Data!AD125 + (Data!AC125-Data!AE125)*E125/Data!E125)*-Data!G125 + Data!H125 +Data!I125/Data!E125</f>
        <v>4959898.04</v>
      </c>
      <c r="H125">
        <f>(Data!V125+Data!Z125+Data!AD125) + (Data!W125+Data!AA125+Data!AE125)*E125/Data!E125</f>
        <v>-26541</v>
      </c>
      <c r="I125">
        <f>Data!AN125+Data!AP125+(Data!AO125+Data!AQ125)/Data!E125</f>
        <v>-251142.5</v>
      </c>
      <c r="J125">
        <f>Data!AJ125+Data!AL125+(Data!AK125+Data!AM125)*E125/Data!E125</f>
        <v>-18954</v>
      </c>
      <c r="K125">
        <f>Data!AF125+Data!AH125 + (Data!AG125+Data!AI125)*E125/Data!E125</f>
        <v>0</v>
      </c>
      <c r="L125">
        <f>Data!AR125+Data!AS125*E125/Data!E125</f>
        <v>-8265900</v>
      </c>
    </row>
    <row r="126" spans="1:12" x14ac:dyDescent="0.35">
      <c r="A126" s="7" t="s">
        <v>405</v>
      </c>
      <c r="B126" t="s">
        <v>406</v>
      </c>
      <c r="C126" t="s">
        <v>218</v>
      </c>
      <c r="D126" t="s">
        <v>166</v>
      </c>
      <c r="E126">
        <f>IF(Data!S126&gt;0,1,Data!F126)</f>
        <v>0.5</v>
      </c>
      <c r="F126">
        <f>(Data!T126-Data!V126 + Data!AB126-Data!AD126 )*-Data!G126
+(Data!X126-Data!Z126)*-0.5 + Data!H126</f>
        <v>3106670.409</v>
      </c>
      <c r="G126">
        <f>(Data!T126-Data!V126 + (Data!U126-Data!W126)*E126/Data!E126)*-Data!G126
+(Data!X126-Data!Z126 + (Data!Y126-Data!AA126)*E126/Data!E126)*-0.5
+(Data!AB126-Data!AD126 + (Data!AC126-Data!AE126)*E126/Data!E126)*-Data!G126 + Data!H126 +Data!I126/Data!E126</f>
        <v>3106670.409</v>
      </c>
      <c r="H126">
        <f>(Data!V126+Data!Z126+Data!AD126) + (Data!W126+Data!AA126+Data!AE126)*E126/Data!E126</f>
        <v>-6508</v>
      </c>
      <c r="I126">
        <f>Data!AN126+Data!AP126+(Data!AO126+Data!AQ126)/Data!E126</f>
        <v>0</v>
      </c>
      <c r="J126">
        <f>Data!AJ126+Data!AL126+(Data!AK126+Data!AM126)*E126/Data!E126</f>
        <v>0</v>
      </c>
      <c r="K126">
        <f>Data!AF126+Data!AH126 + (Data!AG126+Data!AI126)*E126/Data!E126</f>
        <v>0</v>
      </c>
      <c r="L126">
        <f>Data!AR126+Data!AS126*E126/Data!E126</f>
        <v>-2966833</v>
      </c>
    </row>
    <row r="127" spans="1:12" x14ac:dyDescent="0.35">
      <c r="A127" s="7" t="s">
        <v>407</v>
      </c>
      <c r="B127" t="s">
        <v>408</v>
      </c>
      <c r="C127" t="s">
        <v>129</v>
      </c>
      <c r="D127" t="s">
        <v>112</v>
      </c>
      <c r="E127">
        <f>IF(Data!S127&gt;0,1,Data!F127)</f>
        <v>1</v>
      </c>
      <c r="F127">
        <f>(Data!T127-Data!V127 + Data!AB127-Data!AD127 )*-Data!G127
+(Data!X127-Data!Z127)*-0.5 + Data!H127</f>
        <v>3544247.1679999996</v>
      </c>
      <c r="G127">
        <f>(Data!T127-Data!V127 + (Data!U127-Data!W127)*E127/Data!E127)*-Data!G127
+(Data!X127-Data!Z127 + (Data!Y127-Data!AA127)*E127/Data!E127)*-0.5
+(Data!AB127-Data!AD127 + (Data!AC127-Data!AE127)*E127/Data!E127)*-Data!G127 + Data!H127 +Data!I127/Data!E127</f>
        <v>3552395.2879999997</v>
      </c>
      <c r="H127">
        <f>(Data!V127+Data!Z127+Data!AD127) + (Data!W127+Data!AA127+Data!AE127)*E127/Data!E127</f>
        <v>-22014</v>
      </c>
      <c r="I127">
        <f>Data!AN127+Data!AP127+(Data!AO127+Data!AQ127)/Data!E127</f>
        <v>-765430</v>
      </c>
      <c r="J127">
        <f>Data!AJ127+Data!AL127+(Data!AK127+Data!AM127)*E127/Data!E127</f>
        <v>-19148</v>
      </c>
      <c r="K127">
        <f>Data!AF127+Data!AH127 + (Data!AG127+Data!AI127)*E127/Data!E127</f>
        <v>0</v>
      </c>
      <c r="L127">
        <f>Data!AR127+Data!AS127*E127/Data!E127</f>
        <v>-12602684</v>
      </c>
    </row>
    <row r="128" spans="1:12" x14ac:dyDescent="0.35">
      <c r="A128" s="7" t="s">
        <v>409</v>
      </c>
      <c r="B128" t="s">
        <v>410</v>
      </c>
      <c r="C128" t="s">
        <v>112</v>
      </c>
      <c r="D128" t="s">
        <v>145</v>
      </c>
      <c r="E128">
        <f>IF(Data!S128&gt;0,1,Data!F128)</f>
        <v>0.5</v>
      </c>
      <c r="F128">
        <f>(Data!T128-Data!V128 + Data!AB128-Data!AD128 )*-Data!G128
+(Data!X128-Data!Z128)*-0.5 + Data!H128</f>
        <v>6792807.625</v>
      </c>
      <c r="G128">
        <f>(Data!T128-Data!V128 + (Data!U128-Data!W128)*E128/Data!E128)*-Data!G128
+(Data!X128-Data!Z128 + (Data!Y128-Data!AA128)*E128/Data!E128)*-0.5
+(Data!AB128-Data!AD128 + (Data!AC128-Data!AE128)*E128/Data!E128)*-Data!G128 + Data!H128 +Data!I128/Data!E128</f>
        <v>6792807.625</v>
      </c>
      <c r="H128">
        <f>(Data!V128+Data!Z128+Data!AD128) + (Data!W128+Data!AA128+Data!AE128)*E128/Data!E128</f>
        <v>-32390</v>
      </c>
      <c r="I128">
        <f>Data!AN128+Data!AP128+(Data!AO128+Data!AQ128)/Data!E128</f>
        <v>0</v>
      </c>
      <c r="J128">
        <f>Data!AJ128+Data!AL128+(Data!AK128+Data!AM128)*E128/Data!E128</f>
        <v>-101719</v>
      </c>
      <c r="K128">
        <f>Data!AF128+Data!AH128 + (Data!AG128+Data!AI128)*E128/Data!E128</f>
        <v>-93528</v>
      </c>
      <c r="L128">
        <f>Data!AR128+Data!AS128*E128/Data!E128</f>
        <v>-12478399</v>
      </c>
    </row>
    <row r="129" spans="1:12" x14ac:dyDescent="0.35">
      <c r="A129" s="7" t="s">
        <v>411</v>
      </c>
      <c r="B129" t="s">
        <v>412</v>
      </c>
      <c r="C129" t="s">
        <v>112</v>
      </c>
      <c r="D129" t="s">
        <v>112</v>
      </c>
      <c r="E129">
        <f>IF(Data!S129&gt;0,1,Data!F129)</f>
        <v>0.5</v>
      </c>
      <c r="F129">
        <f>(Data!T129-Data!V129 + Data!AB129-Data!AD129 )*-Data!G129
+(Data!X129-Data!Z129)*-0.5 + Data!H129</f>
        <v>490571.08</v>
      </c>
      <c r="G129">
        <f>(Data!T129-Data!V129 + (Data!U129-Data!W129)*E129/Data!E129)*-Data!G129
+(Data!X129-Data!Z129 + (Data!Y129-Data!AA129)*E129/Data!E129)*-0.5
+(Data!AB129-Data!AD129 + (Data!AC129-Data!AE129)*E129/Data!E129)*-Data!G129 + Data!H129 +Data!I129/Data!E129</f>
        <v>490571.08</v>
      </c>
      <c r="H129">
        <f>(Data!V129+Data!Z129+Data!AD129) + (Data!W129+Data!AA129+Data!AE129)*E129/Data!E129</f>
        <v>0</v>
      </c>
      <c r="I129">
        <f>Data!AN129+Data!AP129+(Data!AO129+Data!AQ129)/Data!E129</f>
        <v>0</v>
      </c>
      <c r="J129">
        <f>Data!AJ129+Data!AL129+(Data!AK129+Data!AM129)*E129/Data!E129</f>
        <v>-10878</v>
      </c>
      <c r="K129">
        <f>Data!AF129+Data!AH129 + (Data!AG129+Data!AI129)*E129/Data!E129</f>
        <v>0</v>
      </c>
      <c r="L129">
        <f>Data!AR129+Data!AS129*E129/Data!E129</f>
        <v>-880003</v>
      </c>
    </row>
    <row r="130" spans="1:12" x14ac:dyDescent="0.35">
      <c r="A130" s="7" t="s">
        <v>413</v>
      </c>
      <c r="B130" t="s">
        <v>414</v>
      </c>
      <c r="C130" t="s">
        <v>132</v>
      </c>
      <c r="D130" t="s">
        <v>112</v>
      </c>
      <c r="E130">
        <f>IF(Data!S130&gt;0,1,Data!F130)</f>
        <v>0.5</v>
      </c>
      <c r="F130">
        <f>(Data!T130-Data!V130 + Data!AB130-Data!AD130 )*-Data!G130
+(Data!X130-Data!Z130)*-0.5 + Data!H130</f>
        <v>6881534.7740000002</v>
      </c>
      <c r="G130">
        <f>(Data!T130-Data!V130 + (Data!U130-Data!W130)*E130/Data!E130)*-Data!G130
+(Data!X130-Data!Z130 + (Data!Y130-Data!AA130)*E130/Data!E130)*-0.5
+(Data!AB130-Data!AD130 + (Data!AC130-Data!AE130)*E130/Data!E130)*-Data!G130 + Data!H130 +Data!I130/Data!E130</f>
        <v>6881534.7740000002</v>
      </c>
      <c r="H130">
        <f>(Data!V130+Data!Z130+Data!AD130) + (Data!W130+Data!AA130+Data!AE130)*E130/Data!E130</f>
        <v>-22220</v>
      </c>
      <c r="I130">
        <f>Data!AN130+Data!AP130+(Data!AO130+Data!AQ130)/Data!E130</f>
        <v>0</v>
      </c>
      <c r="J130">
        <f>Data!AJ130+Data!AL130+(Data!AK130+Data!AM130)*E130/Data!E130</f>
        <v>0</v>
      </c>
      <c r="K130">
        <f>Data!AF130+Data!AH130 + (Data!AG130+Data!AI130)*E130/Data!E130</f>
        <v>0</v>
      </c>
      <c r="L130">
        <f>Data!AR130+Data!AS130*E130/Data!E130</f>
        <v>-52454123</v>
      </c>
    </row>
    <row r="131" spans="1:12" x14ac:dyDescent="0.35">
      <c r="A131" s="7" t="s">
        <v>415</v>
      </c>
      <c r="B131" t="s">
        <v>416</v>
      </c>
      <c r="C131" t="s">
        <v>132</v>
      </c>
      <c r="D131" t="s">
        <v>112</v>
      </c>
      <c r="E131">
        <f>IF(Data!S131&gt;0,1,Data!F131)</f>
        <v>0.5</v>
      </c>
      <c r="F131">
        <f>(Data!T131-Data!V131 + Data!AB131-Data!AD131 )*-Data!G131
+(Data!X131-Data!Z131)*-0.5 + Data!H131</f>
        <v>3758141.18</v>
      </c>
      <c r="G131">
        <f>(Data!T131-Data!V131 + (Data!U131-Data!W131)*E131/Data!E131)*-Data!G131
+(Data!X131-Data!Z131 + (Data!Y131-Data!AA131)*E131/Data!E131)*-0.5
+(Data!AB131-Data!AD131 + (Data!AC131-Data!AE131)*E131/Data!E131)*-Data!G131 + Data!H131 +Data!I131/Data!E131</f>
        <v>3758141.1800000006</v>
      </c>
      <c r="H131">
        <f>(Data!V131+Data!Z131+Data!AD131) + (Data!W131+Data!AA131+Data!AE131)*E131/Data!E131</f>
        <v>0</v>
      </c>
      <c r="I131">
        <f>Data!AN131+Data!AP131+(Data!AO131+Data!AQ131)/Data!E131</f>
        <v>0</v>
      </c>
      <c r="J131">
        <f>Data!AJ131+Data!AL131+(Data!AK131+Data!AM131)*E131/Data!E131</f>
        <v>0</v>
      </c>
      <c r="K131">
        <f>Data!AF131+Data!AH131 + (Data!AG131+Data!AI131)*E131/Data!E131</f>
        <v>0</v>
      </c>
      <c r="L131">
        <f>Data!AR131+Data!AS131*E131/Data!E131</f>
        <v>-125396094</v>
      </c>
    </row>
    <row r="132" spans="1:12" x14ac:dyDescent="0.35">
      <c r="A132" s="7" t="s">
        <v>417</v>
      </c>
      <c r="B132" t="s">
        <v>418</v>
      </c>
      <c r="C132" t="s">
        <v>190</v>
      </c>
      <c r="D132" t="s">
        <v>112</v>
      </c>
      <c r="E132">
        <f>IF(Data!S132&gt;0,1,Data!F132)</f>
        <v>1</v>
      </c>
      <c r="F132">
        <f>(Data!T132-Data!V132 + Data!AB132-Data!AD132 )*-Data!G132
+(Data!X132-Data!Z132)*-0.5 + Data!H132</f>
        <v>5248359.3890000004</v>
      </c>
      <c r="G132">
        <f>(Data!T132-Data!V132 + (Data!U132-Data!W132)*E132/Data!E132)*-Data!G132
+(Data!X132-Data!Z132 + (Data!Y132-Data!AA132)*E132/Data!E132)*-0.5
+(Data!AB132-Data!AD132 + (Data!AC132-Data!AE132)*E132/Data!E132)*-Data!G132 + Data!H132 +Data!I132/Data!E132</f>
        <v>5263911.0664999997</v>
      </c>
      <c r="H132">
        <f>(Data!V132+Data!Z132+Data!AD132) + (Data!W132+Data!AA132+Data!AE132)*E132/Data!E132</f>
        <v>-114742</v>
      </c>
      <c r="I132">
        <f>Data!AN132+Data!AP132+(Data!AO132+Data!AQ132)/Data!E132</f>
        <v>-110207.5</v>
      </c>
      <c r="J132">
        <f>Data!AJ132+Data!AL132+(Data!AK132+Data!AM132)*E132/Data!E132</f>
        <v>-58460</v>
      </c>
      <c r="K132">
        <f>Data!AF132+Data!AH132 + (Data!AG132+Data!AI132)*E132/Data!E132</f>
        <v>0</v>
      </c>
      <c r="L132">
        <f>Data!AR132+Data!AS132*E132/Data!E132</f>
        <v>-12040668.5</v>
      </c>
    </row>
    <row r="133" spans="1:12" x14ac:dyDescent="0.35">
      <c r="A133" s="7" t="s">
        <v>419</v>
      </c>
      <c r="B133" t="s">
        <v>420</v>
      </c>
      <c r="C133" t="s">
        <v>112</v>
      </c>
      <c r="D133" t="s">
        <v>314</v>
      </c>
      <c r="E133">
        <f>IF(Data!S133&gt;0,1,Data!F133)</f>
        <v>1</v>
      </c>
      <c r="F133">
        <f>(Data!T133-Data!V133 + Data!AB133-Data!AD133 )*-Data!G133
+(Data!X133-Data!Z133)*-0.5 + Data!H133</f>
        <v>7204039.057</v>
      </c>
      <c r="G133">
        <f>(Data!T133-Data!V133 + (Data!U133-Data!W133)*E133/Data!E133)*-Data!G133
+(Data!X133-Data!Z133 + (Data!Y133-Data!AA133)*E133/Data!E133)*-0.5
+(Data!AB133-Data!AD133 + (Data!AC133-Data!AE133)*E133/Data!E133)*-Data!G133 + Data!H133 +Data!I133/Data!E133</f>
        <v>7238024.7692448981</v>
      </c>
      <c r="H133">
        <f>(Data!V133+Data!Z133+Data!AD133) + (Data!W133+Data!AA133+Data!AE133)*E133/Data!E133</f>
        <v>0</v>
      </c>
      <c r="I133">
        <f>Data!AN133+Data!AP133+(Data!AO133+Data!AQ133)/Data!E133</f>
        <v>-1118375.306122449</v>
      </c>
      <c r="J133">
        <f>Data!AJ133+Data!AL133+(Data!AK133+Data!AM133)*E133/Data!E133</f>
        <v>-19764</v>
      </c>
      <c r="K133">
        <f>Data!AF133+Data!AH133 + (Data!AG133+Data!AI133)*E133/Data!E133</f>
        <v>-10188</v>
      </c>
      <c r="L133">
        <f>Data!AR133+Data!AS133*E133/Data!E133</f>
        <v>-22702235.122448981</v>
      </c>
    </row>
    <row r="134" spans="1:12" x14ac:dyDescent="0.35">
      <c r="A134" s="7" t="s">
        <v>421</v>
      </c>
      <c r="B134" t="s">
        <v>422</v>
      </c>
      <c r="C134" t="s">
        <v>132</v>
      </c>
      <c r="D134" t="s">
        <v>112</v>
      </c>
      <c r="E134">
        <f>IF(Data!S134&gt;0,1,Data!F134)</f>
        <v>0.5</v>
      </c>
      <c r="F134">
        <f>(Data!T134-Data!V134 + Data!AB134-Data!AD134 )*-Data!G134
+(Data!X134-Data!Z134)*-0.5 + Data!H134</f>
        <v>3555799.463</v>
      </c>
      <c r="G134">
        <f>(Data!T134-Data!V134 + (Data!U134-Data!W134)*E134/Data!E134)*-Data!G134
+(Data!X134-Data!Z134 + (Data!Y134-Data!AA134)*E134/Data!E134)*-0.5
+(Data!AB134-Data!AD134 + (Data!AC134-Data!AE134)*E134/Data!E134)*-Data!G134 + Data!H134 +Data!I134/Data!E134</f>
        <v>3555799.463</v>
      </c>
      <c r="H134">
        <f>(Data!V134+Data!Z134+Data!AD134) + (Data!W134+Data!AA134+Data!AE134)*E134/Data!E134</f>
        <v>-30549</v>
      </c>
      <c r="I134">
        <f>Data!AN134+Data!AP134+(Data!AO134+Data!AQ134)/Data!E134</f>
        <v>0</v>
      </c>
      <c r="J134">
        <f>Data!AJ134+Data!AL134+(Data!AK134+Data!AM134)*E134/Data!E134</f>
        <v>0</v>
      </c>
      <c r="K134">
        <f>Data!AF134+Data!AH134 + (Data!AG134+Data!AI134)*E134/Data!E134</f>
        <v>0</v>
      </c>
      <c r="L134">
        <f>Data!AR134+Data!AS134*E134/Data!E134</f>
        <v>-21424967</v>
      </c>
    </row>
    <row r="135" spans="1:12" x14ac:dyDescent="0.35">
      <c r="A135" s="7" t="s">
        <v>423</v>
      </c>
      <c r="B135" t="s">
        <v>424</v>
      </c>
      <c r="C135" t="s">
        <v>112</v>
      </c>
      <c r="D135" t="s">
        <v>185</v>
      </c>
      <c r="E135">
        <f>IF(Data!S135&gt;0,1,Data!F135)</f>
        <v>1</v>
      </c>
      <c r="F135">
        <f>(Data!T135-Data!V135 + Data!AB135-Data!AD135 )*-Data!G135
+(Data!X135-Data!Z135)*-0.5 + Data!H135</f>
        <v>15258238.517000001</v>
      </c>
      <c r="G135">
        <f>(Data!T135-Data!V135 + (Data!U135-Data!W135)*E135/Data!E135)*-Data!G135
+(Data!X135-Data!Z135 + (Data!Y135-Data!AA135)*E135/Data!E135)*-0.5
+(Data!AB135-Data!AD135 + (Data!AC135-Data!AE135)*E135/Data!E135)*-Data!G135 + Data!H135 +Data!I135/Data!E135</f>
        <v>15258238.517000001</v>
      </c>
      <c r="H135">
        <f>(Data!V135+Data!Z135+Data!AD135) + (Data!W135+Data!AA135+Data!AE135)*E135/Data!E135</f>
        <v>-62181</v>
      </c>
      <c r="I135">
        <f>Data!AN135+Data!AP135+(Data!AO135+Data!AQ135)/Data!E135</f>
        <v>-461370.44897959183</v>
      </c>
      <c r="J135">
        <f>Data!AJ135+Data!AL135+(Data!AK135+Data!AM135)*E135/Data!E135</f>
        <v>-5172</v>
      </c>
      <c r="K135">
        <f>Data!AF135+Data!AH135 + (Data!AG135+Data!AI135)*E135/Data!E135</f>
        <v>0</v>
      </c>
      <c r="L135">
        <f>Data!AR135+Data!AS135*E135/Data!E135</f>
        <v>-21125055.693877552</v>
      </c>
    </row>
    <row r="136" spans="1:12" x14ac:dyDescent="0.35">
      <c r="A136" s="7" t="s">
        <v>425</v>
      </c>
      <c r="B136" t="s">
        <v>426</v>
      </c>
      <c r="C136" t="s">
        <v>112</v>
      </c>
      <c r="D136" t="s">
        <v>427</v>
      </c>
      <c r="E136">
        <f>IF(Data!S136&gt;0,1,Data!F136)</f>
        <v>0.5</v>
      </c>
      <c r="F136">
        <f>(Data!T136-Data!V136 + Data!AB136-Data!AD136 )*-Data!G136
+(Data!X136-Data!Z136)*-0.5 + Data!H136</f>
        <v>2587775.06</v>
      </c>
      <c r="G136">
        <f>(Data!T136-Data!V136 + (Data!U136-Data!W136)*E136/Data!E136)*-Data!G136
+(Data!X136-Data!Z136 + (Data!Y136-Data!AA136)*E136/Data!E136)*-0.5
+(Data!AB136-Data!AD136 + (Data!AC136-Data!AE136)*E136/Data!E136)*-Data!G136 + Data!H136 +Data!I136/Data!E136</f>
        <v>2587775.06</v>
      </c>
      <c r="H136">
        <f>(Data!V136+Data!Z136+Data!AD136) + (Data!W136+Data!AA136+Data!AE136)*E136/Data!E136</f>
        <v>-27912</v>
      </c>
      <c r="I136">
        <f>Data!AN136+Data!AP136+(Data!AO136+Data!AQ136)/Data!E136</f>
        <v>0</v>
      </c>
      <c r="J136">
        <f>Data!AJ136+Data!AL136+(Data!AK136+Data!AM136)*E136/Data!E136</f>
        <v>0</v>
      </c>
      <c r="K136">
        <f>Data!AF136+Data!AH136 + (Data!AG136+Data!AI136)*E136/Data!E136</f>
        <v>0</v>
      </c>
      <c r="L136">
        <f>Data!AR136+Data!AS136*E136/Data!E136</f>
        <v>-3562365</v>
      </c>
    </row>
    <row r="137" spans="1:12" x14ac:dyDescent="0.35">
      <c r="A137" s="7" t="s">
        <v>428</v>
      </c>
      <c r="B137" t="s">
        <v>429</v>
      </c>
      <c r="C137" t="s">
        <v>132</v>
      </c>
      <c r="D137" t="s">
        <v>112</v>
      </c>
      <c r="E137">
        <f>IF(Data!S137&gt;0,1,Data!F137)</f>
        <v>1</v>
      </c>
      <c r="F137">
        <f>(Data!T137-Data!V137 + Data!AB137-Data!AD137 )*-Data!G137
+(Data!X137-Data!Z137)*-0.5 + Data!H137</f>
        <v>7802131.9189999998</v>
      </c>
      <c r="G137">
        <f>(Data!T137-Data!V137 + (Data!U137-Data!W137)*E137/Data!E137)*-Data!G137
+(Data!X137-Data!Z137 + (Data!Y137-Data!AA137)*E137/Data!E137)*-0.5
+(Data!AB137-Data!AD137 + (Data!AC137-Data!AE137)*E137/Data!E137)*-Data!G137 + Data!H137 +Data!I137/Data!E137</f>
        <v>7802131.9189999998</v>
      </c>
      <c r="H137">
        <f>(Data!V137+Data!Z137+Data!AD137) + (Data!W137+Data!AA137+Data!AE137)*E137/Data!E137</f>
        <v>0</v>
      </c>
      <c r="I137">
        <f>Data!AN137+Data!AP137+(Data!AO137+Data!AQ137)/Data!E137</f>
        <v>-1560</v>
      </c>
      <c r="J137">
        <f>Data!AJ137+Data!AL137+(Data!AK137+Data!AM137)*E137/Data!E137</f>
        <v>-6188</v>
      </c>
      <c r="K137">
        <f>Data!AF137+Data!AH137 + (Data!AG137+Data!AI137)*E137/Data!E137</f>
        <v>0</v>
      </c>
      <c r="L137">
        <f>Data!AR137+Data!AS137*E137/Data!E137</f>
        <v>-39899428.666666664</v>
      </c>
    </row>
    <row r="138" spans="1:12" x14ac:dyDescent="0.35">
      <c r="A138" s="7" t="s">
        <v>430</v>
      </c>
      <c r="B138" t="s">
        <v>431</v>
      </c>
      <c r="C138" t="s">
        <v>218</v>
      </c>
      <c r="D138" t="s">
        <v>166</v>
      </c>
      <c r="E138">
        <f>IF(Data!S138&gt;0,1,Data!F138)</f>
        <v>0.5</v>
      </c>
      <c r="F138">
        <f>(Data!T138-Data!V138 + Data!AB138-Data!AD138 )*-Data!G138
+(Data!X138-Data!Z138)*-0.5 + Data!H138</f>
        <v>3873946.0210000002</v>
      </c>
      <c r="G138">
        <f>(Data!T138-Data!V138 + (Data!U138-Data!W138)*E138/Data!E138)*-Data!G138
+(Data!X138-Data!Z138 + (Data!Y138-Data!AA138)*E138/Data!E138)*-0.5
+(Data!AB138-Data!AD138 + (Data!AC138-Data!AE138)*E138/Data!E138)*-Data!G138 + Data!H138 +Data!I138/Data!E138</f>
        <v>3873946.0210000002</v>
      </c>
      <c r="H138">
        <f>(Data!V138+Data!Z138+Data!AD138) + (Data!W138+Data!AA138+Data!AE138)*E138/Data!E138</f>
        <v>-50782</v>
      </c>
      <c r="I138">
        <f>Data!AN138+Data!AP138+(Data!AO138+Data!AQ138)/Data!E138</f>
        <v>0</v>
      </c>
      <c r="J138">
        <f>Data!AJ138+Data!AL138+(Data!AK138+Data!AM138)*E138/Data!E138</f>
        <v>-44295</v>
      </c>
      <c r="K138">
        <f>Data!AF138+Data!AH138 + (Data!AG138+Data!AI138)*E138/Data!E138</f>
        <v>-122970</v>
      </c>
      <c r="L138">
        <f>Data!AR138+Data!AS138*E138/Data!E138</f>
        <v>-8105469</v>
      </c>
    </row>
    <row r="139" spans="1:12" x14ac:dyDescent="0.35">
      <c r="A139" s="7" t="s">
        <v>432</v>
      </c>
      <c r="B139" t="s">
        <v>433</v>
      </c>
      <c r="C139" t="s">
        <v>112</v>
      </c>
      <c r="D139" t="s">
        <v>185</v>
      </c>
      <c r="E139">
        <f>IF(Data!S139&gt;0,1,Data!F139)</f>
        <v>1</v>
      </c>
      <c r="F139">
        <f>(Data!T139-Data!V139 + Data!AB139-Data!AD139 )*-Data!G139
+(Data!X139-Data!Z139)*-0.5 + Data!H139</f>
        <v>23641750.104999997</v>
      </c>
      <c r="G139">
        <f>(Data!T139-Data!V139 + (Data!U139-Data!W139)*E139/Data!E139)*-Data!G139
+(Data!X139-Data!Z139 + (Data!Y139-Data!AA139)*E139/Data!E139)*-0.5
+(Data!AB139-Data!AD139 + (Data!AC139-Data!AE139)*E139/Data!E139)*-Data!G139 + Data!H139 +Data!I139/Data!E139</f>
        <v>23642811.329489794</v>
      </c>
      <c r="H139">
        <f>(Data!V139+Data!Z139+Data!AD139) + (Data!W139+Data!AA139+Data!AE139)*E139/Data!E139</f>
        <v>-8160</v>
      </c>
      <c r="I139">
        <f>Data!AN139+Data!AP139+(Data!AO139+Data!AQ139)/Data!E139</f>
        <v>-631926.04081632651</v>
      </c>
      <c r="J139">
        <f>Data!AJ139+Data!AL139+(Data!AK139+Data!AM139)*E139/Data!E139</f>
        <v>-44536</v>
      </c>
      <c r="K139">
        <f>Data!AF139+Data!AH139 + (Data!AG139+Data!AI139)*E139/Data!E139</f>
        <v>-383848</v>
      </c>
      <c r="L139">
        <f>Data!AR139+Data!AS139*E139/Data!E139</f>
        <v>-67457131.612244904</v>
      </c>
    </row>
    <row r="140" spans="1:12" x14ac:dyDescent="0.35">
      <c r="A140" s="7" t="s">
        <v>434</v>
      </c>
      <c r="B140" t="s">
        <v>435</v>
      </c>
      <c r="C140" t="s">
        <v>112</v>
      </c>
      <c r="D140" t="s">
        <v>163</v>
      </c>
      <c r="E140">
        <f>IF(Data!S140&gt;0,1,Data!F140)</f>
        <v>0.5</v>
      </c>
      <c r="F140">
        <f>(Data!T140-Data!V140 + Data!AB140-Data!AD140 )*-Data!G140
+(Data!X140-Data!Z140)*-0.5 + Data!H140</f>
        <v>12727394.311999999</v>
      </c>
      <c r="G140">
        <f>(Data!T140-Data!V140 + (Data!U140-Data!W140)*E140/Data!E140)*-Data!G140
+(Data!X140-Data!Z140 + (Data!Y140-Data!AA140)*E140/Data!E140)*-0.5
+(Data!AB140-Data!AD140 + (Data!AC140-Data!AE140)*E140/Data!E140)*-Data!G140 + Data!H140 +Data!I140/Data!E140</f>
        <v>13222296.189551018</v>
      </c>
      <c r="H140">
        <f>(Data!V140+Data!Z140+Data!AD140) + (Data!W140+Data!AA140+Data!AE140)*E140/Data!E140</f>
        <v>-9232.0408163265311</v>
      </c>
      <c r="I140">
        <f>Data!AN140+Data!AP140+(Data!AO140+Data!AQ140)/Data!E140</f>
        <v>-432985.77551020408</v>
      </c>
      <c r="J140">
        <f>Data!AJ140+Data!AL140+(Data!AK140+Data!AM140)*E140/Data!E140</f>
        <v>-47522</v>
      </c>
      <c r="K140">
        <f>Data!AF140+Data!AH140 + (Data!AG140+Data!AI140)*E140/Data!E140</f>
        <v>-286714</v>
      </c>
      <c r="L140">
        <f>Data!AR140+Data!AS140*E140/Data!E140</f>
        <v>-20682171.06122449</v>
      </c>
    </row>
    <row r="141" spans="1:12" x14ac:dyDescent="0.35">
      <c r="A141" s="7" t="s">
        <v>436</v>
      </c>
      <c r="B141" t="s">
        <v>437</v>
      </c>
      <c r="C141" t="s">
        <v>321</v>
      </c>
      <c r="D141" t="s">
        <v>197</v>
      </c>
      <c r="E141">
        <f>IF(Data!S141&gt;0,1,Data!F141)</f>
        <v>1</v>
      </c>
      <c r="F141">
        <f>(Data!T141-Data!V141 + Data!AB141-Data!AD141 )*-Data!G141
+(Data!X141-Data!Z141)*-0.5 + Data!H141</f>
        <v>3204047.1180000002</v>
      </c>
      <c r="G141">
        <f>(Data!T141-Data!V141 + (Data!U141-Data!W141)*E141/Data!E141)*-Data!G141
+(Data!X141-Data!Z141 + (Data!Y141-Data!AA141)*E141/Data!E141)*-0.5
+(Data!AB141-Data!AD141 + (Data!AC141-Data!AE141)*E141/Data!E141)*-Data!G141 + Data!H141 +Data!I141/Data!E141</f>
        <v>3915840.8030000003</v>
      </c>
      <c r="H141">
        <f>(Data!V141+Data!Z141+Data!AD141) + (Data!W141+Data!AA141+Data!AE141)*E141/Data!E141</f>
        <v>0</v>
      </c>
      <c r="I141">
        <f>Data!AN141+Data!AP141+(Data!AO141+Data!AQ141)/Data!E141</f>
        <v>-1843790</v>
      </c>
      <c r="J141">
        <f>Data!AJ141+Data!AL141+(Data!AK141+Data!AM141)*E141/Data!E141</f>
        <v>-30266</v>
      </c>
      <c r="K141">
        <f>Data!AF141+Data!AH141 + (Data!AG141+Data!AI141)*E141/Data!E141</f>
        <v>0</v>
      </c>
      <c r="L141">
        <f>Data!AR141+Data!AS141*E141/Data!E141</f>
        <v>-6816141</v>
      </c>
    </row>
    <row r="142" spans="1:12" x14ac:dyDescent="0.35">
      <c r="A142" s="7" t="s">
        <v>438</v>
      </c>
      <c r="B142" t="s">
        <v>439</v>
      </c>
      <c r="C142" t="s">
        <v>132</v>
      </c>
      <c r="D142" t="s">
        <v>112</v>
      </c>
      <c r="E142">
        <f>IF(Data!S142&gt;0,1,Data!F142)</f>
        <v>0.5</v>
      </c>
      <c r="F142">
        <f>(Data!T142-Data!V142 + Data!AB142-Data!AD142 )*-Data!G142
+(Data!X142-Data!Z142)*-0.5 + Data!H142</f>
        <v>6684408.3569999998</v>
      </c>
      <c r="G142">
        <f>(Data!T142-Data!V142 + (Data!U142-Data!W142)*E142/Data!E142)*-Data!G142
+(Data!X142-Data!Z142 + (Data!Y142-Data!AA142)*E142/Data!E142)*-0.5
+(Data!AB142-Data!AD142 + (Data!AC142-Data!AE142)*E142/Data!E142)*-Data!G142 + Data!H142 +Data!I142/Data!E142</f>
        <v>6684408.3569999998</v>
      </c>
      <c r="H142">
        <f>(Data!V142+Data!Z142+Data!AD142) + (Data!W142+Data!AA142+Data!AE142)*E142/Data!E142</f>
        <v>0</v>
      </c>
      <c r="I142">
        <f>Data!AN142+Data!AP142+(Data!AO142+Data!AQ142)/Data!E142</f>
        <v>-1200</v>
      </c>
      <c r="J142">
        <f>Data!AJ142+Data!AL142+(Data!AK142+Data!AM142)*E142/Data!E142</f>
        <v>-6013</v>
      </c>
      <c r="K142">
        <f>Data!AF142+Data!AH142 + (Data!AG142+Data!AI142)*E142/Data!E142</f>
        <v>-169129</v>
      </c>
      <c r="L142">
        <f>Data!AR142+Data!AS142*E142/Data!E142</f>
        <v>-15472395</v>
      </c>
    </row>
    <row r="143" spans="1:12" x14ac:dyDescent="0.35">
      <c r="A143" s="7" t="s">
        <v>440</v>
      </c>
      <c r="B143" t="s">
        <v>441</v>
      </c>
      <c r="C143" t="s">
        <v>231</v>
      </c>
      <c r="D143" t="s">
        <v>232</v>
      </c>
      <c r="E143">
        <f>IF(Data!S143&gt;0,1,Data!F143)</f>
        <v>0.5</v>
      </c>
      <c r="F143">
        <f>(Data!T143-Data!V143 + Data!AB143-Data!AD143 )*-Data!G143
+(Data!X143-Data!Z143)*-0.5 + Data!H143</f>
        <v>3061923.068</v>
      </c>
      <c r="G143">
        <f>(Data!T143-Data!V143 + (Data!U143-Data!W143)*E143/Data!E143)*-Data!G143
+(Data!X143-Data!Z143 + (Data!Y143-Data!AA143)*E143/Data!E143)*-0.5
+(Data!AB143-Data!AD143 + (Data!AC143-Data!AE143)*E143/Data!E143)*-Data!G143 + Data!H143 +Data!I143/Data!E143</f>
        <v>3061923.0679999995</v>
      </c>
      <c r="H143">
        <f>(Data!V143+Data!Z143+Data!AD143) + (Data!W143+Data!AA143+Data!AE143)*E143/Data!E143</f>
        <v>-29671</v>
      </c>
      <c r="I143">
        <f>Data!AN143+Data!AP143+(Data!AO143+Data!AQ143)/Data!E143</f>
        <v>0</v>
      </c>
      <c r="J143">
        <f>Data!AJ143+Data!AL143+(Data!AK143+Data!AM143)*E143/Data!E143</f>
        <v>-15518</v>
      </c>
      <c r="K143">
        <f>Data!AF143+Data!AH143 + (Data!AG143+Data!AI143)*E143/Data!E143</f>
        <v>-32590</v>
      </c>
      <c r="L143">
        <f>Data!AR143+Data!AS143*E143/Data!E143</f>
        <v>-5695987</v>
      </c>
    </row>
    <row r="144" spans="1:12" x14ac:dyDescent="0.35">
      <c r="A144" s="7" t="s">
        <v>442</v>
      </c>
      <c r="B144" t="s">
        <v>443</v>
      </c>
      <c r="C144" t="s">
        <v>176</v>
      </c>
      <c r="D144" t="s">
        <v>112</v>
      </c>
      <c r="E144">
        <f>IF(Data!S144&gt;0,1,Data!F144)</f>
        <v>0.5</v>
      </c>
      <c r="F144">
        <f>(Data!T144-Data!V144 + Data!AB144-Data!AD144 )*-Data!G144
+(Data!X144-Data!Z144)*-0.5 + Data!H144</f>
        <v>2836883.5999999996</v>
      </c>
      <c r="G144">
        <f>(Data!T144-Data!V144 + (Data!U144-Data!W144)*E144/Data!E144)*-Data!G144
+(Data!X144-Data!Z144 + (Data!Y144-Data!AA144)*E144/Data!E144)*-0.5
+(Data!AB144-Data!AD144 + (Data!AC144-Data!AE144)*E144/Data!E144)*-Data!G144 + Data!H144 +Data!I144/Data!E144</f>
        <v>2836883.6</v>
      </c>
      <c r="H144">
        <f>(Data!V144+Data!Z144+Data!AD144) + (Data!W144+Data!AA144+Data!AE144)*E144/Data!E144</f>
        <v>-28614</v>
      </c>
      <c r="I144">
        <f>Data!AN144+Data!AP144+(Data!AO144+Data!AQ144)/Data!E144</f>
        <v>-16071</v>
      </c>
      <c r="J144">
        <f>Data!AJ144+Data!AL144+(Data!AK144+Data!AM144)*E144/Data!E144</f>
        <v>-23716</v>
      </c>
      <c r="K144">
        <f>Data!AF144+Data!AH144 + (Data!AG144+Data!AI144)*E144/Data!E144</f>
        <v>0</v>
      </c>
      <c r="L144">
        <f>Data!AR144+Data!AS144*E144/Data!E144</f>
        <v>-9435915</v>
      </c>
    </row>
    <row r="145" spans="1:12" x14ac:dyDescent="0.35">
      <c r="A145" s="7" t="s">
        <v>444</v>
      </c>
      <c r="B145" t="s">
        <v>445</v>
      </c>
      <c r="C145" t="s">
        <v>112</v>
      </c>
      <c r="D145" t="s">
        <v>427</v>
      </c>
      <c r="E145">
        <f>IF(Data!S145&gt;0,1,Data!F145)</f>
        <v>0.5</v>
      </c>
      <c r="F145">
        <f>(Data!T145-Data!V145 + Data!AB145-Data!AD145 )*-Data!G145
+(Data!X145-Data!Z145)*-0.5 + Data!H145</f>
        <v>12270435.666000001</v>
      </c>
      <c r="G145">
        <f>(Data!T145-Data!V145 + (Data!U145-Data!W145)*E145/Data!E145)*-Data!G145
+(Data!X145-Data!Z145 + (Data!Y145-Data!AA145)*E145/Data!E145)*-0.5
+(Data!AB145-Data!AD145 + (Data!AC145-Data!AE145)*E145/Data!E145)*-Data!G145 + Data!H145 +Data!I145/Data!E145</f>
        <v>13351646.510897961</v>
      </c>
      <c r="H145">
        <f>(Data!V145+Data!Z145+Data!AD145) + (Data!W145+Data!AA145+Data!AE145)*E145/Data!E145</f>
        <v>-68467.040816326524</v>
      </c>
      <c r="I145">
        <f>Data!AN145+Data!AP145+(Data!AO145+Data!AQ145)/Data!E145</f>
        <v>-153265.30612244899</v>
      </c>
      <c r="J145">
        <f>Data!AJ145+Data!AL145+(Data!AK145+Data!AM145)*E145/Data!E145</f>
        <v>0</v>
      </c>
      <c r="K145">
        <f>Data!AF145+Data!AH145 + (Data!AG145+Data!AI145)*E145/Data!E145</f>
        <v>0</v>
      </c>
      <c r="L145">
        <f>Data!AR145+Data!AS145*E145/Data!E145</f>
        <v>-58636780.530612245</v>
      </c>
    </row>
    <row r="146" spans="1:12" x14ac:dyDescent="0.35">
      <c r="A146" s="7" t="s">
        <v>446</v>
      </c>
      <c r="B146" t="s">
        <v>447</v>
      </c>
      <c r="C146" t="s">
        <v>112</v>
      </c>
      <c r="D146" t="s">
        <v>154</v>
      </c>
      <c r="E146">
        <f>IF(Data!S146&gt;0,1,Data!F146)</f>
        <v>0.5</v>
      </c>
      <c r="F146">
        <f>(Data!T146-Data!V146 + Data!AB146-Data!AD146 )*-Data!G146
+(Data!X146-Data!Z146)*-0.5 + Data!H146</f>
        <v>5178443.88</v>
      </c>
      <c r="G146">
        <f>(Data!T146-Data!V146 + (Data!U146-Data!W146)*E146/Data!E146)*-Data!G146
+(Data!X146-Data!Z146 + (Data!Y146-Data!AA146)*E146/Data!E146)*-0.5
+(Data!AB146-Data!AD146 + (Data!AC146-Data!AE146)*E146/Data!E146)*-Data!G146 + Data!H146 +Data!I146/Data!E146</f>
        <v>5218256.5453061229</v>
      </c>
      <c r="H146">
        <f>(Data!V146+Data!Z146+Data!AD146) + (Data!W146+Data!AA146+Data!AE146)*E146/Data!E146</f>
        <v>-1014</v>
      </c>
      <c r="I146">
        <f>Data!AN146+Data!AP146+(Data!AO146+Data!AQ146)/Data!E146</f>
        <v>0</v>
      </c>
      <c r="J146">
        <f>Data!AJ146+Data!AL146+(Data!AK146+Data!AM146)*E146/Data!E146</f>
        <v>0</v>
      </c>
      <c r="K146">
        <f>Data!AF146+Data!AH146 + (Data!AG146+Data!AI146)*E146/Data!E146</f>
        <v>0</v>
      </c>
      <c r="L146">
        <f>Data!AR146+Data!AS146*E146/Data!E146</f>
        <v>-13208169.857142856</v>
      </c>
    </row>
    <row r="147" spans="1:12" x14ac:dyDescent="0.35">
      <c r="A147" s="7" t="s">
        <v>448</v>
      </c>
      <c r="B147" t="s">
        <v>449</v>
      </c>
      <c r="C147" t="s">
        <v>125</v>
      </c>
      <c r="D147" t="s">
        <v>126</v>
      </c>
      <c r="E147">
        <f>IF(Data!S147&gt;0,1,Data!F147)</f>
        <v>1</v>
      </c>
      <c r="F147">
        <f>(Data!T147-Data!V147 + Data!AB147-Data!AD147 )*-Data!G147
+(Data!X147-Data!Z147)*-0.5 + Data!H147</f>
        <v>4281377</v>
      </c>
      <c r="G147">
        <f>(Data!T147-Data!V147 + (Data!U147-Data!W147)*E147/Data!E147)*-Data!G147
+(Data!X147-Data!Z147 + (Data!Y147-Data!AA147)*E147/Data!E147)*-0.5
+(Data!AB147-Data!AD147 + (Data!AC147-Data!AE147)*E147/Data!E147)*-Data!G147 + Data!H147 +Data!I147/Data!E147</f>
        <v>4281377</v>
      </c>
      <c r="H147">
        <f>(Data!V147+Data!Z147+Data!AD147) + (Data!W147+Data!AA147+Data!AE147)*E147/Data!E147</f>
        <v>-13</v>
      </c>
      <c r="I147">
        <f>Data!AN147+Data!AP147+(Data!AO147+Data!AQ147)/Data!E147</f>
        <v>-137500</v>
      </c>
      <c r="J147">
        <f>Data!AJ147+Data!AL147+(Data!AK147+Data!AM147)*E147/Data!E147</f>
        <v>-9830</v>
      </c>
      <c r="K147">
        <f>Data!AF147+Data!AH147 + (Data!AG147+Data!AI147)*E147/Data!E147</f>
        <v>0</v>
      </c>
      <c r="L147">
        <f>Data!AR147+Data!AS147*E147/Data!E147</f>
        <v>-17157750</v>
      </c>
    </row>
    <row r="148" spans="1:12" x14ac:dyDescent="0.35">
      <c r="A148" s="7" t="s">
        <v>450</v>
      </c>
      <c r="B148" t="s">
        <v>451</v>
      </c>
      <c r="C148" t="s">
        <v>140</v>
      </c>
      <c r="D148" t="s">
        <v>141</v>
      </c>
      <c r="E148">
        <f>IF(Data!S148&gt;0,1,Data!F148)</f>
        <v>0.5</v>
      </c>
      <c r="F148">
        <f>(Data!T148-Data!V148 + Data!AB148-Data!AD148 )*-Data!G148
+(Data!X148-Data!Z148)*-0.5 + Data!H148</f>
        <v>2472595.6980000003</v>
      </c>
      <c r="G148">
        <f>(Data!T148-Data!V148 + (Data!U148-Data!W148)*E148/Data!E148)*-Data!G148
+(Data!X148-Data!Z148 + (Data!Y148-Data!AA148)*E148/Data!E148)*-0.5
+(Data!AB148-Data!AD148 + (Data!AC148-Data!AE148)*E148/Data!E148)*-Data!G148 + Data!H148 +Data!I148/Data!E148</f>
        <v>2472595.6979999999</v>
      </c>
      <c r="H148">
        <f>(Data!V148+Data!Z148+Data!AD148) + (Data!W148+Data!AA148+Data!AE148)*E148/Data!E148</f>
        <v>-47228</v>
      </c>
      <c r="I148">
        <f>Data!AN148+Data!AP148+(Data!AO148+Data!AQ148)/Data!E148</f>
        <v>0</v>
      </c>
      <c r="J148">
        <f>Data!AJ148+Data!AL148+(Data!AK148+Data!AM148)*E148/Data!E148</f>
        <v>-25668</v>
      </c>
      <c r="K148">
        <f>Data!AF148+Data!AH148 + (Data!AG148+Data!AI148)*E148/Data!E148</f>
        <v>0</v>
      </c>
      <c r="L148">
        <f>Data!AR148+Data!AS148*E148/Data!E148</f>
        <v>-2580493</v>
      </c>
    </row>
    <row r="149" spans="1:12" x14ac:dyDescent="0.35">
      <c r="A149" s="7" t="s">
        <v>452</v>
      </c>
      <c r="B149" t="s">
        <v>453</v>
      </c>
      <c r="C149" t="s">
        <v>206</v>
      </c>
      <c r="D149" t="s">
        <v>207</v>
      </c>
      <c r="E149">
        <f>IF(Data!S149&gt;0,1,Data!F149)</f>
        <v>0.5</v>
      </c>
      <c r="F149">
        <f>(Data!T149-Data!V149 + Data!AB149-Data!AD149 )*-Data!G149
+(Data!X149-Data!Z149)*-0.5 + Data!H149</f>
        <v>2928337.0660000001</v>
      </c>
      <c r="G149">
        <f>(Data!T149-Data!V149 + (Data!U149-Data!W149)*E149/Data!E149)*-Data!G149
+(Data!X149-Data!Z149 + (Data!Y149-Data!AA149)*E149/Data!E149)*-0.5
+(Data!AB149-Data!AD149 + (Data!AC149-Data!AE149)*E149/Data!E149)*-Data!G149 + Data!H149 +Data!I149/Data!E149</f>
        <v>2928337.0660000006</v>
      </c>
      <c r="H149">
        <f>(Data!V149+Data!Z149+Data!AD149) + (Data!W149+Data!AA149+Data!AE149)*E149/Data!E149</f>
        <v>0</v>
      </c>
      <c r="I149">
        <f>Data!AN149+Data!AP149+(Data!AO149+Data!AQ149)/Data!E149</f>
        <v>0</v>
      </c>
      <c r="J149">
        <f>Data!AJ149+Data!AL149+(Data!AK149+Data!AM149)*E149/Data!E149</f>
        <v>-20632</v>
      </c>
      <c r="K149">
        <f>Data!AF149+Data!AH149 + (Data!AG149+Data!AI149)*E149/Data!E149</f>
        <v>0</v>
      </c>
      <c r="L149">
        <f>Data!AR149+Data!AS149*E149/Data!E149</f>
        <v>-3944762</v>
      </c>
    </row>
    <row r="150" spans="1:12" x14ac:dyDescent="0.35">
      <c r="A150" s="7" t="s">
        <v>454</v>
      </c>
      <c r="B150" t="s">
        <v>455</v>
      </c>
      <c r="C150" t="s">
        <v>173</v>
      </c>
      <c r="D150" t="s">
        <v>112</v>
      </c>
      <c r="E150">
        <f>IF(Data!S150&gt;0,1,Data!F150)</f>
        <v>1</v>
      </c>
      <c r="F150">
        <f>(Data!T150-Data!V150 + Data!AB150-Data!AD150 )*-Data!G150
+(Data!X150-Data!Z150)*-0.5 + Data!H150</f>
        <v>16864112.569000002</v>
      </c>
      <c r="G150">
        <f>(Data!T150-Data!V150 + (Data!U150-Data!W150)*E150/Data!E150)*-Data!G150
+(Data!X150-Data!Z150 + (Data!Y150-Data!AA150)*E150/Data!E150)*-0.5
+(Data!AB150-Data!AD150 + (Data!AC150-Data!AE150)*E150/Data!E150)*-Data!G150 + Data!H150 +Data!I150/Data!E150</f>
        <v>17325815.524102043</v>
      </c>
      <c r="H150">
        <f>(Data!V150+Data!Z150+Data!AD150) + (Data!W150+Data!AA150+Data!AE150)*E150/Data!E150</f>
        <v>-7045.7959183673465</v>
      </c>
      <c r="I150">
        <f>Data!AN150+Data!AP150+(Data!AO150+Data!AQ150)/Data!E150</f>
        <v>-1667832.6530612246</v>
      </c>
      <c r="J150">
        <f>Data!AJ150+Data!AL150+(Data!AK150+Data!AM150)*E150/Data!E150</f>
        <v>0</v>
      </c>
      <c r="K150">
        <f>Data!AF150+Data!AH150 + (Data!AG150+Data!AI150)*E150/Data!E150</f>
        <v>0</v>
      </c>
      <c r="L150">
        <f>Data!AR150+Data!AS150*E150/Data!E150</f>
        <v>-77758371.551020414</v>
      </c>
    </row>
    <row r="151" spans="1:12" x14ac:dyDescent="0.35">
      <c r="A151" s="7" t="s">
        <v>456</v>
      </c>
      <c r="B151" t="s">
        <v>457</v>
      </c>
      <c r="C151" t="s">
        <v>121</v>
      </c>
      <c r="D151" t="s">
        <v>122</v>
      </c>
      <c r="E151">
        <f>IF(Data!S151&gt;0,1,Data!F151)</f>
        <v>0.5</v>
      </c>
      <c r="F151">
        <f>(Data!T151-Data!V151 + Data!AB151-Data!AD151 )*-Data!G151
+(Data!X151-Data!Z151)*-0.5 + Data!H151</f>
        <v>2440591.9500000002</v>
      </c>
      <c r="G151">
        <f>(Data!T151-Data!V151 + (Data!U151-Data!W151)*E151/Data!E151)*-Data!G151
+(Data!X151-Data!Z151 + (Data!Y151-Data!AA151)*E151/Data!E151)*-0.5
+(Data!AB151-Data!AD151 + (Data!AC151-Data!AE151)*E151/Data!E151)*-Data!G151 + Data!H151 +Data!I151/Data!E151</f>
        <v>2440591.9500000002</v>
      </c>
      <c r="H151">
        <f>(Data!V151+Data!Z151+Data!AD151) + (Data!W151+Data!AA151+Data!AE151)*E151/Data!E151</f>
        <v>-223865</v>
      </c>
      <c r="I151">
        <f>Data!AN151+Data!AP151+(Data!AO151+Data!AQ151)/Data!E151</f>
        <v>0</v>
      </c>
      <c r="J151">
        <f>Data!AJ151+Data!AL151+(Data!AK151+Data!AM151)*E151/Data!E151</f>
        <v>-43520</v>
      </c>
      <c r="K151">
        <f>Data!AF151+Data!AH151 + (Data!AG151+Data!AI151)*E151/Data!E151</f>
        <v>0</v>
      </c>
      <c r="L151">
        <f>Data!AR151+Data!AS151*E151/Data!E151</f>
        <v>-6625488</v>
      </c>
    </row>
    <row r="152" spans="1:12" x14ac:dyDescent="0.35">
      <c r="A152" s="7" t="s">
        <v>458</v>
      </c>
      <c r="B152" t="s">
        <v>459</v>
      </c>
      <c r="C152" t="s">
        <v>112</v>
      </c>
      <c r="D152" t="s">
        <v>126</v>
      </c>
      <c r="E152">
        <f>IF(Data!S152&gt;0,1,Data!F152)</f>
        <v>0.5</v>
      </c>
      <c r="F152">
        <f>(Data!T152-Data!V152 + Data!AB152-Data!AD152 )*-Data!G152
+(Data!X152-Data!Z152)*-0.5 + Data!H152</f>
        <v>6237385.199</v>
      </c>
      <c r="G152">
        <f>(Data!T152-Data!V152 + (Data!U152-Data!W152)*E152/Data!E152)*-Data!G152
+(Data!X152-Data!Z152 + (Data!Y152-Data!AA152)*E152/Data!E152)*-0.5
+(Data!AB152-Data!AD152 + (Data!AC152-Data!AE152)*E152/Data!E152)*-Data!G152 + Data!H152 +Data!I152/Data!E152</f>
        <v>6237385.199</v>
      </c>
      <c r="H152">
        <f>(Data!V152+Data!Z152+Data!AD152) + (Data!W152+Data!AA152+Data!AE152)*E152/Data!E152</f>
        <v>-39825</v>
      </c>
      <c r="I152">
        <f>Data!AN152+Data!AP152+(Data!AO152+Data!AQ152)/Data!E152</f>
        <v>0</v>
      </c>
      <c r="J152">
        <f>Data!AJ152+Data!AL152+(Data!AK152+Data!AM152)*E152/Data!E152</f>
        <v>-56806</v>
      </c>
      <c r="K152">
        <f>Data!AF152+Data!AH152 + (Data!AG152+Data!AI152)*E152/Data!E152</f>
        <v>0</v>
      </c>
      <c r="L152">
        <f>Data!AR152+Data!AS152*E152/Data!E152</f>
        <v>-18795221</v>
      </c>
    </row>
    <row r="153" spans="1:12" x14ac:dyDescent="0.35">
      <c r="A153" s="7" t="s">
        <v>460</v>
      </c>
      <c r="B153" t="s">
        <v>461</v>
      </c>
      <c r="C153" t="s">
        <v>162</v>
      </c>
      <c r="D153" t="s">
        <v>163</v>
      </c>
      <c r="E153">
        <f>IF(Data!S153&gt;0,1,Data!F153)</f>
        <v>0.5</v>
      </c>
      <c r="F153">
        <f>(Data!T153-Data!V153 + Data!AB153-Data!AD153 )*-Data!G153
+(Data!X153-Data!Z153)*-0.5 + Data!H153</f>
        <v>1762735.9999999998</v>
      </c>
      <c r="G153">
        <f>(Data!T153-Data!V153 + (Data!U153-Data!W153)*E153/Data!E153)*-Data!G153
+(Data!X153-Data!Z153 + (Data!Y153-Data!AA153)*E153/Data!E153)*-0.5
+(Data!AB153-Data!AD153 + (Data!AC153-Data!AE153)*E153/Data!E153)*-Data!G153 + Data!H153 +Data!I153/Data!E153</f>
        <v>1762736</v>
      </c>
      <c r="H153">
        <f>(Data!V153+Data!Z153+Data!AD153) + (Data!W153+Data!AA153+Data!AE153)*E153/Data!E153</f>
        <v>0</v>
      </c>
      <c r="I153">
        <f>Data!AN153+Data!AP153+(Data!AO153+Data!AQ153)/Data!E153</f>
        <v>0</v>
      </c>
      <c r="J153">
        <f>Data!AJ153+Data!AL153+(Data!AK153+Data!AM153)*E153/Data!E153</f>
        <v>-3124</v>
      </c>
      <c r="K153">
        <f>Data!AF153+Data!AH153 + (Data!AG153+Data!AI153)*E153/Data!E153</f>
        <v>0</v>
      </c>
      <c r="L153">
        <f>Data!AR153+Data!AS153*E153/Data!E153</f>
        <v>-2498259</v>
      </c>
    </row>
    <row r="154" spans="1:12" x14ac:dyDescent="0.35">
      <c r="A154" s="7" t="s">
        <v>462</v>
      </c>
      <c r="B154" t="s">
        <v>463</v>
      </c>
      <c r="C154" t="s">
        <v>132</v>
      </c>
      <c r="D154" t="s">
        <v>112</v>
      </c>
      <c r="E154">
        <f>IF(Data!S154&gt;0,1,Data!F154)</f>
        <v>0.5</v>
      </c>
      <c r="F154">
        <f>(Data!T154-Data!V154 + Data!AB154-Data!AD154 )*-Data!G154
+(Data!X154-Data!Z154)*-0.5 + Data!H154</f>
        <v>4341629.4079999998</v>
      </c>
      <c r="G154">
        <f>(Data!T154-Data!V154 + (Data!U154-Data!W154)*E154/Data!E154)*-Data!G154
+(Data!X154-Data!Z154 + (Data!Y154-Data!AA154)*E154/Data!E154)*-0.5
+(Data!AB154-Data!AD154 + (Data!AC154-Data!AE154)*E154/Data!E154)*-Data!G154 + Data!H154 +Data!I154/Data!E154</f>
        <v>4341629.4079999998</v>
      </c>
      <c r="H154">
        <f>(Data!V154+Data!Z154+Data!AD154) + (Data!W154+Data!AA154+Data!AE154)*E154/Data!E154</f>
        <v>0</v>
      </c>
      <c r="I154">
        <f>Data!AN154+Data!AP154+(Data!AO154+Data!AQ154)/Data!E154</f>
        <v>-10262</v>
      </c>
      <c r="J154">
        <f>Data!AJ154+Data!AL154+(Data!AK154+Data!AM154)*E154/Data!E154</f>
        <v>0</v>
      </c>
      <c r="K154">
        <f>Data!AF154+Data!AH154 + (Data!AG154+Data!AI154)*E154/Data!E154</f>
        <v>0</v>
      </c>
      <c r="L154">
        <f>Data!AR154+Data!AS154*E154/Data!E154</f>
        <v>-18853326</v>
      </c>
    </row>
    <row r="155" spans="1:12" x14ac:dyDescent="0.35">
      <c r="A155" s="7" t="s">
        <v>464</v>
      </c>
      <c r="B155" t="s">
        <v>465</v>
      </c>
      <c r="C155" t="s">
        <v>304</v>
      </c>
      <c r="D155" t="s">
        <v>305</v>
      </c>
      <c r="E155">
        <f>IF(Data!S155&gt;0,1,Data!F155)</f>
        <v>0.5</v>
      </c>
      <c r="F155">
        <f>(Data!T155-Data!V155 + Data!AB155-Data!AD155 )*-Data!G155
+(Data!X155-Data!Z155)*-0.5 + Data!H155</f>
        <v>3044043.9</v>
      </c>
      <c r="G155">
        <f>(Data!T155-Data!V155 + (Data!U155-Data!W155)*E155/Data!E155)*-Data!G155
+(Data!X155-Data!Z155 + (Data!Y155-Data!AA155)*E155/Data!E155)*-0.5
+(Data!AB155-Data!AD155 + (Data!AC155-Data!AE155)*E155/Data!E155)*-Data!G155 + Data!H155 +Data!I155/Data!E155</f>
        <v>3044043.9000000004</v>
      </c>
      <c r="H155">
        <f>(Data!V155+Data!Z155+Data!AD155) + (Data!W155+Data!AA155+Data!AE155)*E155/Data!E155</f>
        <v>-4125</v>
      </c>
      <c r="I155">
        <f>Data!AN155+Data!AP155+(Data!AO155+Data!AQ155)/Data!E155</f>
        <v>-520</v>
      </c>
      <c r="J155">
        <f>Data!AJ155+Data!AL155+(Data!AK155+Data!AM155)*E155/Data!E155</f>
        <v>-19614</v>
      </c>
      <c r="K155">
        <f>Data!AF155+Data!AH155 + (Data!AG155+Data!AI155)*E155/Data!E155</f>
        <v>0</v>
      </c>
      <c r="L155">
        <f>Data!AR155+Data!AS155*E155/Data!E155</f>
        <v>-4285585</v>
      </c>
    </row>
    <row r="156" spans="1:12" x14ac:dyDescent="0.35">
      <c r="A156" s="7" t="s">
        <v>466</v>
      </c>
      <c r="B156" t="s">
        <v>467</v>
      </c>
      <c r="C156" t="s">
        <v>129</v>
      </c>
      <c r="D156" t="s">
        <v>112</v>
      </c>
      <c r="E156">
        <f>IF(Data!S156&gt;0,1,Data!F156)</f>
        <v>0.5</v>
      </c>
      <c r="F156">
        <f>(Data!T156-Data!V156 + Data!AB156-Data!AD156 )*-Data!G156
+(Data!X156-Data!Z156)*-0.5 + Data!H156</f>
        <v>2975781.335</v>
      </c>
      <c r="G156">
        <f>(Data!T156-Data!V156 + (Data!U156-Data!W156)*E156/Data!E156)*-Data!G156
+(Data!X156-Data!Z156 + (Data!Y156-Data!AA156)*E156/Data!E156)*-0.5
+(Data!AB156-Data!AD156 + (Data!AC156-Data!AE156)*E156/Data!E156)*-Data!G156 + Data!H156 +Data!I156/Data!E156</f>
        <v>2975781.3350000004</v>
      </c>
      <c r="H156">
        <f>(Data!V156+Data!Z156+Data!AD156) + (Data!W156+Data!AA156+Data!AE156)*E156/Data!E156</f>
        <v>-20471</v>
      </c>
      <c r="I156">
        <f>Data!AN156+Data!AP156+(Data!AO156+Data!AQ156)/Data!E156</f>
        <v>0</v>
      </c>
      <c r="J156">
        <f>Data!AJ156+Data!AL156+(Data!AK156+Data!AM156)*E156/Data!E156</f>
        <v>-6492</v>
      </c>
      <c r="K156">
        <f>Data!AF156+Data!AH156 + (Data!AG156+Data!AI156)*E156/Data!E156</f>
        <v>0</v>
      </c>
      <c r="L156">
        <f>Data!AR156+Data!AS156*E156/Data!E156</f>
        <v>-2712333</v>
      </c>
    </row>
    <row r="157" spans="1:12" x14ac:dyDescent="0.35">
      <c r="A157" s="7" t="s">
        <v>468</v>
      </c>
      <c r="B157" t="s">
        <v>469</v>
      </c>
      <c r="C157" t="s">
        <v>111</v>
      </c>
      <c r="D157" t="s">
        <v>112</v>
      </c>
      <c r="E157">
        <f>IF(Data!S157&gt;0,1,Data!F157)</f>
        <v>0.5</v>
      </c>
      <c r="F157">
        <f>(Data!T157-Data!V157 + Data!AB157-Data!AD157 )*-Data!G157
+(Data!X157-Data!Z157)*-0.5 + Data!H157</f>
        <v>4457382.1669999994</v>
      </c>
      <c r="G157">
        <f>(Data!T157-Data!V157 + (Data!U157-Data!W157)*E157/Data!E157)*-Data!G157
+(Data!X157-Data!Z157 + (Data!Y157-Data!AA157)*E157/Data!E157)*-0.5
+(Data!AB157-Data!AD157 + (Data!AC157-Data!AE157)*E157/Data!E157)*-Data!G157 + Data!H157 +Data!I157/Data!E157</f>
        <v>4457382.1669999994</v>
      </c>
      <c r="H157">
        <f>(Data!V157+Data!Z157+Data!AD157) + (Data!W157+Data!AA157+Data!AE157)*E157/Data!E157</f>
        <v>0</v>
      </c>
      <c r="I157">
        <f>Data!AN157+Data!AP157+(Data!AO157+Data!AQ157)/Data!E157</f>
        <v>0</v>
      </c>
      <c r="J157">
        <f>Data!AJ157+Data!AL157+(Data!AK157+Data!AM157)*E157/Data!E157</f>
        <v>-23408</v>
      </c>
      <c r="K157">
        <f>Data!AF157+Data!AH157 + (Data!AG157+Data!AI157)*E157/Data!E157</f>
        <v>0</v>
      </c>
      <c r="L157">
        <f>Data!AR157+Data!AS157*E157/Data!E157</f>
        <v>-8496564</v>
      </c>
    </row>
    <row r="158" spans="1:12" x14ac:dyDescent="0.35">
      <c r="A158" s="7" t="s">
        <v>470</v>
      </c>
      <c r="B158" t="s">
        <v>471</v>
      </c>
      <c r="C158" t="s">
        <v>112</v>
      </c>
      <c r="D158" t="s">
        <v>382</v>
      </c>
      <c r="E158">
        <f>IF(Data!S158&gt;0,1,Data!F158)</f>
        <v>1</v>
      </c>
      <c r="F158">
        <f>(Data!T158-Data!V158 + Data!AB158-Data!AD158 )*-Data!G158
+(Data!X158-Data!Z158)*-0.5 + Data!H158</f>
        <v>3210720.5820000004</v>
      </c>
      <c r="G158">
        <f>(Data!T158-Data!V158 + (Data!U158-Data!W158)*E158/Data!E158)*-Data!G158
+(Data!X158-Data!Z158 + (Data!Y158-Data!AA158)*E158/Data!E158)*-0.5
+(Data!AB158-Data!AD158 + (Data!AC158-Data!AE158)*E158/Data!E158)*-Data!G158 + Data!H158 +Data!I158/Data!E158</f>
        <v>3691483.5207755105</v>
      </c>
      <c r="H158">
        <f>(Data!V158+Data!Z158+Data!AD158) + (Data!W158+Data!AA158+Data!AE158)*E158/Data!E158</f>
        <v>-34456.408163265303</v>
      </c>
      <c r="I158">
        <f>Data!AN158+Data!AP158+(Data!AO158+Data!AQ158)/Data!E158</f>
        <v>-530834.69387755101</v>
      </c>
      <c r="J158">
        <f>Data!AJ158+Data!AL158+(Data!AK158+Data!AM158)*E158/Data!E158</f>
        <v>0</v>
      </c>
      <c r="K158">
        <f>Data!AF158+Data!AH158 + (Data!AG158+Data!AI158)*E158/Data!E158</f>
        <v>0</v>
      </c>
      <c r="L158">
        <f>Data!AR158+Data!AS158*E158/Data!E158</f>
        <v>-11722095.040816326</v>
      </c>
    </row>
    <row r="159" spans="1:12" x14ac:dyDescent="0.35">
      <c r="A159" s="7" t="s">
        <v>472</v>
      </c>
      <c r="B159" t="s">
        <v>473</v>
      </c>
      <c r="C159" t="s">
        <v>112</v>
      </c>
      <c r="D159" t="s">
        <v>215</v>
      </c>
      <c r="E159">
        <f>IF(Data!S159&gt;0,1,Data!F159)</f>
        <v>0.5</v>
      </c>
      <c r="F159">
        <f>(Data!T159-Data!V159 + Data!AB159-Data!AD159 )*-Data!G159
+(Data!X159-Data!Z159)*-0.5 + Data!H159</f>
        <v>6401475.0659999996</v>
      </c>
      <c r="G159">
        <f>(Data!T159-Data!V159 + (Data!U159-Data!W159)*E159/Data!E159)*-Data!G159
+(Data!X159-Data!Z159 + (Data!Y159-Data!AA159)*E159/Data!E159)*-0.5
+(Data!AB159-Data!AD159 + (Data!AC159-Data!AE159)*E159/Data!E159)*-Data!G159 + Data!H159 +Data!I159/Data!E159</f>
        <v>6401475.0660000006</v>
      </c>
      <c r="H159">
        <f>(Data!V159+Data!Z159+Data!AD159) + (Data!W159+Data!AA159+Data!AE159)*E159/Data!E159</f>
        <v>-55585</v>
      </c>
      <c r="I159">
        <f>Data!AN159+Data!AP159+(Data!AO159+Data!AQ159)/Data!E159</f>
        <v>201</v>
      </c>
      <c r="J159">
        <f>Data!AJ159+Data!AL159+(Data!AK159+Data!AM159)*E159/Data!E159</f>
        <v>-19566</v>
      </c>
      <c r="K159">
        <f>Data!AF159+Data!AH159 + (Data!AG159+Data!AI159)*E159/Data!E159</f>
        <v>7174</v>
      </c>
      <c r="L159">
        <f>Data!AR159+Data!AS159*E159/Data!E159</f>
        <v>-30838695</v>
      </c>
    </row>
    <row r="160" spans="1:12" x14ac:dyDescent="0.35">
      <c r="A160" s="7" t="s">
        <v>474</v>
      </c>
      <c r="B160" t="s">
        <v>475</v>
      </c>
      <c r="C160" t="s">
        <v>326</v>
      </c>
      <c r="D160" t="s">
        <v>112</v>
      </c>
      <c r="E160">
        <f>IF(Data!S160&gt;0,1,Data!F160)</f>
        <v>0.5</v>
      </c>
      <c r="F160">
        <f>(Data!T160-Data!V160 + Data!AB160-Data!AD160 )*-Data!G160
+(Data!X160-Data!Z160)*-0.5 + Data!H160</f>
        <v>2719220.6579999998</v>
      </c>
      <c r="G160">
        <f>(Data!T160-Data!V160 + (Data!U160-Data!W160)*E160/Data!E160)*-Data!G160
+(Data!X160-Data!Z160 + (Data!Y160-Data!AA160)*E160/Data!E160)*-0.5
+(Data!AB160-Data!AD160 + (Data!AC160-Data!AE160)*E160/Data!E160)*-Data!G160 + Data!H160 +Data!I160/Data!E160</f>
        <v>2719220.6579999998</v>
      </c>
      <c r="H160">
        <f>(Data!V160+Data!Z160+Data!AD160) + (Data!W160+Data!AA160+Data!AE160)*E160/Data!E160</f>
        <v>-18139</v>
      </c>
      <c r="I160">
        <f>Data!AN160+Data!AP160+(Data!AO160+Data!AQ160)/Data!E160</f>
        <v>-958</v>
      </c>
      <c r="J160">
        <f>Data!AJ160+Data!AL160+(Data!AK160+Data!AM160)*E160/Data!E160</f>
        <v>-25474</v>
      </c>
      <c r="K160">
        <f>Data!AF160+Data!AH160 + (Data!AG160+Data!AI160)*E160/Data!E160</f>
        <v>0</v>
      </c>
      <c r="L160">
        <f>Data!AR160+Data!AS160*E160/Data!E160</f>
        <v>-6362409</v>
      </c>
    </row>
    <row r="161" spans="1:12" x14ac:dyDescent="0.35">
      <c r="A161" s="7" t="s">
        <v>476</v>
      </c>
      <c r="B161" t="s">
        <v>477</v>
      </c>
      <c r="C161" t="s">
        <v>144</v>
      </c>
      <c r="D161" t="s">
        <v>145</v>
      </c>
      <c r="E161">
        <f>IF(Data!S161&gt;0,1,Data!F161)</f>
        <v>0.5</v>
      </c>
      <c r="F161">
        <f>(Data!T161-Data!V161 + Data!AB161-Data!AD161 )*-Data!G161
+(Data!X161-Data!Z161)*-0.5 + Data!H161</f>
        <v>6767284.6619999995</v>
      </c>
      <c r="G161">
        <f>(Data!T161-Data!V161 + (Data!U161-Data!W161)*E161/Data!E161)*-Data!G161
+(Data!X161-Data!Z161 + (Data!Y161-Data!AA161)*E161/Data!E161)*-0.5
+(Data!AB161-Data!AD161 + (Data!AC161-Data!AE161)*E161/Data!E161)*-Data!G161 + Data!H161 +Data!I161/Data!E161</f>
        <v>6767284.6619999995</v>
      </c>
      <c r="H161">
        <f>(Data!V161+Data!Z161+Data!AD161) + (Data!W161+Data!AA161+Data!AE161)*E161/Data!E161</f>
        <v>-46502</v>
      </c>
      <c r="I161">
        <f>Data!AN161+Data!AP161+(Data!AO161+Data!AQ161)/Data!E161</f>
        <v>0</v>
      </c>
      <c r="J161">
        <f>Data!AJ161+Data!AL161+(Data!AK161+Data!AM161)*E161/Data!E161</f>
        <v>-89089</v>
      </c>
      <c r="K161">
        <f>Data!AF161+Data!AH161 + (Data!AG161+Data!AI161)*E161/Data!E161</f>
        <v>0</v>
      </c>
      <c r="L161">
        <f>Data!AR161+Data!AS161*E161/Data!E161</f>
        <v>-13560303</v>
      </c>
    </row>
    <row r="162" spans="1:12" x14ac:dyDescent="0.35">
      <c r="A162" s="7" t="s">
        <v>478</v>
      </c>
      <c r="B162" t="s">
        <v>479</v>
      </c>
      <c r="C162" t="s">
        <v>121</v>
      </c>
      <c r="D162" t="s">
        <v>122</v>
      </c>
      <c r="E162">
        <f>IF(Data!S162&gt;0,1,Data!F162)</f>
        <v>0.5</v>
      </c>
      <c r="F162">
        <f>(Data!T162-Data!V162 + Data!AB162-Data!AD162 )*-Data!G162
+(Data!X162-Data!Z162)*-0.5 + Data!H162</f>
        <v>3781490.696</v>
      </c>
      <c r="G162">
        <f>(Data!T162-Data!V162 + (Data!U162-Data!W162)*E162/Data!E162)*-Data!G162
+(Data!X162-Data!Z162 + (Data!Y162-Data!AA162)*E162/Data!E162)*-0.5
+(Data!AB162-Data!AD162 + (Data!AC162-Data!AE162)*E162/Data!E162)*-Data!G162 + Data!H162 +Data!I162/Data!E162</f>
        <v>3781490.696</v>
      </c>
      <c r="H162">
        <f>(Data!V162+Data!Z162+Data!AD162) + (Data!W162+Data!AA162+Data!AE162)*E162/Data!E162</f>
        <v>0</v>
      </c>
      <c r="I162">
        <f>Data!AN162+Data!AP162+(Data!AO162+Data!AQ162)/Data!E162</f>
        <v>0</v>
      </c>
      <c r="J162">
        <f>Data!AJ162+Data!AL162+(Data!AK162+Data!AM162)*E162/Data!E162</f>
        <v>-42205</v>
      </c>
      <c r="K162">
        <f>Data!AF162+Data!AH162 + (Data!AG162+Data!AI162)*E162/Data!E162</f>
        <v>0</v>
      </c>
      <c r="L162">
        <f>Data!AR162+Data!AS162*E162/Data!E162</f>
        <v>-9756729</v>
      </c>
    </row>
    <row r="163" spans="1:12" x14ac:dyDescent="0.35">
      <c r="A163" s="7" t="s">
        <v>480</v>
      </c>
      <c r="B163" t="s">
        <v>481</v>
      </c>
      <c r="C163" t="s">
        <v>231</v>
      </c>
      <c r="D163" t="s">
        <v>232</v>
      </c>
      <c r="E163">
        <f>IF(Data!S163&gt;0,1,Data!F163)</f>
        <v>0.5</v>
      </c>
      <c r="F163">
        <f>(Data!T163-Data!V163 + Data!AB163-Data!AD163 )*-Data!G163
+(Data!X163-Data!Z163)*-0.5 + Data!H163</f>
        <v>3214081.3800000004</v>
      </c>
      <c r="G163">
        <f>(Data!T163-Data!V163 + (Data!U163-Data!W163)*E163/Data!E163)*-Data!G163
+(Data!X163-Data!Z163 + (Data!Y163-Data!AA163)*E163/Data!E163)*-0.5
+(Data!AB163-Data!AD163 + (Data!AC163-Data!AE163)*E163/Data!E163)*-Data!G163 + Data!H163 +Data!I163/Data!E163</f>
        <v>3214081.3800000004</v>
      </c>
      <c r="H163">
        <f>(Data!V163+Data!Z163+Data!AD163) + (Data!W163+Data!AA163+Data!AE163)*E163/Data!E163</f>
        <v>0</v>
      </c>
      <c r="I163">
        <f>Data!AN163+Data!AP163+(Data!AO163+Data!AQ163)/Data!E163</f>
        <v>0</v>
      </c>
      <c r="J163">
        <f>Data!AJ163+Data!AL163+(Data!AK163+Data!AM163)*E163/Data!E163</f>
        <v>0</v>
      </c>
      <c r="K163">
        <f>Data!AF163+Data!AH163 + (Data!AG163+Data!AI163)*E163/Data!E163</f>
        <v>0</v>
      </c>
      <c r="L163">
        <f>Data!AR163+Data!AS163*E163/Data!E163</f>
        <v>-5301885</v>
      </c>
    </row>
    <row r="164" spans="1:12" x14ac:dyDescent="0.35">
      <c r="A164" s="7" t="s">
        <v>482</v>
      </c>
      <c r="B164" t="s">
        <v>483</v>
      </c>
      <c r="C164" t="s">
        <v>112</v>
      </c>
      <c r="D164" t="s">
        <v>349</v>
      </c>
      <c r="E164">
        <f>IF(Data!S164&gt;0,1,Data!F164)</f>
        <v>1</v>
      </c>
      <c r="F164">
        <f>(Data!T164-Data!V164 + Data!AB164-Data!AD164 )*-Data!G164
+(Data!X164-Data!Z164)*-0.5 + Data!H164</f>
        <v>7454002.7839999991</v>
      </c>
      <c r="G164">
        <f>(Data!T164-Data!V164 + (Data!U164-Data!W164)*E164/Data!E164)*-Data!G164
+(Data!X164-Data!Z164 + (Data!Y164-Data!AA164)*E164/Data!E164)*-0.5
+(Data!AB164-Data!AD164 + (Data!AC164-Data!AE164)*E164/Data!E164)*-Data!G164 + Data!H164 +Data!I164/Data!E164</f>
        <v>7619240.6370612243</v>
      </c>
      <c r="H164">
        <f>(Data!V164+Data!Z164+Data!AD164) + (Data!W164+Data!AA164+Data!AE164)*E164/Data!E164</f>
        <v>-72540.448979591834</v>
      </c>
      <c r="I164">
        <f>Data!AN164+Data!AP164+(Data!AO164+Data!AQ164)/Data!E164</f>
        <v>0</v>
      </c>
      <c r="J164">
        <f>Data!AJ164+Data!AL164+(Data!AK164+Data!AM164)*E164/Data!E164</f>
        <v>-8576</v>
      </c>
      <c r="K164">
        <f>Data!AF164+Data!AH164 + (Data!AG164+Data!AI164)*E164/Data!E164</f>
        <v>-924</v>
      </c>
      <c r="L164">
        <f>Data!AR164+Data!AS164*E164/Data!E164</f>
        <v>-40882440.979591839</v>
      </c>
    </row>
    <row r="165" spans="1:12" x14ac:dyDescent="0.35">
      <c r="A165" s="7" t="s">
        <v>484</v>
      </c>
      <c r="B165" t="s">
        <v>485</v>
      </c>
      <c r="C165" t="s">
        <v>132</v>
      </c>
      <c r="D165" t="s">
        <v>112</v>
      </c>
      <c r="E165">
        <f>IF(Data!S165&gt;0,1,Data!F165)</f>
        <v>1</v>
      </c>
      <c r="F165">
        <f>(Data!T165-Data!V165 + Data!AB165-Data!AD165 )*-Data!G165
+(Data!X165-Data!Z165)*-0.5 + Data!H165</f>
        <v>8370802.4680000003</v>
      </c>
      <c r="G165">
        <f>(Data!T165-Data!V165 + (Data!U165-Data!W165)*E165/Data!E165)*-Data!G165
+(Data!X165-Data!Z165 + (Data!Y165-Data!AA165)*E165/Data!E165)*-0.5
+(Data!AB165-Data!AD165 + (Data!AC165-Data!AE165)*E165/Data!E165)*-Data!G165 + Data!H165 +Data!I165/Data!E165</f>
        <v>8428962.361333333</v>
      </c>
      <c r="H165">
        <f>(Data!V165+Data!Z165+Data!AD165) + (Data!W165+Data!AA165+Data!AE165)*E165/Data!E165</f>
        <v>0</v>
      </c>
      <c r="I165">
        <f>Data!AN165+Data!AP165+(Data!AO165+Data!AQ165)/Data!E165</f>
        <v>81803.333333333343</v>
      </c>
      <c r="J165">
        <f>Data!AJ165+Data!AL165+(Data!AK165+Data!AM165)*E165/Data!E165</f>
        <v>0</v>
      </c>
      <c r="K165">
        <f>Data!AF165+Data!AH165 + (Data!AG165+Data!AI165)*E165/Data!E165</f>
        <v>0</v>
      </c>
      <c r="L165">
        <f>Data!AR165+Data!AS165*E165/Data!E165</f>
        <v>-53488243.333333336</v>
      </c>
    </row>
    <row r="166" spans="1:12" x14ac:dyDescent="0.35">
      <c r="A166" s="7" t="s">
        <v>486</v>
      </c>
      <c r="B166" t="s">
        <v>487</v>
      </c>
      <c r="C166" t="s">
        <v>304</v>
      </c>
      <c r="D166" t="s">
        <v>305</v>
      </c>
      <c r="E166">
        <f>IF(Data!S166&gt;0,1,Data!F166)</f>
        <v>0.5</v>
      </c>
      <c r="F166">
        <f>(Data!T166-Data!V166 + Data!AB166-Data!AD166 )*-Data!G166
+(Data!X166-Data!Z166)*-0.5 + Data!H166</f>
        <v>6315476.159</v>
      </c>
      <c r="G166">
        <f>(Data!T166-Data!V166 + (Data!U166-Data!W166)*E166/Data!E166)*-Data!G166
+(Data!X166-Data!Z166 + (Data!Y166-Data!AA166)*E166/Data!E166)*-0.5
+(Data!AB166-Data!AD166 + (Data!AC166-Data!AE166)*E166/Data!E166)*-Data!G166 + Data!H166 +Data!I166/Data!E166</f>
        <v>6315476.159</v>
      </c>
      <c r="H166">
        <f>(Data!V166+Data!Z166+Data!AD166) + (Data!W166+Data!AA166+Data!AE166)*E166/Data!E166</f>
        <v>-49088</v>
      </c>
      <c r="I166">
        <f>Data!AN166+Data!AP166+(Data!AO166+Data!AQ166)/Data!E166</f>
        <v>0</v>
      </c>
      <c r="J166">
        <f>Data!AJ166+Data!AL166+(Data!AK166+Data!AM166)*E166/Data!E166</f>
        <v>-96558</v>
      </c>
      <c r="K166">
        <f>Data!AF166+Data!AH166 + (Data!AG166+Data!AI166)*E166/Data!E166</f>
        <v>0</v>
      </c>
      <c r="L166">
        <f>Data!AR166+Data!AS166*E166/Data!E166</f>
        <v>-9381821</v>
      </c>
    </row>
    <row r="167" spans="1:12" x14ac:dyDescent="0.35">
      <c r="A167" s="7" t="s">
        <v>488</v>
      </c>
      <c r="B167" t="s">
        <v>489</v>
      </c>
      <c r="C167" t="s">
        <v>115</v>
      </c>
      <c r="D167" t="s">
        <v>116</v>
      </c>
      <c r="E167">
        <f>IF(Data!S167&gt;0,1,Data!F167)</f>
        <v>0.5</v>
      </c>
      <c r="F167">
        <f>(Data!T167-Data!V167 + Data!AB167-Data!AD167 )*-Data!G167
+(Data!X167-Data!Z167)*-0.5 + Data!H167</f>
        <v>2663232.0440000002</v>
      </c>
      <c r="G167">
        <f>(Data!T167-Data!V167 + (Data!U167-Data!W167)*E167/Data!E167)*-Data!G167
+(Data!X167-Data!Z167 + (Data!Y167-Data!AA167)*E167/Data!E167)*-0.5
+(Data!AB167-Data!AD167 + (Data!AC167-Data!AE167)*E167/Data!E167)*-Data!G167 + Data!H167 +Data!I167/Data!E167</f>
        <v>2663232.0440000002</v>
      </c>
      <c r="H167">
        <f>(Data!V167+Data!Z167+Data!AD167) + (Data!W167+Data!AA167+Data!AE167)*E167/Data!E167</f>
        <v>0</v>
      </c>
      <c r="I167">
        <f>Data!AN167+Data!AP167+(Data!AO167+Data!AQ167)/Data!E167</f>
        <v>0</v>
      </c>
      <c r="J167">
        <f>Data!AJ167+Data!AL167+(Data!AK167+Data!AM167)*E167/Data!E167</f>
        <v>-5440</v>
      </c>
      <c r="K167">
        <f>Data!AF167+Data!AH167 + (Data!AG167+Data!AI167)*E167/Data!E167</f>
        <v>0</v>
      </c>
      <c r="L167">
        <f>Data!AR167+Data!AS167*E167/Data!E167</f>
        <v>-2792959</v>
      </c>
    </row>
    <row r="168" spans="1:12" x14ac:dyDescent="0.35">
      <c r="A168" s="7" t="s">
        <v>490</v>
      </c>
      <c r="B168" t="s">
        <v>491</v>
      </c>
      <c r="C168" t="s">
        <v>112</v>
      </c>
      <c r="D168" t="s">
        <v>314</v>
      </c>
      <c r="E168">
        <f>IF(Data!S168&gt;0,1,Data!F168)</f>
        <v>0.5</v>
      </c>
      <c r="F168">
        <f>(Data!T168-Data!V168 + Data!AB168-Data!AD168 )*-Data!G168
+(Data!X168-Data!Z168)*-0.5 + Data!H168</f>
        <v>4202221.04</v>
      </c>
      <c r="G168">
        <f>(Data!T168-Data!V168 + (Data!U168-Data!W168)*E168/Data!E168)*-Data!G168
+(Data!X168-Data!Z168 + (Data!Y168-Data!AA168)*E168/Data!E168)*-0.5
+(Data!AB168-Data!AD168 + (Data!AC168-Data!AE168)*E168/Data!E168)*-Data!G168 + Data!H168 +Data!I168/Data!E168</f>
        <v>4202221.04</v>
      </c>
      <c r="H168">
        <f>(Data!V168+Data!Z168+Data!AD168) + (Data!W168+Data!AA168+Data!AE168)*E168/Data!E168</f>
        <v>-23002</v>
      </c>
      <c r="I168">
        <f>Data!AN168+Data!AP168+(Data!AO168+Data!AQ168)/Data!E168</f>
        <v>-421487.61224489799</v>
      </c>
      <c r="J168">
        <f>Data!AJ168+Data!AL168+(Data!AK168+Data!AM168)*E168/Data!E168</f>
        <v>-41218</v>
      </c>
      <c r="K168">
        <f>Data!AF168+Data!AH168 + (Data!AG168+Data!AI168)*E168/Data!E168</f>
        <v>0</v>
      </c>
      <c r="L168">
        <f>Data!AR168+Data!AS168*E168/Data!E168</f>
        <v>-8538627</v>
      </c>
    </row>
    <row r="169" spans="1:12" x14ac:dyDescent="0.35">
      <c r="A169" s="7" t="s">
        <v>492</v>
      </c>
      <c r="B169" t="s">
        <v>493</v>
      </c>
      <c r="C169" t="s">
        <v>210</v>
      </c>
      <c r="D169" t="s">
        <v>112</v>
      </c>
      <c r="E169">
        <f>IF(Data!S169&gt;0,1,Data!F169)</f>
        <v>0.5</v>
      </c>
      <c r="F169">
        <f>(Data!T169-Data!V169 + Data!AB169-Data!AD169 )*-Data!G169
+(Data!X169-Data!Z169)*-0.5 + Data!H169</f>
        <v>4417001.5829999996</v>
      </c>
      <c r="G169">
        <f>(Data!T169-Data!V169 + (Data!U169-Data!W169)*E169/Data!E169)*-Data!G169
+(Data!X169-Data!Z169 + (Data!Y169-Data!AA169)*E169/Data!E169)*-0.5
+(Data!AB169-Data!AD169 + (Data!AC169-Data!AE169)*E169/Data!E169)*-Data!G169 + Data!H169 +Data!I169/Data!E169</f>
        <v>4417001.5830000006</v>
      </c>
      <c r="H169">
        <f>(Data!V169+Data!Z169+Data!AD169) + (Data!W169+Data!AA169+Data!AE169)*E169/Data!E169</f>
        <v>0</v>
      </c>
      <c r="I169">
        <f>Data!AN169+Data!AP169+(Data!AO169+Data!AQ169)/Data!E169</f>
        <v>0</v>
      </c>
      <c r="J169">
        <f>Data!AJ169+Data!AL169+(Data!AK169+Data!AM169)*E169/Data!E169</f>
        <v>-32408</v>
      </c>
      <c r="K169">
        <f>Data!AF169+Data!AH169 + (Data!AG169+Data!AI169)*E169/Data!E169</f>
        <v>0</v>
      </c>
      <c r="L169">
        <f>Data!AR169+Data!AS169*E169/Data!E169</f>
        <v>-8428645</v>
      </c>
    </row>
    <row r="170" spans="1:12" x14ac:dyDescent="0.35">
      <c r="A170" s="7" t="s">
        <v>494</v>
      </c>
      <c r="B170" t="s">
        <v>495</v>
      </c>
      <c r="C170" t="s">
        <v>176</v>
      </c>
      <c r="D170" t="s">
        <v>112</v>
      </c>
      <c r="E170">
        <f>IF(Data!S170&gt;0,1,Data!F170)</f>
        <v>0.5</v>
      </c>
      <c r="F170">
        <f>(Data!T170-Data!V170 + Data!AB170-Data!AD170 )*-Data!G170
+(Data!X170-Data!Z170)*-0.5 + Data!H170</f>
        <v>3021626.0720000002</v>
      </c>
      <c r="G170">
        <f>(Data!T170-Data!V170 + (Data!U170-Data!W170)*E170/Data!E170)*-Data!G170
+(Data!X170-Data!Z170 + (Data!Y170-Data!AA170)*E170/Data!E170)*-0.5
+(Data!AB170-Data!AD170 + (Data!AC170-Data!AE170)*E170/Data!E170)*-Data!G170 + Data!H170 +Data!I170/Data!E170</f>
        <v>3021626.0720000002</v>
      </c>
      <c r="H170">
        <f>(Data!V170+Data!Z170+Data!AD170) + (Data!W170+Data!AA170+Data!AE170)*E170/Data!E170</f>
        <v>-26933</v>
      </c>
      <c r="I170">
        <f>Data!AN170+Data!AP170+(Data!AO170+Data!AQ170)/Data!E170</f>
        <v>-117760</v>
      </c>
      <c r="J170">
        <f>Data!AJ170+Data!AL170+(Data!AK170+Data!AM170)*E170/Data!E170</f>
        <v>-6498</v>
      </c>
      <c r="K170">
        <f>Data!AF170+Data!AH170 + (Data!AG170+Data!AI170)*E170/Data!E170</f>
        <v>0</v>
      </c>
      <c r="L170">
        <f>Data!AR170+Data!AS170*E170/Data!E170</f>
        <v>-3999413</v>
      </c>
    </row>
    <row r="171" spans="1:12" x14ac:dyDescent="0.35">
      <c r="A171" s="7" t="s">
        <v>496</v>
      </c>
      <c r="B171" t="s">
        <v>497</v>
      </c>
      <c r="C171" t="s">
        <v>112</v>
      </c>
      <c r="D171" t="s">
        <v>314</v>
      </c>
      <c r="E171">
        <f>IF(Data!S171&gt;0,1,Data!F171)</f>
        <v>1</v>
      </c>
      <c r="F171">
        <f>(Data!T171-Data!V171 + Data!AB171-Data!AD171 )*-Data!G171
+(Data!X171-Data!Z171)*-0.5 + Data!H171</f>
        <v>4573996.97</v>
      </c>
      <c r="G171">
        <f>(Data!T171-Data!V171 + (Data!U171-Data!W171)*E171/Data!E171)*-Data!G171
+(Data!X171-Data!Z171 + (Data!Y171-Data!AA171)*E171/Data!E171)*-0.5
+(Data!AB171-Data!AD171 + (Data!AC171-Data!AE171)*E171/Data!E171)*-Data!G171 + Data!H171 +Data!I171/Data!E171</f>
        <v>4588408.2516326532</v>
      </c>
      <c r="H171">
        <f>(Data!V171+Data!Z171+Data!AD171) + (Data!W171+Data!AA171+Data!AE171)*E171/Data!E171</f>
        <v>-21926</v>
      </c>
      <c r="I171">
        <f>Data!AN171+Data!AP171+(Data!AO171+Data!AQ171)/Data!E171</f>
        <v>-170036.73469387754</v>
      </c>
      <c r="J171">
        <f>Data!AJ171+Data!AL171+(Data!AK171+Data!AM171)*E171/Data!E171</f>
        <v>-43623</v>
      </c>
      <c r="K171">
        <f>Data!AF171+Data!AH171 + (Data!AG171+Data!AI171)*E171/Data!E171</f>
        <v>0</v>
      </c>
      <c r="L171">
        <f>Data!AR171+Data!AS171*E171/Data!E171</f>
        <v>-6786620.3469387759</v>
      </c>
    </row>
    <row r="172" spans="1:12" x14ac:dyDescent="0.35">
      <c r="A172" s="7" t="s">
        <v>498</v>
      </c>
      <c r="B172" t="s">
        <v>499</v>
      </c>
      <c r="C172" t="s">
        <v>190</v>
      </c>
      <c r="D172" t="s">
        <v>112</v>
      </c>
      <c r="E172">
        <f>IF(Data!S172&gt;0,1,Data!F172)</f>
        <v>1</v>
      </c>
      <c r="F172">
        <f>(Data!T172-Data!V172 + Data!AB172-Data!AD172 )*-Data!G172
+(Data!X172-Data!Z172)*-0.5 + Data!H172</f>
        <v>6032986.8499999996</v>
      </c>
      <c r="G172">
        <f>(Data!T172-Data!V172 + (Data!U172-Data!W172)*E172/Data!E172)*-Data!G172
+(Data!X172-Data!Z172 + (Data!Y172-Data!AA172)*E172/Data!E172)*-0.5
+(Data!AB172-Data!AD172 + (Data!AC172-Data!AE172)*E172/Data!E172)*-Data!G172 + Data!H172 +Data!I172/Data!E172</f>
        <v>6136315.4249999998</v>
      </c>
      <c r="H172">
        <f>(Data!V172+Data!Z172+Data!AD172) + (Data!W172+Data!AA172+Data!AE172)*E172/Data!E172</f>
        <v>-9531</v>
      </c>
      <c r="I172">
        <f>Data!AN172+Data!AP172+(Data!AO172+Data!AQ172)/Data!E172</f>
        <v>-570700</v>
      </c>
      <c r="J172">
        <f>Data!AJ172+Data!AL172+(Data!AK172+Data!AM172)*E172/Data!E172</f>
        <v>-113300</v>
      </c>
      <c r="K172">
        <f>Data!AF172+Data!AH172 + (Data!AG172+Data!AI172)*E172/Data!E172</f>
        <v>0</v>
      </c>
      <c r="L172">
        <f>Data!AR172+Data!AS172*E172/Data!E172</f>
        <v>-10674515</v>
      </c>
    </row>
    <row r="173" spans="1:12" x14ac:dyDescent="0.35">
      <c r="A173" s="7" t="s">
        <v>500</v>
      </c>
      <c r="B173" t="s">
        <v>501</v>
      </c>
      <c r="C173" t="s">
        <v>112</v>
      </c>
      <c r="D173" t="s">
        <v>502</v>
      </c>
      <c r="E173">
        <f>IF(Data!S173&gt;0,1,Data!F173)</f>
        <v>0.5</v>
      </c>
      <c r="F173">
        <f>(Data!T173-Data!V173 + Data!AB173-Data!AD173 )*-Data!G173
+(Data!X173-Data!Z173)*-0.5 + Data!H173</f>
        <v>9276392.4539999999</v>
      </c>
      <c r="G173">
        <f>(Data!T173-Data!V173 + (Data!U173-Data!W173)*E173/Data!E173)*-Data!G173
+(Data!X173-Data!Z173 + (Data!Y173-Data!AA173)*E173/Data!E173)*-0.5
+(Data!AB173-Data!AD173 + (Data!AC173-Data!AE173)*E173/Data!E173)*-Data!G173 + Data!H173 +Data!I173/Data!E173</f>
        <v>9276392.4539999999</v>
      </c>
      <c r="H173">
        <f>(Data!V173+Data!Z173+Data!AD173) + (Data!W173+Data!AA173+Data!AE173)*E173/Data!E173</f>
        <v>-7441</v>
      </c>
      <c r="I173">
        <f>Data!AN173+Data!AP173+(Data!AO173+Data!AQ173)/Data!E173</f>
        <v>0</v>
      </c>
      <c r="J173">
        <f>Data!AJ173+Data!AL173+(Data!AK173+Data!AM173)*E173/Data!E173</f>
        <v>-42165</v>
      </c>
      <c r="K173">
        <f>Data!AF173+Data!AH173 + (Data!AG173+Data!AI173)*E173/Data!E173</f>
        <v>0</v>
      </c>
      <c r="L173">
        <f>Data!AR173+Data!AS173*E173/Data!E173</f>
        <v>-13155472</v>
      </c>
    </row>
    <row r="174" spans="1:12" x14ac:dyDescent="0.35">
      <c r="A174" s="7" t="s">
        <v>503</v>
      </c>
      <c r="B174" t="s">
        <v>504</v>
      </c>
      <c r="C174" t="s">
        <v>112</v>
      </c>
      <c r="D174" t="s">
        <v>151</v>
      </c>
      <c r="E174">
        <f>IF(Data!S174&gt;0,1,Data!F174)</f>
        <v>1</v>
      </c>
      <c r="F174">
        <f>(Data!T174-Data!V174 + Data!AB174-Data!AD174 )*-Data!G174
+(Data!X174-Data!Z174)*-0.5 + Data!H174</f>
        <v>5578150.1799999997</v>
      </c>
      <c r="G174">
        <f>(Data!T174-Data!V174 + (Data!U174-Data!W174)*E174/Data!E174)*-Data!G174
+(Data!X174-Data!Z174 + (Data!Y174-Data!AA174)*E174/Data!E174)*-0.5
+(Data!AB174-Data!AD174 + (Data!AC174-Data!AE174)*E174/Data!E174)*-Data!G174 + Data!H174 +Data!I174/Data!E174</f>
        <v>5822041.5269387756</v>
      </c>
      <c r="H174">
        <f>(Data!V174+Data!Z174+Data!AD174) + (Data!W174+Data!AA174+Data!AE174)*E174/Data!E174</f>
        <v>-48111.775510204083</v>
      </c>
      <c r="I174">
        <f>Data!AN174+Data!AP174+(Data!AO174+Data!AQ174)/Data!E174</f>
        <v>-280465.30612244899</v>
      </c>
      <c r="J174">
        <f>Data!AJ174+Data!AL174+(Data!AK174+Data!AM174)*E174/Data!E174</f>
        <v>-37238</v>
      </c>
      <c r="K174">
        <f>Data!AF174+Data!AH174 + (Data!AG174+Data!AI174)*E174/Data!E174</f>
        <v>-209</v>
      </c>
      <c r="L174">
        <f>Data!AR174+Data!AS174*E174/Data!E174</f>
        <v>-11613179.816326531</v>
      </c>
    </row>
    <row r="175" spans="1:12" x14ac:dyDescent="0.35">
      <c r="A175" s="7" t="s">
        <v>505</v>
      </c>
      <c r="B175" t="s">
        <v>506</v>
      </c>
      <c r="C175" t="s">
        <v>112</v>
      </c>
      <c r="D175" t="s">
        <v>349</v>
      </c>
      <c r="E175">
        <f>IF(Data!S175&gt;0,1,Data!F175)</f>
        <v>1</v>
      </c>
      <c r="F175">
        <f>(Data!T175-Data!V175 + Data!AB175-Data!AD175 )*-Data!G175
+(Data!X175-Data!Z175)*-0.5 + Data!H175</f>
        <v>5149057.45</v>
      </c>
      <c r="G175">
        <f>(Data!T175-Data!V175 + (Data!U175-Data!W175)*E175/Data!E175)*-Data!G175
+(Data!X175-Data!Z175 + (Data!Y175-Data!AA175)*E175/Data!E175)*-0.5
+(Data!AB175-Data!AD175 + (Data!AC175-Data!AE175)*E175/Data!E175)*-Data!G175 + Data!H175 +Data!I175/Data!E175</f>
        <v>5184967.2561224494</v>
      </c>
      <c r="H175">
        <f>(Data!V175+Data!Z175+Data!AD175) + (Data!W175+Data!AA175+Data!AE175)*E175/Data!E175</f>
        <v>-29625</v>
      </c>
      <c r="I175">
        <f>Data!AN175+Data!AP175+(Data!AO175+Data!AQ175)/Data!E175</f>
        <v>-20476</v>
      </c>
      <c r="J175">
        <f>Data!AJ175+Data!AL175+(Data!AK175+Data!AM175)*E175/Data!E175</f>
        <v>-32794</v>
      </c>
      <c r="K175">
        <f>Data!AF175+Data!AH175 + (Data!AG175+Data!AI175)*E175/Data!E175</f>
        <v>0</v>
      </c>
      <c r="L175">
        <f>Data!AR175+Data!AS175*E175/Data!E175</f>
        <v>-8468273</v>
      </c>
    </row>
    <row r="176" spans="1:12" x14ac:dyDescent="0.35">
      <c r="A176" s="7" t="s">
        <v>507</v>
      </c>
      <c r="B176" t="s">
        <v>508</v>
      </c>
      <c r="C176" t="s">
        <v>509</v>
      </c>
      <c r="D176" t="s">
        <v>112</v>
      </c>
      <c r="E176">
        <f>IF(Data!S176&gt;0,1,Data!F176)</f>
        <v>0.5</v>
      </c>
      <c r="F176">
        <f>(Data!T176-Data!V176 + Data!AB176-Data!AD176 )*-Data!G176
+(Data!X176-Data!Z176)*-0.5 + Data!H176</f>
        <v>2085909.0200000003</v>
      </c>
      <c r="G176">
        <f>(Data!T176-Data!V176 + (Data!U176-Data!W176)*E176/Data!E176)*-Data!G176
+(Data!X176-Data!Z176 + (Data!Y176-Data!AA176)*E176/Data!E176)*-0.5
+(Data!AB176-Data!AD176 + (Data!AC176-Data!AE176)*E176/Data!E176)*-Data!G176 + Data!H176 +Data!I176/Data!E176</f>
        <v>2085909.0200000003</v>
      </c>
      <c r="H176">
        <f>(Data!V176+Data!Z176+Data!AD176) + (Data!W176+Data!AA176+Data!AE176)*E176/Data!E176</f>
        <v>0</v>
      </c>
      <c r="I176">
        <f>Data!AN176+Data!AP176+(Data!AO176+Data!AQ176)/Data!E176</f>
        <v>0</v>
      </c>
      <c r="J176">
        <f>Data!AJ176+Data!AL176+(Data!AK176+Data!AM176)*E176/Data!E176</f>
        <v>0</v>
      </c>
      <c r="K176">
        <f>Data!AF176+Data!AH176 + (Data!AG176+Data!AI176)*E176/Data!E176</f>
        <v>0</v>
      </c>
      <c r="L176">
        <f>Data!AR176+Data!AS176*E176/Data!E176</f>
        <v>-6468552</v>
      </c>
    </row>
    <row r="177" spans="1:12" x14ac:dyDescent="0.35">
      <c r="A177" s="7" t="s">
        <v>510</v>
      </c>
      <c r="B177" t="s">
        <v>511</v>
      </c>
      <c r="C177" t="s">
        <v>162</v>
      </c>
      <c r="D177" t="s">
        <v>163</v>
      </c>
      <c r="E177">
        <f>IF(Data!S177&gt;0,1,Data!F177)</f>
        <v>0.5</v>
      </c>
      <c r="F177">
        <f>(Data!T177-Data!V177 + Data!AB177-Data!AD177 )*-Data!G177
+(Data!X177-Data!Z177)*-0.5 + Data!H177</f>
        <v>3021103.165</v>
      </c>
      <c r="G177">
        <f>(Data!T177-Data!V177 + (Data!U177-Data!W177)*E177/Data!E177)*-Data!G177
+(Data!X177-Data!Z177 + (Data!Y177-Data!AA177)*E177/Data!E177)*-0.5
+(Data!AB177-Data!AD177 + (Data!AC177-Data!AE177)*E177/Data!E177)*-Data!G177 + Data!H177 +Data!I177/Data!E177</f>
        <v>3021103.165</v>
      </c>
      <c r="H177">
        <f>(Data!V177+Data!Z177+Data!AD177) + (Data!W177+Data!AA177+Data!AE177)*E177/Data!E177</f>
        <v>-6128</v>
      </c>
      <c r="I177">
        <f>Data!AN177+Data!AP177+(Data!AO177+Data!AQ177)/Data!E177</f>
        <v>0</v>
      </c>
      <c r="J177">
        <f>Data!AJ177+Data!AL177+(Data!AK177+Data!AM177)*E177/Data!E177</f>
        <v>-11776</v>
      </c>
      <c r="K177">
        <f>Data!AF177+Data!AH177 + (Data!AG177+Data!AI177)*E177/Data!E177</f>
        <v>0</v>
      </c>
      <c r="L177">
        <f>Data!AR177+Data!AS177*E177/Data!E177</f>
        <v>-5368652</v>
      </c>
    </row>
    <row r="178" spans="1:12" x14ac:dyDescent="0.35">
      <c r="A178" s="7" t="s">
        <v>512</v>
      </c>
      <c r="B178" t="s">
        <v>513</v>
      </c>
      <c r="C178" t="s">
        <v>112</v>
      </c>
      <c r="D178" t="s">
        <v>514</v>
      </c>
      <c r="E178">
        <f>IF(Data!S178&gt;0,1,Data!F178)</f>
        <v>0.5</v>
      </c>
      <c r="F178">
        <f>(Data!T178-Data!V178 + Data!AB178-Data!AD178 )*-Data!G178
+(Data!X178-Data!Z178)*-0.5 + Data!H178</f>
        <v>29101034.66</v>
      </c>
      <c r="G178">
        <f>(Data!T178-Data!V178 + (Data!U178-Data!W178)*E178/Data!E178)*-Data!G178
+(Data!X178-Data!Z178 + (Data!Y178-Data!AA178)*E178/Data!E178)*-0.5
+(Data!AB178-Data!AD178 + (Data!AC178-Data!AE178)*E178/Data!E178)*-Data!G178 + Data!H178 +Data!I178/Data!E178</f>
        <v>29101034.66</v>
      </c>
      <c r="H178">
        <f>(Data!V178+Data!Z178+Data!AD178) + (Data!W178+Data!AA178+Data!AE178)*E178/Data!E178</f>
        <v>-361011</v>
      </c>
      <c r="I178">
        <f>Data!AN178+Data!AP178+(Data!AO178+Data!AQ178)/Data!E178</f>
        <v>-20182</v>
      </c>
      <c r="J178">
        <f>Data!AJ178+Data!AL178+(Data!AK178+Data!AM178)*E178/Data!E178</f>
        <v>-256378</v>
      </c>
      <c r="K178">
        <f>Data!AF178+Data!AH178 + (Data!AG178+Data!AI178)*E178/Data!E178</f>
        <v>0</v>
      </c>
      <c r="L178">
        <f>Data!AR178+Data!AS178*E178/Data!E178</f>
        <v>-59101379</v>
      </c>
    </row>
    <row r="179" spans="1:12" x14ac:dyDescent="0.35">
      <c r="A179" s="7" t="s">
        <v>515</v>
      </c>
      <c r="B179" t="s">
        <v>516</v>
      </c>
      <c r="C179" t="s">
        <v>112</v>
      </c>
      <c r="D179" t="s">
        <v>112</v>
      </c>
      <c r="E179">
        <f>IF(Data!S179&gt;0,1,Data!F179)</f>
        <v>1</v>
      </c>
      <c r="F179">
        <f>(Data!T179-Data!V179 + Data!AB179-Data!AD179 )*-Data!G179
+(Data!X179-Data!Z179)*-0.5 + Data!H179</f>
        <v>11850248.964</v>
      </c>
      <c r="G179">
        <f>(Data!T179-Data!V179 + (Data!U179-Data!W179)*E179/Data!E179)*-Data!G179
+(Data!X179-Data!Z179 + (Data!Y179-Data!AA179)*E179/Data!E179)*-0.5
+(Data!AB179-Data!AD179 + (Data!AC179-Data!AE179)*E179/Data!E179)*-Data!G179 + Data!H179 +Data!I179/Data!E179</f>
        <v>11989226.48</v>
      </c>
      <c r="H179">
        <f>(Data!V179+Data!Z179+Data!AD179) + (Data!W179+Data!AA179+Data!AE179)*E179/Data!E179</f>
        <v>-146740</v>
      </c>
      <c r="I179">
        <f>Data!AN179+Data!AP179+(Data!AO179+Data!AQ179)/Data!E179</f>
        <v>-99623</v>
      </c>
      <c r="J179">
        <f>Data!AJ179+Data!AL179+(Data!AK179+Data!AM179)*E179/Data!E179</f>
        <v>-188549</v>
      </c>
      <c r="K179">
        <f>Data!AF179+Data!AH179 + (Data!AG179+Data!AI179)*E179/Data!E179</f>
        <v>0</v>
      </c>
      <c r="L179">
        <f>Data!AR179+Data!AS179*E179/Data!E179</f>
        <v>-16370913</v>
      </c>
    </row>
    <row r="180" spans="1:12" x14ac:dyDescent="0.35">
      <c r="A180" s="7" t="s">
        <v>517</v>
      </c>
      <c r="B180" t="s">
        <v>518</v>
      </c>
      <c r="C180" t="s">
        <v>190</v>
      </c>
      <c r="D180" t="s">
        <v>112</v>
      </c>
      <c r="E180">
        <f>IF(Data!S180&gt;0,1,Data!F180)</f>
        <v>0.5</v>
      </c>
      <c r="F180">
        <f>(Data!T180-Data!V180 + Data!AB180-Data!AD180 )*-Data!G180
+(Data!X180-Data!Z180)*-0.5 + Data!H180</f>
        <v>5002678.5539999995</v>
      </c>
      <c r="G180">
        <f>(Data!T180-Data!V180 + (Data!U180-Data!W180)*E180/Data!E180)*-Data!G180
+(Data!X180-Data!Z180 + (Data!Y180-Data!AA180)*E180/Data!E180)*-0.5
+(Data!AB180-Data!AD180 + (Data!AC180-Data!AE180)*E180/Data!E180)*-Data!G180 + Data!H180 +Data!I180/Data!E180</f>
        <v>5002678.5539999995</v>
      </c>
      <c r="H180">
        <f>(Data!V180+Data!Z180+Data!AD180) + (Data!W180+Data!AA180+Data!AE180)*E180/Data!E180</f>
        <v>-27701</v>
      </c>
      <c r="I180">
        <f>Data!AN180+Data!AP180+(Data!AO180+Data!AQ180)/Data!E180</f>
        <v>0</v>
      </c>
      <c r="J180">
        <f>Data!AJ180+Data!AL180+(Data!AK180+Data!AM180)*E180/Data!E180</f>
        <v>-12391</v>
      </c>
      <c r="K180">
        <f>Data!AF180+Data!AH180 + (Data!AG180+Data!AI180)*E180/Data!E180</f>
        <v>0</v>
      </c>
      <c r="L180">
        <f>Data!AR180+Data!AS180*E180/Data!E180</f>
        <v>-24410917</v>
      </c>
    </row>
    <row r="181" spans="1:12" x14ac:dyDescent="0.35">
      <c r="A181" s="7" t="s">
        <v>519</v>
      </c>
      <c r="B181" t="s">
        <v>520</v>
      </c>
      <c r="C181" t="s">
        <v>112</v>
      </c>
      <c r="D181" t="s">
        <v>122</v>
      </c>
      <c r="E181">
        <f>IF(Data!S181&gt;0,1,Data!F181)</f>
        <v>0.5</v>
      </c>
      <c r="F181">
        <f>(Data!T181-Data!V181 + Data!AB181-Data!AD181 )*-Data!G181
+(Data!X181-Data!Z181)*-0.5 + Data!H181</f>
        <v>6863300.1790000005</v>
      </c>
      <c r="G181">
        <f>(Data!T181-Data!V181 + (Data!U181-Data!W181)*E181/Data!E181)*-Data!G181
+(Data!X181-Data!Z181 + (Data!Y181-Data!AA181)*E181/Data!E181)*-0.5
+(Data!AB181-Data!AD181 + (Data!AC181-Data!AE181)*E181/Data!E181)*-Data!G181 + Data!H181 +Data!I181/Data!E181</f>
        <v>7371681.4228775511</v>
      </c>
      <c r="H181">
        <f>(Data!V181+Data!Z181+Data!AD181) + (Data!W181+Data!AA181+Data!AE181)*E181/Data!E181</f>
        <v>-112389.28571428571</v>
      </c>
      <c r="I181">
        <f>Data!AN181+Data!AP181+(Data!AO181+Data!AQ181)/Data!E181</f>
        <v>0</v>
      </c>
      <c r="J181">
        <f>Data!AJ181+Data!AL181+(Data!AK181+Data!AM181)*E181/Data!E181</f>
        <v>0</v>
      </c>
      <c r="K181">
        <f>Data!AF181+Data!AH181 + (Data!AG181+Data!AI181)*E181/Data!E181</f>
        <v>-378667</v>
      </c>
      <c r="L181">
        <f>Data!AR181+Data!AS181*E181/Data!E181</f>
        <v>-30562169.93877551</v>
      </c>
    </row>
    <row r="182" spans="1:12" x14ac:dyDescent="0.35">
      <c r="A182" s="7" t="s">
        <v>521</v>
      </c>
      <c r="B182" t="s">
        <v>522</v>
      </c>
      <c r="C182" t="s">
        <v>509</v>
      </c>
      <c r="D182" t="s">
        <v>112</v>
      </c>
      <c r="E182">
        <f>IF(Data!S182&gt;0,1,Data!F182)</f>
        <v>0.5</v>
      </c>
      <c r="F182">
        <f>(Data!T182-Data!V182 + Data!AB182-Data!AD182 )*-Data!G182
+(Data!X182-Data!Z182)*-0.5 + Data!H182</f>
        <v>2898222.1999999997</v>
      </c>
      <c r="G182">
        <f>(Data!T182-Data!V182 + (Data!U182-Data!W182)*E182/Data!E182)*-Data!G182
+(Data!X182-Data!Z182 + (Data!Y182-Data!AA182)*E182/Data!E182)*-0.5
+(Data!AB182-Data!AD182 + (Data!AC182-Data!AE182)*E182/Data!E182)*-Data!G182 + Data!H182 +Data!I182/Data!E182</f>
        <v>2898222.1999999997</v>
      </c>
      <c r="H182">
        <f>(Data!V182+Data!Z182+Data!AD182) + (Data!W182+Data!AA182+Data!AE182)*E182/Data!E182</f>
        <v>0</v>
      </c>
      <c r="I182">
        <f>Data!AN182+Data!AP182+(Data!AO182+Data!AQ182)/Data!E182</f>
        <v>0</v>
      </c>
      <c r="J182">
        <f>Data!AJ182+Data!AL182+(Data!AK182+Data!AM182)*E182/Data!E182</f>
        <v>0</v>
      </c>
      <c r="K182">
        <f>Data!AF182+Data!AH182 + (Data!AG182+Data!AI182)*E182/Data!E182</f>
        <v>0</v>
      </c>
      <c r="L182">
        <f>Data!AR182+Data!AS182*E182/Data!E182</f>
        <v>-5574587</v>
      </c>
    </row>
    <row r="183" spans="1:12" x14ac:dyDescent="0.35">
      <c r="A183" s="7" t="s">
        <v>523</v>
      </c>
      <c r="B183" t="s">
        <v>524</v>
      </c>
      <c r="C183" t="s">
        <v>162</v>
      </c>
      <c r="D183" t="s">
        <v>163</v>
      </c>
      <c r="E183">
        <f>IF(Data!S183&gt;0,1,Data!F183)</f>
        <v>0.5</v>
      </c>
      <c r="F183">
        <f>(Data!T183-Data!V183 + Data!AB183-Data!AD183 )*-Data!G183
+(Data!X183-Data!Z183)*-0.5 + Data!H183</f>
        <v>1595983.0019999999</v>
      </c>
      <c r="G183">
        <f>(Data!T183-Data!V183 + (Data!U183-Data!W183)*E183/Data!E183)*-Data!G183
+(Data!X183-Data!Z183 + (Data!Y183-Data!AA183)*E183/Data!E183)*-0.5
+(Data!AB183-Data!AD183 + (Data!AC183-Data!AE183)*E183/Data!E183)*-Data!G183 + Data!H183 +Data!I183/Data!E183</f>
        <v>1595983.0019999999</v>
      </c>
      <c r="H183">
        <f>(Data!V183+Data!Z183+Data!AD183) + (Data!W183+Data!AA183+Data!AE183)*E183/Data!E183</f>
        <v>-8223</v>
      </c>
      <c r="I183">
        <f>Data!AN183+Data!AP183+(Data!AO183+Data!AQ183)/Data!E183</f>
        <v>0</v>
      </c>
      <c r="J183">
        <f>Data!AJ183+Data!AL183+(Data!AK183+Data!AM183)*E183/Data!E183</f>
        <v>0</v>
      </c>
      <c r="K183">
        <f>Data!AF183+Data!AH183 + (Data!AG183+Data!AI183)*E183/Data!E183</f>
        <v>0</v>
      </c>
      <c r="L183">
        <f>Data!AR183+Data!AS183*E183/Data!E183</f>
        <v>-1635380</v>
      </c>
    </row>
    <row r="184" spans="1:12" x14ac:dyDescent="0.35">
      <c r="A184" s="7" t="s">
        <v>525</v>
      </c>
      <c r="B184" t="s">
        <v>526</v>
      </c>
      <c r="C184" t="s">
        <v>173</v>
      </c>
      <c r="D184" t="s">
        <v>112</v>
      </c>
      <c r="E184">
        <f>IF(Data!S184&gt;0,1,Data!F184)</f>
        <v>0.5</v>
      </c>
      <c r="F184">
        <f>(Data!T184-Data!V184 + Data!AB184-Data!AD184 )*-Data!G184
+(Data!X184-Data!Z184)*-0.5 + Data!H184</f>
        <v>7820323.96</v>
      </c>
      <c r="G184">
        <f>(Data!T184-Data!V184 + (Data!U184-Data!W184)*E184/Data!E184)*-Data!G184
+(Data!X184-Data!Z184 + (Data!Y184-Data!AA184)*E184/Data!E184)*-0.5
+(Data!AB184-Data!AD184 + (Data!AC184-Data!AE184)*E184/Data!E184)*-Data!G184 + Data!H184 +Data!I184/Data!E184</f>
        <v>7820323.9600000009</v>
      </c>
      <c r="H184">
        <f>(Data!V184+Data!Z184+Data!AD184) + (Data!W184+Data!AA184+Data!AE184)*E184/Data!E184</f>
        <v>-1272</v>
      </c>
      <c r="I184">
        <f>Data!AN184+Data!AP184+(Data!AO184+Data!AQ184)/Data!E184</f>
        <v>0</v>
      </c>
      <c r="J184">
        <f>Data!AJ184+Data!AL184+(Data!AK184+Data!AM184)*E184/Data!E184</f>
        <v>-20932</v>
      </c>
      <c r="K184">
        <f>Data!AF184+Data!AH184 + (Data!AG184+Data!AI184)*E184/Data!E184</f>
        <v>-144418</v>
      </c>
      <c r="L184">
        <f>Data!AR184+Data!AS184*E184/Data!E184</f>
        <v>-8470353</v>
      </c>
    </row>
    <row r="185" spans="1:12" x14ac:dyDescent="0.35">
      <c r="A185" s="7" t="s">
        <v>527</v>
      </c>
      <c r="B185" t="s">
        <v>528</v>
      </c>
      <c r="C185" t="s">
        <v>248</v>
      </c>
      <c r="D185" t="s">
        <v>112</v>
      </c>
      <c r="E185">
        <f>IF(Data!S185&gt;0,1,Data!F185)</f>
        <v>0.5</v>
      </c>
      <c r="F185">
        <f>(Data!T185-Data!V185 + Data!AB185-Data!AD185 )*-Data!G185
+(Data!X185-Data!Z185)*-0.5 + Data!H185</f>
        <v>2303868.5290000001</v>
      </c>
      <c r="G185">
        <f>(Data!T185-Data!V185 + (Data!U185-Data!W185)*E185/Data!E185)*-Data!G185
+(Data!X185-Data!Z185 + (Data!Y185-Data!AA185)*E185/Data!E185)*-0.5
+(Data!AB185-Data!AD185 + (Data!AC185-Data!AE185)*E185/Data!E185)*-Data!G185 + Data!H185 +Data!I185/Data!E185</f>
        <v>2303868.5290000001</v>
      </c>
      <c r="H185">
        <f>(Data!V185+Data!Z185+Data!AD185) + (Data!W185+Data!AA185+Data!AE185)*E185/Data!E185</f>
        <v>0</v>
      </c>
      <c r="I185">
        <f>Data!AN185+Data!AP185+(Data!AO185+Data!AQ185)/Data!E185</f>
        <v>0</v>
      </c>
      <c r="J185">
        <f>Data!AJ185+Data!AL185+(Data!AK185+Data!AM185)*E185/Data!E185</f>
        <v>-24376</v>
      </c>
      <c r="K185">
        <f>Data!AF185+Data!AH185 + (Data!AG185+Data!AI185)*E185/Data!E185</f>
        <v>0</v>
      </c>
      <c r="L185">
        <f>Data!AR185+Data!AS185*E185/Data!E185</f>
        <v>-25603945</v>
      </c>
    </row>
    <row r="186" spans="1:12" x14ac:dyDescent="0.35">
      <c r="A186" s="7" t="s">
        <v>529</v>
      </c>
      <c r="B186" t="s">
        <v>530</v>
      </c>
      <c r="C186" t="s">
        <v>218</v>
      </c>
      <c r="D186" t="s">
        <v>166</v>
      </c>
      <c r="E186">
        <f>IF(Data!S186&gt;0,1,Data!F186)</f>
        <v>0.5</v>
      </c>
      <c r="F186">
        <f>(Data!T186-Data!V186 + Data!AB186-Data!AD186 )*-Data!G186
+(Data!X186-Data!Z186)*-0.5 + Data!H186</f>
        <v>2886410.236</v>
      </c>
      <c r="G186">
        <f>(Data!T186-Data!V186 + (Data!U186-Data!W186)*E186/Data!E186)*-Data!G186
+(Data!X186-Data!Z186 + (Data!Y186-Data!AA186)*E186/Data!E186)*-0.5
+(Data!AB186-Data!AD186 + (Data!AC186-Data!AE186)*E186/Data!E186)*-Data!G186 + Data!H186 +Data!I186/Data!E186</f>
        <v>2886410.236</v>
      </c>
      <c r="H186">
        <f>(Data!V186+Data!Z186+Data!AD186) + (Data!W186+Data!AA186+Data!AE186)*E186/Data!E186</f>
        <v>-8303</v>
      </c>
      <c r="I186">
        <f>Data!AN186+Data!AP186+(Data!AO186+Data!AQ186)/Data!E186</f>
        <v>0</v>
      </c>
      <c r="J186">
        <f>Data!AJ186+Data!AL186+(Data!AK186+Data!AM186)*E186/Data!E186</f>
        <v>-16534</v>
      </c>
      <c r="K186">
        <f>Data!AF186+Data!AH186 + (Data!AG186+Data!AI186)*E186/Data!E186</f>
        <v>0</v>
      </c>
      <c r="L186">
        <f>Data!AR186+Data!AS186*E186/Data!E186</f>
        <v>-3638497</v>
      </c>
    </row>
    <row r="187" spans="1:12" x14ac:dyDescent="0.35">
      <c r="A187" s="7" t="s">
        <v>531</v>
      </c>
      <c r="B187" t="s">
        <v>532</v>
      </c>
      <c r="C187" t="s">
        <v>112</v>
      </c>
      <c r="D187" t="s">
        <v>226</v>
      </c>
      <c r="E187">
        <f>IF(Data!S187&gt;0,1,Data!F187)</f>
        <v>0.5</v>
      </c>
      <c r="F187">
        <f>(Data!T187-Data!V187 + Data!AB187-Data!AD187 )*-Data!G187
+(Data!X187-Data!Z187)*-0.5 + Data!H187</f>
        <v>6051266.9279999994</v>
      </c>
      <c r="G187">
        <f>(Data!T187-Data!V187 + (Data!U187-Data!W187)*E187/Data!E187)*-Data!G187
+(Data!X187-Data!Z187 + (Data!Y187-Data!AA187)*E187/Data!E187)*-0.5
+(Data!AB187-Data!AD187 + (Data!AC187-Data!AE187)*E187/Data!E187)*-Data!G187 + Data!H187 +Data!I187/Data!E187</f>
        <v>6051266.9279999994</v>
      </c>
      <c r="H187">
        <f>(Data!V187+Data!Z187+Data!AD187) + (Data!W187+Data!AA187+Data!AE187)*E187/Data!E187</f>
        <v>-11583</v>
      </c>
      <c r="I187">
        <f>Data!AN187+Data!AP187+(Data!AO187+Data!AQ187)/Data!E187</f>
        <v>0</v>
      </c>
      <c r="J187">
        <f>Data!AJ187+Data!AL187+(Data!AK187+Data!AM187)*E187/Data!E187</f>
        <v>-26298</v>
      </c>
      <c r="K187">
        <f>Data!AF187+Data!AH187 + (Data!AG187+Data!AI187)*E187/Data!E187</f>
        <v>-31930</v>
      </c>
      <c r="L187">
        <f>Data!AR187+Data!AS187*E187/Data!E187</f>
        <v>-17570744</v>
      </c>
    </row>
    <row r="188" spans="1:12" x14ac:dyDescent="0.35">
      <c r="A188" s="7" t="s">
        <v>533</v>
      </c>
      <c r="B188" t="s">
        <v>534</v>
      </c>
      <c r="C188" t="s">
        <v>112</v>
      </c>
      <c r="D188" t="s">
        <v>305</v>
      </c>
      <c r="E188">
        <f>IF(Data!S188&gt;0,1,Data!F188)</f>
        <v>0.5</v>
      </c>
      <c r="F188">
        <f>(Data!T188-Data!V188 + Data!AB188-Data!AD188 )*-Data!G188
+(Data!X188-Data!Z188)*-0.5 + Data!H188</f>
        <v>6803342.0939999996</v>
      </c>
      <c r="G188">
        <f>(Data!T188-Data!V188 + (Data!U188-Data!W188)*E188/Data!E188)*-Data!G188
+(Data!X188-Data!Z188 + (Data!Y188-Data!AA188)*E188/Data!E188)*-0.5
+(Data!AB188-Data!AD188 + (Data!AC188-Data!AE188)*E188/Data!E188)*-Data!G188 + Data!H188 +Data!I188/Data!E188</f>
        <v>6806664.0878775502</v>
      </c>
      <c r="H188">
        <f>(Data!V188+Data!Z188+Data!AD188) + (Data!W188+Data!AA188+Data!AE188)*E188/Data!E188</f>
        <v>-43116</v>
      </c>
      <c r="I188">
        <f>Data!AN188+Data!AP188+(Data!AO188+Data!AQ188)/Data!E188</f>
        <v>-169497.6530612245</v>
      </c>
      <c r="J188">
        <f>Data!AJ188+Data!AL188+(Data!AK188+Data!AM188)*E188/Data!E188</f>
        <v>-82448</v>
      </c>
      <c r="K188">
        <f>Data!AF188+Data!AH188 + (Data!AG188+Data!AI188)*E188/Data!E188</f>
        <v>0</v>
      </c>
      <c r="L188">
        <f>Data!AR188+Data!AS188*E188/Data!E188</f>
        <v>-23710338</v>
      </c>
    </row>
    <row r="189" spans="1:12" x14ac:dyDescent="0.35">
      <c r="A189" s="7" t="s">
        <v>535</v>
      </c>
      <c r="B189" t="s">
        <v>536</v>
      </c>
      <c r="C189" t="s">
        <v>112</v>
      </c>
      <c r="D189" t="s">
        <v>145</v>
      </c>
      <c r="E189">
        <f>IF(Data!S189&gt;0,1,Data!F189)</f>
        <v>0.5</v>
      </c>
      <c r="F189">
        <f>(Data!T189-Data!V189 + Data!AB189-Data!AD189 )*-Data!G189
+(Data!X189-Data!Z189)*-0.5 + Data!H189</f>
        <v>5554825.7359999996</v>
      </c>
      <c r="G189">
        <f>(Data!T189-Data!V189 + (Data!U189-Data!W189)*E189/Data!E189)*-Data!G189
+(Data!X189-Data!Z189 + (Data!Y189-Data!AA189)*E189/Data!E189)*-0.5
+(Data!AB189-Data!AD189 + (Data!AC189-Data!AE189)*E189/Data!E189)*-Data!G189 + Data!H189 +Data!I189/Data!E189</f>
        <v>5554825.7359999996</v>
      </c>
      <c r="H189">
        <f>(Data!V189+Data!Z189+Data!AD189) + (Data!W189+Data!AA189+Data!AE189)*E189/Data!E189</f>
        <v>0</v>
      </c>
      <c r="I189">
        <f>Data!AN189+Data!AP189+(Data!AO189+Data!AQ189)/Data!E189</f>
        <v>0</v>
      </c>
      <c r="J189">
        <f>Data!AJ189+Data!AL189+(Data!AK189+Data!AM189)*E189/Data!E189</f>
        <v>-106070</v>
      </c>
      <c r="K189">
        <f>Data!AF189+Data!AH189 + (Data!AG189+Data!AI189)*E189/Data!E189</f>
        <v>-50</v>
      </c>
      <c r="L189">
        <f>Data!AR189+Data!AS189*E189/Data!E189</f>
        <v>-20213184</v>
      </c>
    </row>
    <row r="190" spans="1:12" x14ac:dyDescent="0.35">
      <c r="A190" s="7" t="s">
        <v>537</v>
      </c>
      <c r="B190" t="s">
        <v>538</v>
      </c>
      <c r="C190" t="s">
        <v>218</v>
      </c>
      <c r="D190" t="s">
        <v>166</v>
      </c>
      <c r="E190">
        <f>IF(Data!S190&gt;0,1,Data!F190)</f>
        <v>0.5</v>
      </c>
      <c r="F190">
        <f>(Data!T190-Data!V190 + Data!AB190-Data!AD190 )*-Data!G190
+(Data!X190-Data!Z190)*-0.5 + Data!H190</f>
        <v>4756264.84</v>
      </c>
      <c r="G190">
        <f>(Data!T190-Data!V190 + (Data!U190-Data!W190)*E190/Data!E190)*-Data!G190
+(Data!X190-Data!Z190 + (Data!Y190-Data!AA190)*E190/Data!E190)*-0.5
+(Data!AB190-Data!AD190 + (Data!AC190-Data!AE190)*E190/Data!E190)*-Data!G190 + Data!H190 +Data!I190/Data!E190</f>
        <v>4756264.84</v>
      </c>
      <c r="H190">
        <f>(Data!V190+Data!Z190+Data!AD190) + (Data!W190+Data!AA190+Data!AE190)*E190/Data!E190</f>
        <v>0</v>
      </c>
      <c r="I190">
        <f>Data!AN190+Data!AP190+(Data!AO190+Data!AQ190)/Data!E190</f>
        <v>0</v>
      </c>
      <c r="J190">
        <f>Data!AJ190+Data!AL190+(Data!AK190+Data!AM190)*E190/Data!E190</f>
        <v>-2</v>
      </c>
      <c r="K190">
        <f>Data!AF190+Data!AH190 + (Data!AG190+Data!AI190)*E190/Data!E190</f>
        <v>-53043</v>
      </c>
      <c r="L190">
        <f>Data!AR190+Data!AS190*E190/Data!E190</f>
        <v>-13862661</v>
      </c>
    </row>
    <row r="191" spans="1:12" x14ac:dyDescent="0.35">
      <c r="A191" s="7" t="s">
        <v>539</v>
      </c>
      <c r="B191" t="s">
        <v>540</v>
      </c>
      <c r="C191" t="s">
        <v>112</v>
      </c>
      <c r="D191" t="s">
        <v>182</v>
      </c>
      <c r="E191">
        <f>IF(Data!S191&gt;0,1,Data!F191)</f>
        <v>0.5</v>
      </c>
      <c r="F191">
        <f>(Data!T191-Data!V191 + Data!AB191-Data!AD191 )*-Data!G191
+(Data!X191-Data!Z191)*-0.5 + Data!H191</f>
        <v>3421012.1999999997</v>
      </c>
      <c r="G191">
        <f>(Data!T191-Data!V191 + (Data!U191-Data!W191)*E191/Data!E191)*-Data!G191
+(Data!X191-Data!Z191 + (Data!Y191-Data!AA191)*E191/Data!E191)*-0.5
+(Data!AB191-Data!AD191 + (Data!AC191-Data!AE191)*E191/Data!E191)*-Data!G191 + Data!H191 +Data!I191/Data!E191</f>
        <v>3421012.2</v>
      </c>
      <c r="H191">
        <f>(Data!V191+Data!Z191+Data!AD191) + (Data!W191+Data!AA191+Data!AE191)*E191/Data!E191</f>
        <v>-41462</v>
      </c>
      <c r="I191">
        <f>Data!AN191+Data!AP191+(Data!AO191+Data!AQ191)/Data!E191</f>
        <v>0</v>
      </c>
      <c r="J191">
        <f>Data!AJ191+Data!AL191+(Data!AK191+Data!AM191)*E191/Data!E191</f>
        <v>0</v>
      </c>
      <c r="K191">
        <f>Data!AF191+Data!AH191 + (Data!AG191+Data!AI191)*E191/Data!E191</f>
        <v>-165531</v>
      </c>
      <c r="L191">
        <f>Data!AR191+Data!AS191*E191/Data!E191</f>
        <v>-26116066</v>
      </c>
    </row>
    <row r="192" spans="1:12" x14ac:dyDescent="0.35">
      <c r="A192" s="7" t="s">
        <v>541</v>
      </c>
      <c r="B192" t="s">
        <v>542</v>
      </c>
      <c r="C192" t="s">
        <v>132</v>
      </c>
      <c r="D192" t="s">
        <v>112</v>
      </c>
      <c r="E192">
        <f>IF(Data!S192&gt;0,1,Data!F192)</f>
        <v>0.5</v>
      </c>
      <c r="F192">
        <f>(Data!T192-Data!V192 + Data!AB192-Data!AD192 )*-Data!G192
+(Data!X192-Data!Z192)*-0.5 + Data!H192</f>
        <v>7091712.466</v>
      </c>
      <c r="G192">
        <f>(Data!T192-Data!V192 + (Data!U192-Data!W192)*E192/Data!E192)*-Data!G192
+(Data!X192-Data!Z192 + (Data!Y192-Data!AA192)*E192/Data!E192)*-0.5
+(Data!AB192-Data!AD192 + (Data!AC192-Data!AE192)*E192/Data!E192)*-Data!G192 + Data!H192 +Data!I192/Data!E192</f>
        <v>7091712.466</v>
      </c>
      <c r="H192">
        <f>(Data!V192+Data!Z192+Data!AD192) + (Data!W192+Data!AA192+Data!AE192)*E192/Data!E192</f>
        <v>-26376</v>
      </c>
      <c r="I192">
        <f>Data!AN192+Data!AP192+(Data!AO192+Data!AQ192)/Data!E192</f>
        <v>0</v>
      </c>
      <c r="J192">
        <f>Data!AJ192+Data!AL192+(Data!AK192+Data!AM192)*E192/Data!E192</f>
        <v>0</v>
      </c>
      <c r="K192">
        <f>Data!AF192+Data!AH192 + (Data!AG192+Data!AI192)*E192/Data!E192</f>
        <v>0</v>
      </c>
      <c r="L192">
        <f>Data!AR192+Data!AS192*E192/Data!E192</f>
        <v>-17317757</v>
      </c>
    </row>
    <row r="193" spans="1:12" x14ac:dyDescent="0.35">
      <c r="A193" s="7" t="s">
        <v>543</v>
      </c>
      <c r="B193" t="s">
        <v>544</v>
      </c>
      <c r="C193" t="s">
        <v>112</v>
      </c>
      <c r="D193" t="s">
        <v>382</v>
      </c>
      <c r="E193">
        <f>IF(Data!S193&gt;0,1,Data!F193)</f>
        <v>1</v>
      </c>
      <c r="F193">
        <f>(Data!T193-Data!V193 + Data!AB193-Data!AD193 )*-Data!G193
+(Data!X193-Data!Z193)*-0.5 + Data!H193</f>
        <v>3050617.9750000001</v>
      </c>
      <c r="G193">
        <f>(Data!T193-Data!V193 + (Data!U193-Data!W193)*E193/Data!E193)*-Data!G193
+(Data!X193-Data!Z193 + (Data!Y193-Data!AA193)*E193/Data!E193)*-0.5
+(Data!AB193-Data!AD193 + (Data!AC193-Data!AE193)*E193/Data!E193)*-Data!G193 + Data!H193 +Data!I193/Data!E193</f>
        <v>3294292.1484693876</v>
      </c>
      <c r="H193">
        <f>(Data!V193+Data!Z193+Data!AD193) + (Data!W193+Data!AA193+Data!AE193)*E193/Data!E193</f>
        <v>-41574</v>
      </c>
      <c r="I193">
        <f>Data!AN193+Data!AP193+(Data!AO193+Data!AQ193)/Data!E193</f>
        <v>0</v>
      </c>
      <c r="J193">
        <f>Data!AJ193+Data!AL193+(Data!AK193+Data!AM193)*E193/Data!E193</f>
        <v>-40048</v>
      </c>
      <c r="K193">
        <f>Data!AF193+Data!AH193 + (Data!AG193+Data!AI193)*E193/Data!E193</f>
        <v>0</v>
      </c>
      <c r="L193">
        <f>Data!AR193+Data!AS193*E193/Data!E193</f>
        <v>-5423929.9387755105</v>
      </c>
    </row>
    <row r="194" spans="1:12" x14ac:dyDescent="0.35">
      <c r="A194" s="7" t="s">
        <v>545</v>
      </c>
      <c r="B194" t="s">
        <v>546</v>
      </c>
      <c r="C194" t="s">
        <v>206</v>
      </c>
      <c r="D194" t="s">
        <v>207</v>
      </c>
      <c r="E194">
        <f>IF(Data!S194&gt;0,1,Data!F194)</f>
        <v>0.5</v>
      </c>
      <c r="F194">
        <f>(Data!T194-Data!V194 + Data!AB194-Data!AD194 )*-Data!G194
+(Data!X194-Data!Z194)*-0.5 + Data!H194</f>
        <v>2315791.7679999997</v>
      </c>
      <c r="G194">
        <f>(Data!T194-Data!V194 + (Data!U194-Data!W194)*E194/Data!E194)*-Data!G194
+(Data!X194-Data!Z194 + (Data!Y194-Data!AA194)*E194/Data!E194)*-0.5
+(Data!AB194-Data!AD194 + (Data!AC194-Data!AE194)*E194/Data!E194)*-Data!G194 + Data!H194 +Data!I194/Data!E194</f>
        <v>2315791.7679999997</v>
      </c>
      <c r="H194">
        <f>(Data!V194+Data!Z194+Data!AD194) + (Data!W194+Data!AA194+Data!AE194)*E194/Data!E194</f>
        <v>0</v>
      </c>
      <c r="I194">
        <f>Data!AN194+Data!AP194+(Data!AO194+Data!AQ194)/Data!E194</f>
        <v>0</v>
      </c>
      <c r="J194">
        <f>Data!AJ194+Data!AL194+(Data!AK194+Data!AM194)*E194/Data!E194</f>
        <v>-1</v>
      </c>
      <c r="K194">
        <f>Data!AF194+Data!AH194 + (Data!AG194+Data!AI194)*E194/Data!E194</f>
        <v>0</v>
      </c>
      <c r="L194">
        <f>Data!AR194+Data!AS194*E194/Data!E194</f>
        <v>-4464512</v>
      </c>
    </row>
    <row r="195" spans="1:12" x14ac:dyDescent="0.35">
      <c r="A195" s="7" t="s">
        <v>547</v>
      </c>
      <c r="B195" t="s">
        <v>548</v>
      </c>
      <c r="C195" t="s">
        <v>326</v>
      </c>
      <c r="D195" t="s">
        <v>112</v>
      </c>
      <c r="E195">
        <f>IF(Data!S195&gt;0,1,Data!F195)</f>
        <v>0.5</v>
      </c>
      <c r="F195">
        <f>(Data!T195-Data!V195 + Data!AB195-Data!AD195 )*-Data!G195
+(Data!X195-Data!Z195)*-0.5 + Data!H195</f>
        <v>2915568.0389999999</v>
      </c>
      <c r="G195">
        <f>(Data!T195-Data!V195 + (Data!U195-Data!W195)*E195/Data!E195)*-Data!G195
+(Data!X195-Data!Z195 + (Data!Y195-Data!AA195)*E195/Data!E195)*-0.5
+(Data!AB195-Data!AD195 + (Data!AC195-Data!AE195)*E195/Data!E195)*-Data!G195 + Data!H195 +Data!I195/Data!E195</f>
        <v>2915568.0389999999</v>
      </c>
      <c r="H195">
        <f>(Data!V195+Data!Z195+Data!AD195) + (Data!W195+Data!AA195+Data!AE195)*E195/Data!E195</f>
        <v>0</v>
      </c>
      <c r="I195">
        <f>Data!AN195+Data!AP195+(Data!AO195+Data!AQ195)/Data!E195</f>
        <v>0</v>
      </c>
      <c r="J195">
        <f>Data!AJ195+Data!AL195+(Data!AK195+Data!AM195)*E195/Data!E195</f>
        <v>-21403</v>
      </c>
      <c r="K195">
        <f>Data!AF195+Data!AH195 + (Data!AG195+Data!AI195)*E195/Data!E195</f>
        <v>0</v>
      </c>
      <c r="L195">
        <f>Data!AR195+Data!AS195*E195/Data!E195</f>
        <v>-8676860</v>
      </c>
    </row>
    <row r="196" spans="1:12" x14ac:dyDescent="0.35">
      <c r="A196" s="7" t="s">
        <v>549</v>
      </c>
      <c r="B196" t="s">
        <v>550</v>
      </c>
      <c r="C196" t="s">
        <v>218</v>
      </c>
      <c r="D196" t="s">
        <v>166</v>
      </c>
      <c r="E196">
        <f>IF(Data!S196&gt;0,1,Data!F196)</f>
        <v>1</v>
      </c>
      <c r="F196">
        <f>(Data!T196-Data!V196 + Data!AB196-Data!AD196 )*-Data!G196
+(Data!X196-Data!Z196)*-0.5 + Data!H196</f>
        <v>2610042.6040000003</v>
      </c>
      <c r="G196">
        <f>(Data!T196-Data!V196 + (Data!U196-Data!W196)*E196/Data!E196)*-Data!G196
+(Data!X196-Data!Z196 + (Data!Y196-Data!AA196)*E196/Data!E196)*-0.5
+(Data!AB196-Data!AD196 + (Data!AC196-Data!AE196)*E196/Data!E196)*-Data!G196 + Data!H196 +Data!I196/Data!E196</f>
        <v>2610042.6039999998</v>
      </c>
      <c r="H196">
        <f>(Data!V196+Data!Z196+Data!AD196) + (Data!W196+Data!AA196+Data!AE196)*E196/Data!E196</f>
        <v>-17658</v>
      </c>
      <c r="I196">
        <f>Data!AN196+Data!AP196+(Data!AO196+Data!AQ196)/Data!E196</f>
        <v>0</v>
      </c>
      <c r="J196">
        <f>Data!AJ196+Data!AL196+(Data!AK196+Data!AM196)*E196/Data!E196</f>
        <v>-38518</v>
      </c>
      <c r="K196">
        <f>Data!AF196+Data!AH196 + (Data!AG196+Data!AI196)*E196/Data!E196</f>
        <v>0</v>
      </c>
      <c r="L196">
        <f>Data!AR196+Data!AS196*E196/Data!E196</f>
        <v>-4179504</v>
      </c>
    </row>
    <row r="197" spans="1:12" x14ac:dyDescent="0.35">
      <c r="A197" s="7" t="s">
        <v>551</v>
      </c>
      <c r="B197" t="s">
        <v>552</v>
      </c>
      <c r="C197" t="s">
        <v>132</v>
      </c>
      <c r="D197" t="s">
        <v>112</v>
      </c>
      <c r="E197">
        <f>IF(Data!S197&gt;0,1,Data!F197)</f>
        <v>0.5</v>
      </c>
      <c r="F197">
        <f>(Data!T197-Data!V197 + Data!AB197-Data!AD197 )*-Data!G197
+(Data!X197-Data!Z197)*-0.5 + Data!H197</f>
        <v>4665700.6280000005</v>
      </c>
      <c r="G197">
        <f>(Data!T197-Data!V197 + (Data!U197-Data!W197)*E197/Data!E197)*-Data!G197
+(Data!X197-Data!Z197 + (Data!Y197-Data!AA197)*E197/Data!E197)*-0.5
+(Data!AB197-Data!AD197 + (Data!AC197-Data!AE197)*E197/Data!E197)*-Data!G197 + Data!H197 +Data!I197/Data!E197</f>
        <v>4665700.6280000005</v>
      </c>
      <c r="H197">
        <f>(Data!V197+Data!Z197+Data!AD197) + (Data!W197+Data!AA197+Data!AE197)*E197/Data!E197</f>
        <v>0</v>
      </c>
      <c r="I197">
        <f>Data!AN197+Data!AP197+(Data!AO197+Data!AQ197)/Data!E197</f>
        <v>0</v>
      </c>
      <c r="J197">
        <f>Data!AJ197+Data!AL197+(Data!AK197+Data!AM197)*E197/Data!E197</f>
        <v>0</v>
      </c>
      <c r="K197">
        <f>Data!AF197+Data!AH197 + (Data!AG197+Data!AI197)*E197/Data!E197</f>
        <v>0</v>
      </c>
      <c r="L197">
        <f>Data!AR197+Data!AS197*E197/Data!E197</f>
        <v>-26230295</v>
      </c>
    </row>
    <row r="198" spans="1:12" x14ac:dyDescent="0.35">
      <c r="A198" s="7" t="s">
        <v>553</v>
      </c>
      <c r="B198" t="s">
        <v>554</v>
      </c>
      <c r="C198" t="s">
        <v>173</v>
      </c>
      <c r="D198" t="s">
        <v>112</v>
      </c>
      <c r="E198">
        <f>IF(Data!S198&gt;0,1,Data!F198)</f>
        <v>0.5</v>
      </c>
      <c r="F198">
        <f>(Data!T198-Data!V198 + Data!AB198-Data!AD198 )*-Data!G198
+(Data!X198-Data!Z198)*-0.5 + Data!H198</f>
        <v>6772183.108</v>
      </c>
      <c r="G198">
        <f>(Data!T198-Data!V198 + (Data!U198-Data!W198)*E198/Data!E198)*-Data!G198
+(Data!X198-Data!Z198 + (Data!Y198-Data!AA198)*E198/Data!E198)*-0.5
+(Data!AB198-Data!AD198 + (Data!AC198-Data!AE198)*E198/Data!E198)*-Data!G198 + Data!H198 +Data!I198/Data!E198</f>
        <v>6772183.108</v>
      </c>
      <c r="H198">
        <f>(Data!V198+Data!Z198+Data!AD198) + (Data!W198+Data!AA198+Data!AE198)*E198/Data!E198</f>
        <v>0</v>
      </c>
      <c r="I198">
        <f>Data!AN198+Data!AP198+(Data!AO198+Data!AQ198)/Data!E198</f>
        <v>-525047</v>
      </c>
      <c r="J198">
        <f>Data!AJ198+Data!AL198+(Data!AK198+Data!AM198)*E198/Data!E198</f>
        <v>0</v>
      </c>
      <c r="K198">
        <f>Data!AF198+Data!AH198 + (Data!AG198+Data!AI198)*E198/Data!E198</f>
        <v>-164761</v>
      </c>
      <c r="L198">
        <f>Data!AR198+Data!AS198*E198/Data!E198</f>
        <v>-8546317</v>
      </c>
    </row>
    <row r="199" spans="1:12" x14ac:dyDescent="0.35">
      <c r="A199" s="7" t="s">
        <v>555</v>
      </c>
      <c r="B199" t="s">
        <v>556</v>
      </c>
      <c r="C199" t="s">
        <v>140</v>
      </c>
      <c r="D199" t="s">
        <v>141</v>
      </c>
      <c r="E199">
        <f>IF(Data!S199&gt;0,1,Data!F199)</f>
        <v>0.5</v>
      </c>
      <c r="F199">
        <f>(Data!T199-Data!V199 + Data!AB199-Data!AD199 )*-Data!G199
+(Data!X199-Data!Z199)*-0.5 + Data!H199</f>
        <v>3070566.8640000001</v>
      </c>
      <c r="G199">
        <f>(Data!T199-Data!V199 + (Data!U199-Data!W199)*E199/Data!E199)*-Data!G199
+(Data!X199-Data!Z199 + (Data!Y199-Data!AA199)*E199/Data!E199)*-0.5
+(Data!AB199-Data!AD199 + (Data!AC199-Data!AE199)*E199/Data!E199)*-Data!G199 + Data!H199 +Data!I199/Data!E199</f>
        <v>3070566.8640000001</v>
      </c>
      <c r="H199">
        <f>(Data!V199+Data!Z199+Data!AD199) + (Data!W199+Data!AA199+Data!AE199)*E199/Data!E199</f>
        <v>-25451</v>
      </c>
      <c r="I199">
        <f>Data!AN199+Data!AP199+(Data!AO199+Data!AQ199)/Data!E199</f>
        <v>0</v>
      </c>
      <c r="J199">
        <f>Data!AJ199+Data!AL199+(Data!AK199+Data!AM199)*E199/Data!E199</f>
        <v>-13572</v>
      </c>
      <c r="K199">
        <f>Data!AF199+Data!AH199 + (Data!AG199+Data!AI199)*E199/Data!E199</f>
        <v>0</v>
      </c>
      <c r="L199">
        <f>Data!AR199+Data!AS199*E199/Data!E199</f>
        <v>-3736630</v>
      </c>
    </row>
    <row r="200" spans="1:12" x14ac:dyDescent="0.35">
      <c r="A200" s="7" t="s">
        <v>557</v>
      </c>
      <c r="B200" t="s">
        <v>558</v>
      </c>
      <c r="C200" t="s">
        <v>218</v>
      </c>
      <c r="D200" t="s">
        <v>166</v>
      </c>
      <c r="E200">
        <f>IF(Data!S200&gt;0,1,Data!F200)</f>
        <v>0.5</v>
      </c>
      <c r="F200">
        <f>(Data!T200-Data!V200 + Data!AB200-Data!AD200 )*-Data!G200
+(Data!X200-Data!Z200)*-0.5 + Data!H200</f>
        <v>2455638.2069999999</v>
      </c>
      <c r="G200">
        <f>(Data!T200-Data!V200 + (Data!U200-Data!W200)*E200/Data!E200)*-Data!G200
+(Data!X200-Data!Z200 + (Data!Y200-Data!AA200)*E200/Data!E200)*-0.5
+(Data!AB200-Data!AD200 + (Data!AC200-Data!AE200)*E200/Data!E200)*-Data!G200 + Data!H200 +Data!I200/Data!E200</f>
        <v>2455638.2069999999</v>
      </c>
      <c r="H200">
        <f>(Data!V200+Data!Z200+Data!AD200) + (Data!W200+Data!AA200+Data!AE200)*E200/Data!E200</f>
        <v>-19047</v>
      </c>
      <c r="I200">
        <f>Data!AN200+Data!AP200+(Data!AO200+Data!AQ200)/Data!E200</f>
        <v>0</v>
      </c>
      <c r="J200">
        <f>Data!AJ200+Data!AL200+(Data!AK200+Data!AM200)*E200/Data!E200</f>
        <v>-9370</v>
      </c>
      <c r="K200">
        <f>Data!AF200+Data!AH200 + (Data!AG200+Data!AI200)*E200/Data!E200</f>
        <v>0</v>
      </c>
      <c r="L200">
        <f>Data!AR200+Data!AS200*E200/Data!E200</f>
        <v>-2315354</v>
      </c>
    </row>
    <row r="201" spans="1:12" x14ac:dyDescent="0.35">
      <c r="A201" s="7" t="s">
        <v>559</v>
      </c>
      <c r="B201" t="s">
        <v>560</v>
      </c>
      <c r="C201" t="s">
        <v>321</v>
      </c>
      <c r="D201" t="s">
        <v>197</v>
      </c>
      <c r="E201">
        <f>IF(Data!S201&gt;0,1,Data!F201)</f>
        <v>0.5</v>
      </c>
      <c r="F201">
        <f>(Data!T201-Data!V201 + Data!AB201-Data!AD201 )*-Data!G201
+(Data!X201-Data!Z201)*-0.5 + Data!H201</f>
        <v>3927356.5960000004</v>
      </c>
      <c r="G201">
        <f>(Data!T201-Data!V201 + (Data!U201-Data!W201)*E201/Data!E201)*-Data!G201
+(Data!X201-Data!Z201 + (Data!Y201-Data!AA201)*E201/Data!E201)*-0.5
+(Data!AB201-Data!AD201 + (Data!AC201-Data!AE201)*E201/Data!E201)*-Data!G201 + Data!H201 +Data!I201/Data!E201</f>
        <v>3927356.5960000004</v>
      </c>
      <c r="H201">
        <f>(Data!V201+Data!Z201+Data!AD201) + (Data!W201+Data!AA201+Data!AE201)*E201/Data!E201</f>
        <v>-11436</v>
      </c>
      <c r="I201">
        <f>Data!AN201+Data!AP201+(Data!AO201+Data!AQ201)/Data!E201</f>
        <v>0</v>
      </c>
      <c r="J201">
        <f>Data!AJ201+Data!AL201+(Data!AK201+Data!AM201)*E201/Data!E201</f>
        <v>-112674</v>
      </c>
      <c r="K201">
        <f>Data!AF201+Data!AH201 + (Data!AG201+Data!AI201)*E201/Data!E201</f>
        <v>0</v>
      </c>
      <c r="L201">
        <f>Data!AR201+Data!AS201*E201/Data!E201</f>
        <v>-5739443</v>
      </c>
    </row>
    <row r="202" spans="1:12" x14ac:dyDescent="0.35">
      <c r="A202" s="7" t="s">
        <v>561</v>
      </c>
      <c r="B202" t="s">
        <v>562</v>
      </c>
      <c r="C202" t="s">
        <v>112</v>
      </c>
      <c r="D202" t="s">
        <v>137</v>
      </c>
      <c r="E202">
        <f>IF(Data!S202&gt;0,1,Data!F202)</f>
        <v>1</v>
      </c>
      <c r="F202">
        <f>(Data!T202-Data!V202 + Data!AB202-Data!AD202 )*-Data!G202
+(Data!X202-Data!Z202)*-0.5 + Data!H202</f>
        <v>6923586.1800000006</v>
      </c>
      <c r="G202">
        <f>(Data!T202-Data!V202 + (Data!U202-Data!W202)*E202/Data!E202)*-Data!G202
+(Data!X202-Data!Z202 + (Data!Y202-Data!AA202)*E202/Data!E202)*-0.5
+(Data!AB202-Data!AD202 + (Data!AC202-Data!AE202)*E202/Data!E202)*-Data!G202 + Data!H202 +Data!I202/Data!E202</f>
        <v>6963158.710612244</v>
      </c>
      <c r="H202">
        <f>(Data!V202+Data!Z202+Data!AD202) + (Data!W202+Data!AA202+Data!AE202)*E202/Data!E202</f>
        <v>-46897</v>
      </c>
      <c r="I202">
        <f>Data!AN202+Data!AP202+(Data!AO202+Data!AQ202)/Data!E202</f>
        <v>-198157.14285714287</v>
      </c>
      <c r="J202">
        <f>Data!AJ202+Data!AL202+(Data!AK202+Data!AM202)*E202/Data!E202</f>
        <v>-20184</v>
      </c>
      <c r="K202">
        <f>Data!AF202+Data!AH202 + (Data!AG202+Data!AI202)*E202/Data!E202</f>
        <v>0</v>
      </c>
      <c r="L202">
        <f>Data!AR202+Data!AS202*E202/Data!E202</f>
        <v>-9167670.8775510211</v>
      </c>
    </row>
    <row r="203" spans="1:12" x14ac:dyDescent="0.35">
      <c r="A203" s="7" t="s">
        <v>563</v>
      </c>
      <c r="B203" t="s">
        <v>564</v>
      </c>
      <c r="C203" t="s">
        <v>509</v>
      </c>
      <c r="D203" t="s">
        <v>112</v>
      </c>
      <c r="E203">
        <f>IF(Data!S203&gt;0,1,Data!F203)</f>
        <v>0.5</v>
      </c>
      <c r="F203">
        <f>(Data!T203-Data!V203 + Data!AB203-Data!AD203 )*-Data!G203
+(Data!X203-Data!Z203)*-0.5 + Data!H203</f>
        <v>2700392.5</v>
      </c>
      <c r="G203">
        <f>(Data!T203-Data!V203 + (Data!U203-Data!W203)*E203/Data!E203)*-Data!G203
+(Data!X203-Data!Z203 + (Data!Y203-Data!AA203)*E203/Data!E203)*-0.5
+(Data!AB203-Data!AD203 + (Data!AC203-Data!AE203)*E203/Data!E203)*-Data!G203 + Data!H203 +Data!I203/Data!E203</f>
        <v>2700392.5</v>
      </c>
      <c r="H203">
        <f>(Data!V203+Data!Z203+Data!AD203) + (Data!W203+Data!AA203+Data!AE203)*E203/Data!E203</f>
        <v>0</v>
      </c>
      <c r="I203">
        <f>Data!AN203+Data!AP203+(Data!AO203+Data!AQ203)/Data!E203</f>
        <v>0</v>
      </c>
      <c r="J203">
        <f>Data!AJ203+Data!AL203+(Data!AK203+Data!AM203)*E203/Data!E203</f>
        <v>-8090</v>
      </c>
      <c r="K203">
        <f>Data!AF203+Data!AH203 + (Data!AG203+Data!AI203)*E203/Data!E203</f>
        <v>0</v>
      </c>
      <c r="L203">
        <f>Data!AR203+Data!AS203*E203/Data!E203</f>
        <v>-5661180</v>
      </c>
    </row>
    <row r="204" spans="1:12" x14ac:dyDescent="0.35">
      <c r="A204" s="7" t="s">
        <v>565</v>
      </c>
      <c r="B204" t="s">
        <v>566</v>
      </c>
      <c r="C204" t="s">
        <v>326</v>
      </c>
      <c r="D204" t="s">
        <v>112</v>
      </c>
      <c r="E204">
        <f>IF(Data!S204&gt;0,1,Data!F204)</f>
        <v>1</v>
      </c>
      <c r="F204">
        <f>(Data!T204-Data!V204 + Data!AB204-Data!AD204 )*-Data!G204
+(Data!X204-Data!Z204)*-0.5 + Data!H204</f>
        <v>2234959.077</v>
      </c>
      <c r="G204">
        <f>(Data!T204-Data!V204 + (Data!U204-Data!W204)*E204/Data!E204)*-Data!G204
+(Data!X204-Data!Z204 + (Data!Y204-Data!AA204)*E204/Data!E204)*-0.5
+(Data!AB204-Data!AD204 + (Data!AC204-Data!AE204)*E204/Data!E204)*-Data!G204 + Data!H204 +Data!I204/Data!E204</f>
        <v>2240679.077</v>
      </c>
      <c r="H204">
        <f>(Data!V204+Data!Z204+Data!AD204) + (Data!W204+Data!AA204+Data!AE204)*E204/Data!E204</f>
        <v>0</v>
      </c>
      <c r="I204">
        <f>Data!AN204+Data!AP204+(Data!AO204+Data!AQ204)/Data!E204</f>
        <v>0</v>
      </c>
      <c r="J204">
        <f>Data!AJ204+Data!AL204+(Data!AK204+Data!AM204)*E204/Data!E204</f>
        <v>0</v>
      </c>
      <c r="K204">
        <f>Data!AF204+Data!AH204 + (Data!AG204+Data!AI204)*E204/Data!E204</f>
        <v>0</v>
      </c>
      <c r="L204">
        <f>Data!AR204+Data!AS204*E204/Data!E204</f>
        <v>-7866880</v>
      </c>
    </row>
    <row r="205" spans="1:12" x14ac:dyDescent="0.35">
      <c r="A205" s="7" t="s">
        <v>567</v>
      </c>
      <c r="B205" t="s">
        <v>568</v>
      </c>
      <c r="C205" t="s">
        <v>121</v>
      </c>
      <c r="D205" t="s">
        <v>122</v>
      </c>
      <c r="E205">
        <f>IF(Data!S205&gt;0,1,Data!F205)</f>
        <v>0.5</v>
      </c>
      <c r="F205">
        <f>(Data!T205-Data!V205 + Data!AB205-Data!AD205 )*-Data!G205
+(Data!X205-Data!Z205)*-0.5 + Data!H205</f>
        <v>2773078.6850000001</v>
      </c>
      <c r="G205">
        <f>(Data!T205-Data!V205 + (Data!U205-Data!W205)*E205/Data!E205)*-Data!G205
+(Data!X205-Data!Z205 + (Data!Y205-Data!AA205)*E205/Data!E205)*-0.5
+(Data!AB205-Data!AD205 + (Data!AC205-Data!AE205)*E205/Data!E205)*-Data!G205 + Data!H205 +Data!I205/Data!E205</f>
        <v>2773078.6850000001</v>
      </c>
      <c r="H205">
        <f>(Data!V205+Data!Z205+Data!AD205) + (Data!W205+Data!AA205+Data!AE205)*E205/Data!E205</f>
        <v>-13677</v>
      </c>
      <c r="I205">
        <f>Data!AN205+Data!AP205+(Data!AO205+Data!AQ205)/Data!E205</f>
        <v>0</v>
      </c>
      <c r="J205">
        <f>Data!AJ205+Data!AL205+(Data!AK205+Data!AM205)*E205/Data!E205</f>
        <v>-9256</v>
      </c>
      <c r="K205">
        <f>Data!AF205+Data!AH205 + (Data!AG205+Data!AI205)*E205/Data!E205</f>
        <v>0</v>
      </c>
      <c r="L205">
        <f>Data!AR205+Data!AS205*E205/Data!E205</f>
        <v>-6065082</v>
      </c>
    </row>
    <row r="206" spans="1:12" x14ac:dyDescent="0.35">
      <c r="A206" s="7" t="s">
        <v>569</v>
      </c>
      <c r="B206" t="s">
        <v>570</v>
      </c>
      <c r="C206" t="s">
        <v>144</v>
      </c>
      <c r="D206" t="s">
        <v>145</v>
      </c>
      <c r="E206">
        <f>IF(Data!S206&gt;0,1,Data!F206)</f>
        <v>0.5</v>
      </c>
      <c r="F206">
        <f>(Data!T206-Data!V206 + Data!AB206-Data!AD206 )*-Data!G206
+(Data!X206-Data!Z206)*-0.5 + Data!H206</f>
        <v>2087691.409</v>
      </c>
      <c r="G206">
        <f>(Data!T206-Data!V206 + (Data!U206-Data!W206)*E206/Data!E206)*-Data!G206
+(Data!X206-Data!Z206 + (Data!Y206-Data!AA206)*E206/Data!E206)*-0.5
+(Data!AB206-Data!AD206 + (Data!AC206-Data!AE206)*E206/Data!E206)*-Data!G206 + Data!H206 +Data!I206/Data!E206</f>
        <v>2087691.409</v>
      </c>
      <c r="H206">
        <f>(Data!V206+Data!Z206+Data!AD206) + (Data!W206+Data!AA206+Data!AE206)*E206/Data!E206</f>
        <v>-4230</v>
      </c>
      <c r="I206">
        <f>Data!AN206+Data!AP206+(Data!AO206+Data!AQ206)/Data!E206</f>
        <v>-189812</v>
      </c>
      <c r="J206">
        <f>Data!AJ206+Data!AL206+(Data!AK206+Data!AM206)*E206/Data!E206</f>
        <v>-14040</v>
      </c>
      <c r="K206">
        <f>Data!AF206+Data!AH206 + (Data!AG206+Data!AI206)*E206/Data!E206</f>
        <v>0</v>
      </c>
      <c r="L206">
        <f>Data!AR206+Data!AS206*E206/Data!E206</f>
        <v>-10095367</v>
      </c>
    </row>
    <row r="207" spans="1:12" x14ac:dyDescent="0.35">
      <c r="A207" s="7" t="s">
        <v>571</v>
      </c>
      <c r="B207" t="s">
        <v>572</v>
      </c>
      <c r="C207" t="s">
        <v>112</v>
      </c>
      <c r="D207" t="s">
        <v>163</v>
      </c>
      <c r="E207">
        <f>IF(Data!S207&gt;0,1,Data!F207)</f>
        <v>0.5</v>
      </c>
      <c r="F207">
        <f>(Data!T207-Data!V207 + Data!AB207-Data!AD207 )*-Data!G207
+(Data!X207-Data!Z207)*-0.5 + Data!H207</f>
        <v>1568483.1640000001</v>
      </c>
      <c r="G207">
        <f>(Data!T207-Data!V207 + (Data!U207-Data!W207)*E207/Data!E207)*-Data!G207
+(Data!X207-Data!Z207 + (Data!Y207-Data!AA207)*E207/Data!E207)*-0.5
+(Data!AB207-Data!AD207 + (Data!AC207-Data!AE207)*E207/Data!E207)*-Data!G207 + Data!H207 +Data!I207/Data!E207</f>
        <v>1568483.1640000001</v>
      </c>
      <c r="H207">
        <f>(Data!V207+Data!Z207+Data!AD207) + (Data!W207+Data!AA207+Data!AE207)*E207/Data!E207</f>
        <v>0</v>
      </c>
      <c r="I207">
        <f>Data!AN207+Data!AP207+(Data!AO207+Data!AQ207)/Data!E207</f>
        <v>0</v>
      </c>
      <c r="J207">
        <f>Data!AJ207+Data!AL207+(Data!AK207+Data!AM207)*E207/Data!E207</f>
        <v>-8704</v>
      </c>
      <c r="K207">
        <f>Data!AF207+Data!AH207 + (Data!AG207+Data!AI207)*E207/Data!E207</f>
        <v>0</v>
      </c>
      <c r="L207">
        <f>Data!AR207+Data!AS207*E207/Data!E207</f>
        <v>-2667363</v>
      </c>
    </row>
    <row r="208" spans="1:12" x14ac:dyDescent="0.35">
      <c r="A208" s="7" t="s">
        <v>573</v>
      </c>
      <c r="B208" t="s">
        <v>574</v>
      </c>
      <c r="C208" t="s">
        <v>173</v>
      </c>
      <c r="D208" t="s">
        <v>112</v>
      </c>
      <c r="E208">
        <f>IF(Data!S208&gt;0,1,Data!F208)</f>
        <v>0.5</v>
      </c>
      <c r="F208">
        <f>(Data!T208-Data!V208 + Data!AB208-Data!AD208 )*-Data!G208
+(Data!X208-Data!Z208)*-0.5 + Data!H208</f>
        <v>7410752.8600000003</v>
      </c>
      <c r="G208">
        <f>(Data!T208-Data!V208 + (Data!U208-Data!W208)*E208/Data!E208)*-Data!G208
+(Data!X208-Data!Z208 + (Data!Y208-Data!AA208)*E208/Data!E208)*-0.5
+(Data!AB208-Data!AD208 + (Data!AC208-Data!AE208)*E208/Data!E208)*-Data!G208 + Data!H208 +Data!I208/Data!E208</f>
        <v>7410752.8600000003</v>
      </c>
      <c r="H208">
        <f>(Data!V208+Data!Z208+Data!AD208) + (Data!W208+Data!AA208+Data!AE208)*E208/Data!E208</f>
        <v>-37432</v>
      </c>
      <c r="I208">
        <f>Data!AN208+Data!AP208+(Data!AO208+Data!AQ208)/Data!E208</f>
        <v>0</v>
      </c>
      <c r="J208">
        <f>Data!AJ208+Data!AL208+(Data!AK208+Data!AM208)*E208/Data!E208</f>
        <v>0</v>
      </c>
      <c r="K208">
        <f>Data!AF208+Data!AH208 + (Data!AG208+Data!AI208)*E208/Data!E208</f>
        <v>0</v>
      </c>
      <c r="L208">
        <f>Data!AR208+Data!AS208*E208/Data!E208</f>
        <v>-13106009</v>
      </c>
    </row>
    <row r="209" spans="1:12" x14ac:dyDescent="0.35">
      <c r="A209" s="7" t="s">
        <v>575</v>
      </c>
      <c r="B209" t="s">
        <v>576</v>
      </c>
      <c r="C209" t="s">
        <v>112</v>
      </c>
      <c r="D209" t="s">
        <v>159</v>
      </c>
      <c r="E209">
        <f>IF(Data!S209&gt;0,1,Data!F209)</f>
        <v>0.5</v>
      </c>
      <c r="F209">
        <f>(Data!T209-Data!V209 + Data!AB209-Data!AD209 )*-Data!G209
+(Data!X209-Data!Z209)*-0.5 + Data!H209</f>
        <v>11156814.393000001</v>
      </c>
      <c r="G209">
        <f>(Data!T209-Data!V209 + (Data!U209-Data!W209)*E209/Data!E209)*-Data!G209
+(Data!X209-Data!Z209 + (Data!Y209-Data!AA209)*E209/Data!E209)*-0.5
+(Data!AB209-Data!AD209 + (Data!AC209-Data!AE209)*E209/Data!E209)*-Data!G209 + Data!H209 +Data!I209/Data!E209</f>
        <v>11156814.393000001</v>
      </c>
      <c r="H209">
        <f>(Data!V209+Data!Z209+Data!AD209) + (Data!W209+Data!AA209+Data!AE209)*E209/Data!E209</f>
        <v>16979</v>
      </c>
      <c r="I209">
        <f>Data!AN209+Data!AP209+(Data!AO209+Data!AQ209)/Data!E209</f>
        <v>0</v>
      </c>
      <c r="J209">
        <f>Data!AJ209+Data!AL209+(Data!AK209+Data!AM209)*E209/Data!E209</f>
        <v>-16412</v>
      </c>
      <c r="K209">
        <f>Data!AF209+Data!AH209 + (Data!AG209+Data!AI209)*E209/Data!E209</f>
        <v>0</v>
      </c>
      <c r="L209">
        <f>Data!AR209+Data!AS209*E209/Data!E209</f>
        <v>-17453090</v>
      </c>
    </row>
    <row r="210" spans="1:12" x14ac:dyDescent="0.35">
      <c r="A210" s="7" t="s">
        <v>577</v>
      </c>
      <c r="B210" t="s">
        <v>578</v>
      </c>
      <c r="C210" t="s">
        <v>112</v>
      </c>
      <c r="D210" t="s">
        <v>427</v>
      </c>
      <c r="E210">
        <f>IF(Data!S210&gt;0,1,Data!F210)</f>
        <v>0.5</v>
      </c>
      <c r="F210">
        <f>(Data!T210-Data!V210 + Data!AB210-Data!AD210 )*-Data!G210
+(Data!X210-Data!Z210)*-0.5 + Data!H210</f>
        <v>7165006.4910000004</v>
      </c>
      <c r="G210">
        <f>(Data!T210-Data!V210 + (Data!U210-Data!W210)*E210/Data!E210)*-Data!G210
+(Data!X210-Data!Z210 + (Data!Y210-Data!AA210)*E210/Data!E210)*-0.5
+(Data!AB210-Data!AD210 + (Data!AC210-Data!AE210)*E210/Data!E210)*-Data!G210 + Data!H210 +Data!I210/Data!E210</f>
        <v>7165006.4910000004</v>
      </c>
      <c r="H210">
        <f>(Data!V210+Data!Z210+Data!AD210) + (Data!W210+Data!AA210+Data!AE210)*E210/Data!E210</f>
        <v>-22324</v>
      </c>
      <c r="I210">
        <f>Data!AN210+Data!AP210+(Data!AO210+Data!AQ210)/Data!E210</f>
        <v>0</v>
      </c>
      <c r="J210">
        <f>Data!AJ210+Data!AL210+(Data!AK210+Data!AM210)*E210/Data!E210</f>
        <v>-29645</v>
      </c>
      <c r="K210">
        <f>Data!AF210+Data!AH210 + (Data!AG210+Data!AI210)*E210/Data!E210</f>
        <v>0</v>
      </c>
      <c r="L210">
        <f>Data!AR210+Data!AS210*E210/Data!E210</f>
        <v>-15637830</v>
      </c>
    </row>
    <row r="211" spans="1:12" x14ac:dyDescent="0.35">
      <c r="A211" s="7" t="s">
        <v>579</v>
      </c>
      <c r="B211" t="s">
        <v>580</v>
      </c>
      <c r="C211" t="s">
        <v>125</v>
      </c>
      <c r="D211" t="s">
        <v>126</v>
      </c>
      <c r="E211">
        <f>IF(Data!S211&gt;0,1,Data!F211)</f>
        <v>0.5</v>
      </c>
      <c r="F211">
        <f>(Data!T211-Data!V211 + Data!AB211-Data!AD211 )*-Data!G211
+(Data!X211-Data!Z211)*-0.5 + Data!H211</f>
        <v>4136191.4869999997</v>
      </c>
      <c r="G211">
        <f>(Data!T211-Data!V211 + (Data!U211-Data!W211)*E211/Data!E211)*-Data!G211
+(Data!X211-Data!Z211 + (Data!Y211-Data!AA211)*E211/Data!E211)*-0.5
+(Data!AB211-Data!AD211 + (Data!AC211-Data!AE211)*E211/Data!E211)*-Data!G211 + Data!H211 +Data!I211/Data!E211</f>
        <v>4136191.4869999997</v>
      </c>
      <c r="H211">
        <f>(Data!V211+Data!Z211+Data!AD211) + (Data!W211+Data!AA211+Data!AE211)*E211/Data!E211</f>
        <v>-22552</v>
      </c>
      <c r="I211">
        <f>Data!AN211+Data!AP211+(Data!AO211+Data!AQ211)/Data!E211</f>
        <v>-3388</v>
      </c>
      <c r="J211">
        <f>Data!AJ211+Data!AL211+(Data!AK211+Data!AM211)*E211/Data!E211</f>
        <v>-16192</v>
      </c>
      <c r="K211">
        <f>Data!AF211+Data!AH211 + (Data!AG211+Data!AI211)*E211/Data!E211</f>
        <v>0</v>
      </c>
      <c r="L211">
        <f>Data!AR211+Data!AS211*E211/Data!E211</f>
        <v>-6687064</v>
      </c>
    </row>
    <row r="212" spans="1:12" x14ac:dyDescent="0.35">
      <c r="A212" s="7" t="s">
        <v>581</v>
      </c>
      <c r="B212" t="s">
        <v>582</v>
      </c>
      <c r="C212" t="s">
        <v>112</v>
      </c>
      <c r="D212" t="s">
        <v>137</v>
      </c>
      <c r="E212">
        <f>IF(Data!S212&gt;0,1,Data!F212)</f>
        <v>1</v>
      </c>
      <c r="F212">
        <f>(Data!T212-Data!V212 + Data!AB212-Data!AD212 )*-Data!G212
+(Data!X212-Data!Z212)*-0.5 + Data!H212</f>
        <v>14659080.224000001</v>
      </c>
      <c r="G212">
        <f>(Data!T212-Data!V212 + (Data!U212-Data!W212)*E212/Data!E212)*-Data!G212
+(Data!X212-Data!Z212 + (Data!Y212-Data!AA212)*E212/Data!E212)*-0.5
+(Data!AB212-Data!AD212 + (Data!AC212-Data!AE212)*E212/Data!E212)*-Data!G212 + Data!H212 +Data!I212/Data!E212</f>
        <v>14663904.085224491</v>
      </c>
      <c r="H212">
        <f>(Data!V212+Data!Z212+Data!AD212) + (Data!W212+Data!AA212+Data!AE212)*E212/Data!E212</f>
        <v>-86739</v>
      </c>
      <c r="I212">
        <f>Data!AN212+Data!AP212+(Data!AO212+Data!AQ212)/Data!E212</f>
        <v>-189478</v>
      </c>
      <c r="J212">
        <f>Data!AJ212+Data!AL212+(Data!AK212+Data!AM212)*E212/Data!E212</f>
        <v>-15150</v>
      </c>
      <c r="K212">
        <f>Data!AF212+Data!AH212 + (Data!AG212+Data!AI212)*E212/Data!E212</f>
        <v>0</v>
      </c>
      <c r="L212">
        <f>Data!AR212+Data!AS212*E212/Data!E212</f>
        <v>-42844996.040816329</v>
      </c>
    </row>
    <row r="213" spans="1:12" x14ac:dyDescent="0.35">
      <c r="A213" s="7" t="s">
        <v>583</v>
      </c>
      <c r="B213" t="s">
        <v>584</v>
      </c>
      <c r="C213" t="s">
        <v>112</v>
      </c>
      <c r="D213" t="s">
        <v>585</v>
      </c>
      <c r="E213">
        <f>IF(Data!S213&gt;0,1,Data!F213)</f>
        <v>0.5</v>
      </c>
      <c r="F213">
        <f>(Data!T213-Data!V213 + Data!AB213-Data!AD213 )*-Data!G213
+(Data!X213-Data!Z213)*-0.5 + Data!H213</f>
        <v>12004784.396000002</v>
      </c>
      <c r="G213">
        <f>(Data!T213-Data!V213 + (Data!U213-Data!W213)*E213/Data!E213)*-Data!G213
+(Data!X213-Data!Z213 + (Data!Y213-Data!AA213)*E213/Data!E213)*-0.5
+(Data!AB213-Data!AD213 + (Data!AC213-Data!AE213)*E213/Data!E213)*-Data!G213 + Data!H213 +Data!I213/Data!E213</f>
        <v>12004784.396000002</v>
      </c>
      <c r="H213">
        <f>(Data!V213+Data!Z213+Data!AD213) + (Data!W213+Data!AA213+Data!AE213)*E213/Data!E213</f>
        <v>-44440</v>
      </c>
      <c r="I213">
        <f>Data!AN213+Data!AP213+(Data!AO213+Data!AQ213)/Data!E213</f>
        <v>0</v>
      </c>
      <c r="J213">
        <f>Data!AJ213+Data!AL213+(Data!AK213+Data!AM213)*E213/Data!E213</f>
        <v>-76509</v>
      </c>
      <c r="K213">
        <f>Data!AF213+Data!AH213 + (Data!AG213+Data!AI213)*E213/Data!E213</f>
        <v>0</v>
      </c>
      <c r="L213">
        <f>Data!AR213+Data!AS213*E213/Data!E213</f>
        <v>-25497548</v>
      </c>
    </row>
    <row r="214" spans="1:12" x14ac:dyDescent="0.35">
      <c r="A214" s="7" t="s">
        <v>586</v>
      </c>
      <c r="B214" t="s">
        <v>587</v>
      </c>
      <c r="C214" t="s">
        <v>112</v>
      </c>
      <c r="D214" t="s">
        <v>182</v>
      </c>
      <c r="E214">
        <f>IF(Data!S214&gt;0,1,Data!F214)</f>
        <v>0.5</v>
      </c>
      <c r="F214">
        <f>(Data!T214-Data!V214 + Data!AB214-Data!AD214 )*-Data!G214
+(Data!X214-Data!Z214)*-0.5 + Data!H214</f>
        <v>2914473.1359999999</v>
      </c>
      <c r="G214">
        <f>(Data!T214-Data!V214 + (Data!U214-Data!W214)*E214/Data!E214)*-Data!G214
+(Data!X214-Data!Z214 + (Data!Y214-Data!AA214)*E214/Data!E214)*-0.5
+(Data!AB214-Data!AD214 + (Data!AC214-Data!AE214)*E214/Data!E214)*-Data!G214 + Data!H214 +Data!I214/Data!E214</f>
        <v>2914473.1359999999</v>
      </c>
      <c r="H214">
        <f>(Data!V214+Data!Z214+Data!AD214) + (Data!W214+Data!AA214+Data!AE214)*E214/Data!E214</f>
        <v>0</v>
      </c>
      <c r="I214">
        <f>Data!AN214+Data!AP214+(Data!AO214+Data!AQ214)/Data!E214</f>
        <v>351</v>
      </c>
      <c r="J214">
        <f>Data!AJ214+Data!AL214+(Data!AK214+Data!AM214)*E214/Data!E214</f>
        <v>0</v>
      </c>
      <c r="K214">
        <f>Data!AF214+Data!AH214 + (Data!AG214+Data!AI214)*E214/Data!E214</f>
        <v>0</v>
      </c>
      <c r="L214">
        <f>Data!AR214+Data!AS214*E214/Data!E214</f>
        <v>-13698149</v>
      </c>
    </row>
    <row r="215" spans="1:12" x14ac:dyDescent="0.35">
      <c r="A215" s="7" t="s">
        <v>588</v>
      </c>
      <c r="B215" t="s">
        <v>589</v>
      </c>
      <c r="C215" t="s">
        <v>112</v>
      </c>
      <c r="D215" t="s">
        <v>159</v>
      </c>
      <c r="E215">
        <f>IF(Data!S215&gt;0,1,Data!F215)</f>
        <v>0.5</v>
      </c>
      <c r="F215">
        <f>(Data!T215-Data!V215 + Data!AB215-Data!AD215 )*-Data!G215
+(Data!X215-Data!Z215)*-0.5 + Data!H215</f>
        <v>3870435.7759999996</v>
      </c>
      <c r="G215">
        <f>(Data!T215-Data!V215 + (Data!U215-Data!W215)*E215/Data!E215)*-Data!G215
+(Data!X215-Data!Z215 + (Data!Y215-Data!AA215)*E215/Data!E215)*-0.5
+(Data!AB215-Data!AD215 + (Data!AC215-Data!AE215)*E215/Data!E215)*-Data!G215 + Data!H215 +Data!I215/Data!E215</f>
        <v>3870435.7760000001</v>
      </c>
      <c r="H215">
        <f>(Data!V215+Data!Z215+Data!AD215) + (Data!W215+Data!AA215+Data!AE215)*E215/Data!E215</f>
        <v>-3646</v>
      </c>
      <c r="I215">
        <f>Data!AN215+Data!AP215+(Data!AO215+Data!AQ215)/Data!E215</f>
        <v>0</v>
      </c>
      <c r="J215">
        <f>Data!AJ215+Data!AL215+(Data!AK215+Data!AM215)*E215/Data!E215</f>
        <v>0</v>
      </c>
      <c r="K215">
        <f>Data!AF215+Data!AH215 + (Data!AG215+Data!AI215)*E215/Data!E215</f>
        <v>0</v>
      </c>
      <c r="L215">
        <f>Data!AR215+Data!AS215*E215/Data!E215</f>
        <v>-26202946</v>
      </c>
    </row>
    <row r="216" spans="1:12" x14ac:dyDescent="0.35">
      <c r="A216" s="7" t="s">
        <v>590</v>
      </c>
      <c r="B216" t="s">
        <v>591</v>
      </c>
      <c r="C216" t="s">
        <v>112</v>
      </c>
      <c r="D216" t="s">
        <v>305</v>
      </c>
      <c r="E216">
        <f>IF(Data!S216&gt;0,1,Data!F216)</f>
        <v>0.5</v>
      </c>
      <c r="F216">
        <f>(Data!T216-Data!V216 + Data!AB216-Data!AD216 )*-Data!G216
+(Data!X216-Data!Z216)*-0.5 + Data!H216</f>
        <v>19292693.27</v>
      </c>
      <c r="G216">
        <f>(Data!T216-Data!V216 + (Data!U216-Data!W216)*E216/Data!E216)*-Data!G216
+(Data!X216-Data!Z216 + (Data!Y216-Data!AA216)*E216/Data!E216)*-0.5
+(Data!AB216-Data!AD216 + (Data!AC216-Data!AE216)*E216/Data!E216)*-Data!G216 + Data!H216 +Data!I216/Data!E216</f>
        <v>19296275.718979593</v>
      </c>
      <c r="H216">
        <f>(Data!V216+Data!Z216+Data!AD216) + (Data!W216+Data!AA216+Data!AE216)*E216/Data!E216</f>
        <v>-27039</v>
      </c>
      <c r="I216">
        <f>Data!AN216+Data!AP216+(Data!AO216+Data!AQ216)/Data!E216</f>
        <v>-50625</v>
      </c>
      <c r="J216">
        <f>Data!AJ216+Data!AL216+(Data!AK216+Data!AM216)*E216/Data!E216</f>
        <v>-122903</v>
      </c>
      <c r="K216">
        <f>Data!AF216+Data!AH216 + (Data!AG216+Data!AI216)*E216/Data!E216</f>
        <v>0</v>
      </c>
      <c r="L216">
        <f>Data!AR216+Data!AS216*E216/Data!E216</f>
        <v>-39096850</v>
      </c>
    </row>
    <row r="217" spans="1:12" x14ac:dyDescent="0.35">
      <c r="A217" s="7" t="s">
        <v>592</v>
      </c>
      <c r="B217" t="s">
        <v>593</v>
      </c>
      <c r="C217" t="s">
        <v>225</v>
      </c>
      <c r="D217" t="s">
        <v>226</v>
      </c>
      <c r="E217">
        <f>IF(Data!S217&gt;0,1,Data!F217)</f>
        <v>1</v>
      </c>
      <c r="F217">
        <f>(Data!T217-Data!V217 + Data!AB217-Data!AD217 )*-Data!G217
+(Data!X217-Data!Z217)*-0.5 + Data!H217</f>
        <v>3934432.6839999999</v>
      </c>
      <c r="G217">
        <f>(Data!T217-Data!V217 + (Data!U217-Data!W217)*E217/Data!E217)*-Data!G217
+(Data!X217-Data!Z217 + (Data!Y217-Data!AA217)*E217/Data!E217)*-0.5
+(Data!AB217-Data!AD217 + (Data!AC217-Data!AE217)*E217/Data!E217)*-Data!G217 + Data!H217 +Data!I217/Data!E217</f>
        <v>3938372.6839999999</v>
      </c>
      <c r="H217">
        <f>(Data!V217+Data!Z217+Data!AD217) + (Data!W217+Data!AA217+Data!AE217)*E217/Data!E217</f>
        <v>-46662</v>
      </c>
      <c r="I217">
        <f>Data!AN217+Data!AP217+(Data!AO217+Data!AQ217)/Data!E217</f>
        <v>-683495</v>
      </c>
      <c r="J217">
        <f>Data!AJ217+Data!AL217+(Data!AK217+Data!AM217)*E217/Data!E217</f>
        <v>0</v>
      </c>
      <c r="K217">
        <f>Data!AF217+Data!AH217 + (Data!AG217+Data!AI217)*E217/Data!E217</f>
        <v>0</v>
      </c>
      <c r="L217">
        <f>Data!AR217+Data!AS217*E217/Data!E217</f>
        <v>-7021063</v>
      </c>
    </row>
    <row r="218" spans="1:12" x14ac:dyDescent="0.35">
      <c r="A218" s="7" t="s">
        <v>594</v>
      </c>
      <c r="B218" t="s">
        <v>595</v>
      </c>
      <c r="C218" t="s">
        <v>115</v>
      </c>
      <c r="D218" t="s">
        <v>116</v>
      </c>
      <c r="E218">
        <f>IF(Data!S218&gt;0,1,Data!F218)</f>
        <v>0.5</v>
      </c>
      <c r="F218">
        <f>(Data!T218-Data!V218 + Data!AB218-Data!AD218 )*-Data!G218
+(Data!X218-Data!Z218)*-0.5 + Data!H218</f>
        <v>2389937.0719999997</v>
      </c>
      <c r="G218">
        <f>(Data!T218-Data!V218 + (Data!U218-Data!W218)*E218/Data!E218)*-Data!G218
+(Data!X218-Data!Z218 + (Data!Y218-Data!AA218)*E218/Data!E218)*-0.5
+(Data!AB218-Data!AD218 + (Data!AC218-Data!AE218)*E218/Data!E218)*-Data!G218 + Data!H218 +Data!I218/Data!E218</f>
        <v>2389937.0719999997</v>
      </c>
      <c r="H218">
        <f>(Data!V218+Data!Z218+Data!AD218) + (Data!W218+Data!AA218+Data!AE218)*E218/Data!E218</f>
        <v>-2753</v>
      </c>
      <c r="I218">
        <f>Data!AN218+Data!AP218+(Data!AO218+Data!AQ218)/Data!E218</f>
        <v>0</v>
      </c>
      <c r="J218">
        <f>Data!AJ218+Data!AL218+(Data!AK218+Data!AM218)*E218/Data!E218</f>
        <v>-18316</v>
      </c>
      <c r="K218">
        <f>Data!AF218+Data!AH218 + (Data!AG218+Data!AI218)*E218/Data!E218</f>
        <v>0</v>
      </c>
      <c r="L218">
        <f>Data!AR218+Data!AS218*E218/Data!E218</f>
        <v>-2868143</v>
      </c>
    </row>
    <row r="219" spans="1:12" x14ac:dyDescent="0.35">
      <c r="A219" s="7" t="s">
        <v>596</v>
      </c>
      <c r="B219" t="s">
        <v>597</v>
      </c>
      <c r="C219" t="s">
        <v>150</v>
      </c>
      <c r="D219" t="s">
        <v>151</v>
      </c>
      <c r="E219">
        <f>IF(Data!S219&gt;0,1,Data!F219)</f>
        <v>1</v>
      </c>
      <c r="F219">
        <f>(Data!T219-Data!V219 + Data!AB219-Data!AD219 )*-Data!G219
+(Data!X219-Data!Z219)*-0.5 + Data!H219</f>
        <v>5280373.99</v>
      </c>
      <c r="G219">
        <f>(Data!T219-Data!V219 + (Data!U219-Data!W219)*E219/Data!E219)*-Data!G219
+(Data!X219-Data!Z219 + (Data!Y219-Data!AA219)*E219/Data!E219)*-0.5
+(Data!AB219-Data!AD219 + (Data!AC219-Data!AE219)*E219/Data!E219)*-Data!G219 + Data!H219 +Data!I219/Data!E219</f>
        <v>5337355.1430612244</v>
      </c>
      <c r="H219">
        <f>(Data!V219+Data!Z219+Data!AD219) + (Data!W219+Data!AA219+Data!AE219)*E219/Data!E219</f>
        <v>-67459</v>
      </c>
      <c r="I219">
        <f>Data!AN219+Data!AP219+(Data!AO219+Data!AQ219)/Data!E219</f>
        <v>-47086.183673469386</v>
      </c>
      <c r="J219">
        <f>Data!AJ219+Data!AL219+(Data!AK219+Data!AM219)*E219/Data!E219</f>
        <v>-31062</v>
      </c>
      <c r="K219">
        <f>Data!AF219+Data!AH219 + (Data!AG219+Data!AI219)*E219/Data!E219</f>
        <v>0</v>
      </c>
      <c r="L219">
        <f>Data!AR219+Data!AS219*E219/Data!E219</f>
        <v>-22480984.48979592</v>
      </c>
    </row>
    <row r="220" spans="1:12" x14ac:dyDescent="0.35">
      <c r="A220" s="7" t="s">
        <v>598</v>
      </c>
      <c r="B220" t="s">
        <v>599</v>
      </c>
      <c r="C220" t="s">
        <v>304</v>
      </c>
      <c r="D220" t="s">
        <v>305</v>
      </c>
      <c r="E220">
        <f>IF(Data!S220&gt;0,1,Data!F220)</f>
        <v>0.5</v>
      </c>
      <c r="F220">
        <f>(Data!T220-Data!V220 + Data!AB220-Data!AD220 )*-Data!G220
+(Data!X220-Data!Z220)*-0.5 + Data!H220</f>
        <v>6131684.1150000002</v>
      </c>
      <c r="G220">
        <f>(Data!T220-Data!V220 + (Data!U220-Data!W220)*E220/Data!E220)*-Data!G220
+(Data!X220-Data!Z220 + (Data!Y220-Data!AA220)*E220/Data!E220)*-0.5
+(Data!AB220-Data!AD220 + (Data!AC220-Data!AE220)*E220/Data!E220)*-Data!G220 + Data!H220 +Data!I220/Data!E220</f>
        <v>6131684.1150000002</v>
      </c>
      <c r="H220">
        <f>(Data!V220+Data!Z220+Data!AD220) + (Data!W220+Data!AA220+Data!AE220)*E220/Data!E220</f>
        <v>0</v>
      </c>
      <c r="I220">
        <f>Data!AN220+Data!AP220+(Data!AO220+Data!AQ220)/Data!E220</f>
        <v>0</v>
      </c>
      <c r="J220">
        <f>Data!AJ220+Data!AL220+(Data!AK220+Data!AM220)*E220/Data!E220</f>
        <v>-107228</v>
      </c>
      <c r="K220">
        <f>Data!AF220+Data!AH220 + (Data!AG220+Data!AI220)*E220/Data!E220</f>
        <v>0</v>
      </c>
      <c r="L220">
        <f>Data!AR220+Data!AS220*E220/Data!E220</f>
        <v>-7775902</v>
      </c>
    </row>
    <row r="221" spans="1:12" x14ac:dyDescent="0.35">
      <c r="A221" s="7" t="s">
        <v>600</v>
      </c>
      <c r="B221" t="s">
        <v>601</v>
      </c>
      <c r="C221" t="s">
        <v>176</v>
      </c>
      <c r="D221" t="s">
        <v>112</v>
      </c>
      <c r="E221">
        <f>IF(Data!S221&gt;0,1,Data!F221)</f>
        <v>0.5</v>
      </c>
      <c r="F221">
        <f>(Data!T221-Data!V221 + Data!AB221-Data!AD221 )*-Data!G221
+(Data!X221-Data!Z221)*-0.5 + Data!H221</f>
        <v>2432454.1380000003</v>
      </c>
      <c r="G221">
        <f>(Data!T221-Data!V221 + (Data!U221-Data!W221)*E221/Data!E221)*-Data!G221
+(Data!X221-Data!Z221 + (Data!Y221-Data!AA221)*E221/Data!E221)*-0.5
+(Data!AB221-Data!AD221 + (Data!AC221-Data!AE221)*E221/Data!E221)*-Data!G221 + Data!H221 +Data!I221/Data!E221</f>
        <v>2432454.1380000003</v>
      </c>
      <c r="H221">
        <f>(Data!V221+Data!Z221+Data!AD221) + (Data!W221+Data!AA221+Data!AE221)*E221/Data!E221</f>
        <v>0</v>
      </c>
      <c r="I221">
        <f>Data!AN221+Data!AP221+(Data!AO221+Data!AQ221)/Data!E221</f>
        <v>0</v>
      </c>
      <c r="J221">
        <f>Data!AJ221+Data!AL221+(Data!AK221+Data!AM221)*E221/Data!E221</f>
        <v>-34680</v>
      </c>
      <c r="K221">
        <f>Data!AF221+Data!AH221 + (Data!AG221+Data!AI221)*E221/Data!E221</f>
        <v>0</v>
      </c>
      <c r="L221">
        <f>Data!AR221+Data!AS221*E221/Data!E221</f>
        <v>-3292749</v>
      </c>
    </row>
    <row r="222" spans="1:12" x14ac:dyDescent="0.35">
      <c r="A222" s="7" t="s">
        <v>602</v>
      </c>
      <c r="B222" t="s">
        <v>603</v>
      </c>
      <c r="C222" t="s">
        <v>176</v>
      </c>
      <c r="D222" t="s">
        <v>112</v>
      </c>
      <c r="E222">
        <f>IF(Data!S222&gt;0,1,Data!F222)</f>
        <v>0.5</v>
      </c>
      <c r="F222">
        <f>(Data!T222-Data!V222 + Data!AB222-Data!AD222 )*-Data!G222
+(Data!X222-Data!Z222)*-0.5 + Data!H222</f>
        <v>4186813.3659999999</v>
      </c>
      <c r="G222">
        <f>(Data!T222-Data!V222 + (Data!U222-Data!W222)*E222/Data!E222)*-Data!G222
+(Data!X222-Data!Z222 + (Data!Y222-Data!AA222)*E222/Data!E222)*-0.5
+(Data!AB222-Data!AD222 + (Data!AC222-Data!AE222)*E222/Data!E222)*-Data!G222 + Data!H222 +Data!I222/Data!E222</f>
        <v>4186813.3659999999</v>
      </c>
      <c r="H222">
        <f>(Data!V222+Data!Z222+Data!AD222) + (Data!W222+Data!AA222+Data!AE222)*E222/Data!E222</f>
        <v>-21183</v>
      </c>
      <c r="I222">
        <f>Data!AN222+Data!AP222+(Data!AO222+Data!AQ222)/Data!E222</f>
        <v>0</v>
      </c>
      <c r="J222">
        <f>Data!AJ222+Data!AL222+(Data!AK222+Data!AM222)*E222/Data!E222</f>
        <v>-22804</v>
      </c>
      <c r="K222">
        <f>Data!AF222+Data!AH222 + (Data!AG222+Data!AI222)*E222/Data!E222</f>
        <v>0</v>
      </c>
      <c r="L222">
        <f>Data!AR222+Data!AS222*E222/Data!E222</f>
        <v>-8036212</v>
      </c>
    </row>
    <row r="223" spans="1:12" x14ac:dyDescent="0.35">
      <c r="A223" s="7" t="s">
        <v>604</v>
      </c>
      <c r="B223" t="s">
        <v>605</v>
      </c>
      <c r="C223" t="s">
        <v>190</v>
      </c>
      <c r="D223" t="s">
        <v>112</v>
      </c>
      <c r="E223">
        <f>IF(Data!S223&gt;0,1,Data!F223)</f>
        <v>1</v>
      </c>
      <c r="F223">
        <f>(Data!T223-Data!V223 + Data!AB223-Data!AD223 )*-Data!G223
+(Data!X223-Data!Z223)*-0.5 + Data!H223</f>
        <v>3781014.3000000003</v>
      </c>
      <c r="G223">
        <f>(Data!T223-Data!V223 + (Data!U223-Data!W223)*E223/Data!E223)*-Data!G223
+(Data!X223-Data!Z223 + (Data!Y223-Data!AA223)*E223/Data!E223)*-0.5
+(Data!AB223-Data!AD223 + (Data!AC223-Data!AE223)*E223/Data!E223)*-Data!G223 + Data!H223 +Data!I223/Data!E223</f>
        <v>3792021.94</v>
      </c>
      <c r="H223">
        <f>(Data!V223+Data!Z223+Data!AD223) + (Data!W223+Data!AA223+Data!AE223)*E223/Data!E223</f>
        <v>-70182</v>
      </c>
      <c r="I223">
        <f>Data!AN223+Data!AP223+(Data!AO223+Data!AQ223)/Data!E223</f>
        <v>-1054043</v>
      </c>
      <c r="J223">
        <f>Data!AJ223+Data!AL223+(Data!AK223+Data!AM223)*E223/Data!E223</f>
        <v>-28666</v>
      </c>
      <c r="K223">
        <f>Data!AF223+Data!AH223 + (Data!AG223+Data!AI223)*E223/Data!E223</f>
        <v>0</v>
      </c>
      <c r="L223">
        <f>Data!AR223+Data!AS223*E223/Data!E223</f>
        <v>-5366393</v>
      </c>
    </row>
    <row r="224" spans="1:12" x14ac:dyDescent="0.35">
      <c r="A224" s="7" t="s">
        <v>606</v>
      </c>
      <c r="B224" t="s">
        <v>607</v>
      </c>
      <c r="C224" t="s">
        <v>248</v>
      </c>
      <c r="D224" t="s">
        <v>112</v>
      </c>
      <c r="E224">
        <f>IF(Data!S224&gt;0,1,Data!F224)</f>
        <v>1</v>
      </c>
      <c r="F224">
        <f>(Data!T224-Data!V224 + Data!AB224-Data!AD224 )*-Data!G224
+(Data!X224-Data!Z224)*-0.5 + Data!H224</f>
        <v>3568935.1979999999</v>
      </c>
      <c r="G224">
        <f>(Data!T224-Data!V224 + (Data!U224-Data!W224)*E224/Data!E224)*-Data!G224
+(Data!X224-Data!Z224 + (Data!Y224-Data!AA224)*E224/Data!E224)*-0.5
+(Data!AB224-Data!AD224 + (Data!AC224-Data!AE224)*E224/Data!E224)*-Data!G224 + Data!H224 +Data!I224/Data!E224</f>
        <v>3568935.1979999999</v>
      </c>
      <c r="H224">
        <f>(Data!V224+Data!Z224+Data!AD224) + (Data!W224+Data!AA224+Data!AE224)*E224/Data!E224</f>
        <v>0</v>
      </c>
      <c r="I224">
        <f>Data!AN224+Data!AP224+(Data!AO224+Data!AQ224)/Data!E224</f>
        <v>0</v>
      </c>
      <c r="J224">
        <f>Data!AJ224+Data!AL224+(Data!AK224+Data!AM224)*E224/Data!E224</f>
        <v>-29863</v>
      </c>
      <c r="K224">
        <f>Data!AF224+Data!AH224 + (Data!AG224+Data!AI224)*E224/Data!E224</f>
        <v>0</v>
      </c>
      <c r="L224">
        <f>Data!AR224+Data!AS224*E224/Data!E224</f>
        <v>-10594465</v>
      </c>
    </row>
    <row r="225" spans="1:12" x14ac:dyDescent="0.35">
      <c r="A225" s="7" t="s">
        <v>608</v>
      </c>
      <c r="B225" t="s">
        <v>609</v>
      </c>
      <c r="C225" t="s">
        <v>218</v>
      </c>
      <c r="D225" t="s">
        <v>166</v>
      </c>
      <c r="E225">
        <f>IF(Data!S225&gt;0,1,Data!F225)</f>
        <v>1</v>
      </c>
      <c r="F225">
        <f>(Data!T225-Data!V225 + Data!AB225-Data!AD225 )*-Data!G225
+(Data!X225-Data!Z225)*-0.5 + Data!H225</f>
        <v>3071427.5760000004</v>
      </c>
      <c r="G225">
        <f>(Data!T225-Data!V225 + (Data!U225-Data!W225)*E225/Data!E225)*-Data!G225
+(Data!X225-Data!Z225 + (Data!Y225-Data!AA225)*E225/Data!E225)*-0.5
+(Data!AB225-Data!AD225 + (Data!AC225-Data!AE225)*E225/Data!E225)*-Data!G225 + Data!H225 +Data!I225/Data!E225</f>
        <v>3071427.5759999999</v>
      </c>
      <c r="H225">
        <f>(Data!V225+Data!Z225+Data!AD225) + (Data!W225+Data!AA225+Data!AE225)*E225/Data!E225</f>
        <v>0</v>
      </c>
      <c r="I225">
        <f>Data!AN225+Data!AP225+(Data!AO225+Data!AQ225)/Data!E225</f>
        <v>-1578</v>
      </c>
      <c r="J225">
        <f>Data!AJ225+Data!AL225+(Data!AK225+Data!AM225)*E225/Data!E225</f>
        <v>0</v>
      </c>
      <c r="K225">
        <f>Data!AF225+Data!AH225 + (Data!AG225+Data!AI225)*E225/Data!E225</f>
        <v>0</v>
      </c>
      <c r="L225">
        <f>Data!AR225+Data!AS225*E225/Data!E225</f>
        <v>-6872895</v>
      </c>
    </row>
    <row r="226" spans="1:12" x14ac:dyDescent="0.35">
      <c r="A226" s="7" t="s">
        <v>610</v>
      </c>
      <c r="B226" t="s">
        <v>611</v>
      </c>
      <c r="C226" t="s">
        <v>231</v>
      </c>
      <c r="D226" t="s">
        <v>232</v>
      </c>
      <c r="E226">
        <f>IF(Data!S226&gt;0,1,Data!F226)</f>
        <v>1</v>
      </c>
      <c r="F226">
        <f>(Data!T226-Data!V226 + Data!AB226-Data!AD226 )*-Data!G226
+(Data!X226-Data!Z226)*-0.5 + Data!H226</f>
        <v>2747386.9680000003</v>
      </c>
      <c r="G226">
        <f>(Data!T226-Data!V226 + (Data!U226-Data!W226)*E226/Data!E226)*-Data!G226
+(Data!X226-Data!Z226 + (Data!Y226-Data!AA226)*E226/Data!E226)*-0.5
+(Data!AB226-Data!AD226 + (Data!AC226-Data!AE226)*E226/Data!E226)*-Data!G226 + Data!H226 +Data!I226/Data!E226</f>
        <v>2747386.9680000003</v>
      </c>
      <c r="H226">
        <f>(Data!V226+Data!Z226+Data!AD226) + (Data!W226+Data!AA226+Data!AE226)*E226/Data!E226</f>
        <v>377</v>
      </c>
      <c r="I226">
        <f>Data!AN226+Data!AP226+(Data!AO226+Data!AQ226)/Data!E226</f>
        <v>-275000</v>
      </c>
      <c r="J226">
        <f>Data!AJ226+Data!AL226+(Data!AK226+Data!AM226)*E226/Data!E226</f>
        <v>-8858</v>
      </c>
      <c r="K226">
        <f>Data!AF226+Data!AH226 + (Data!AG226+Data!AI226)*E226/Data!E226</f>
        <v>0</v>
      </c>
      <c r="L226">
        <f>Data!AR226+Data!AS226*E226/Data!E226</f>
        <v>-3942211</v>
      </c>
    </row>
    <row r="227" spans="1:12" x14ac:dyDescent="0.35">
      <c r="A227" s="7" t="s">
        <v>612</v>
      </c>
      <c r="B227" t="s">
        <v>613</v>
      </c>
      <c r="C227" t="s">
        <v>112</v>
      </c>
      <c r="D227" t="s">
        <v>349</v>
      </c>
      <c r="E227">
        <f>IF(Data!S227&gt;0,1,Data!F227)</f>
        <v>0.5</v>
      </c>
      <c r="F227">
        <f>(Data!T227-Data!V227 + Data!AB227-Data!AD227 )*-Data!G227
+(Data!X227-Data!Z227)*-0.5 + Data!H227</f>
        <v>3317073.6320000002</v>
      </c>
      <c r="G227">
        <f>(Data!T227-Data!V227 + (Data!U227-Data!W227)*E227/Data!E227)*-Data!G227
+(Data!X227-Data!Z227 + (Data!Y227-Data!AA227)*E227/Data!E227)*-0.5
+(Data!AB227-Data!AD227 + (Data!AC227-Data!AE227)*E227/Data!E227)*-Data!G227 + Data!H227 +Data!I227/Data!E227</f>
        <v>3317073.6320000002</v>
      </c>
      <c r="H227">
        <f>(Data!V227+Data!Z227+Data!AD227) + (Data!W227+Data!AA227+Data!AE227)*E227/Data!E227</f>
        <v>-42103</v>
      </c>
      <c r="I227">
        <f>Data!AN227+Data!AP227+(Data!AO227+Data!AQ227)/Data!E227</f>
        <v>0</v>
      </c>
      <c r="J227">
        <f>Data!AJ227+Data!AL227+(Data!AK227+Data!AM227)*E227/Data!E227</f>
        <v>0</v>
      </c>
      <c r="K227">
        <f>Data!AF227+Data!AH227 + (Data!AG227+Data!AI227)*E227/Data!E227</f>
        <v>0</v>
      </c>
      <c r="L227">
        <f>Data!AR227+Data!AS227*E227/Data!E227</f>
        <v>-4571932</v>
      </c>
    </row>
    <row r="228" spans="1:12" x14ac:dyDescent="0.35">
      <c r="A228" s="7" t="s">
        <v>614</v>
      </c>
      <c r="B228" t="s">
        <v>615</v>
      </c>
      <c r="C228" t="s">
        <v>112</v>
      </c>
      <c r="D228" t="s">
        <v>145</v>
      </c>
      <c r="E228">
        <f>IF(Data!S228&gt;0,1,Data!F228)</f>
        <v>0.5</v>
      </c>
      <c r="F228">
        <f>(Data!T228-Data!V228 + Data!AB228-Data!AD228 )*-Data!G228
+(Data!X228-Data!Z228)*-0.5 + Data!H228</f>
        <v>5102641.9079999998</v>
      </c>
      <c r="G228">
        <f>(Data!T228-Data!V228 + (Data!U228-Data!W228)*E228/Data!E228)*-Data!G228
+(Data!X228-Data!Z228 + (Data!Y228-Data!AA228)*E228/Data!E228)*-0.5
+(Data!AB228-Data!AD228 + (Data!AC228-Data!AE228)*E228/Data!E228)*-Data!G228 + Data!H228 +Data!I228/Data!E228</f>
        <v>5102641.9079999998</v>
      </c>
      <c r="H228">
        <f>(Data!V228+Data!Z228+Data!AD228) + (Data!W228+Data!AA228+Data!AE228)*E228/Data!E228</f>
        <v>-16650</v>
      </c>
      <c r="I228">
        <f>Data!AN228+Data!AP228+(Data!AO228+Data!AQ228)/Data!E228</f>
        <v>-23576</v>
      </c>
      <c r="J228">
        <f>Data!AJ228+Data!AL228+(Data!AK228+Data!AM228)*E228/Data!E228</f>
        <v>-5439</v>
      </c>
      <c r="K228">
        <f>Data!AF228+Data!AH228 + (Data!AG228+Data!AI228)*E228/Data!E228</f>
        <v>-255</v>
      </c>
      <c r="L228">
        <f>Data!AR228+Data!AS228*E228/Data!E228</f>
        <v>-23284123</v>
      </c>
    </row>
    <row r="229" spans="1:12" x14ac:dyDescent="0.35">
      <c r="A229" s="7" t="s">
        <v>616</v>
      </c>
      <c r="B229" t="s">
        <v>617</v>
      </c>
      <c r="C229" t="s">
        <v>112</v>
      </c>
      <c r="D229" t="s">
        <v>141</v>
      </c>
      <c r="E229">
        <f>IF(Data!S229&gt;0,1,Data!F229)</f>
        <v>0.5</v>
      </c>
      <c r="F229">
        <f>(Data!T229-Data!V229 + Data!AB229-Data!AD229 )*-Data!G229
+(Data!X229-Data!Z229)*-0.5 + Data!H229</f>
        <v>6153554.4240000006</v>
      </c>
      <c r="G229">
        <f>(Data!T229-Data!V229 + (Data!U229-Data!W229)*E229/Data!E229)*-Data!G229
+(Data!X229-Data!Z229 + (Data!Y229-Data!AA229)*E229/Data!E229)*-0.5
+(Data!AB229-Data!AD229 + (Data!AC229-Data!AE229)*E229/Data!E229)*-Data!G229 + Data!H229 +Data!I229/Data!E229</f>
        <v>6153554.4240000006</v>
      </c>
      <c r="H229">
        <f>(Data!V229+Data!Z229+Data!AD229) + (Data!W229+Data!AA229+Data!AE229)*E229/Data!E229</f>
        <v>-67181</v>
      </c>
      <c r="I229">
        <f>Data!AN229+Data!AP229+(Data!AO229+Data!AQ229)/Data!E229</f>
        <v>0</v>
      </c>
      <c r="J229">
        <f>Data!AJ229+Data!AL229+(Data!AK229+Data!AM229)*E229/Data!E229</f>
        <v>-43986</v>
      </c>
      <c r="K229">
        <f>Data!AF229+Data!AH229 + (Data!AG229+Data!AI229)*E229/Data!E229</f>
        <v>-40758</v>
      </c>
      <c r="L229">
        <f>Data!AR229+Data!AS229*E229/Data!E229</f>
        <v>-14194972</v>
      </c>
    </row>
    <row r="230" spans="1:12" x14ac:dyDescent="0.35">
      <c r="A230" s="7" t="s">
        <v>618</v>
      </c>
      <c r="B230" t="s">
        <v>619</v>
      </c>
      <c r="C230" t="s">
        <v>132</v>
      </c>
      <c r="D230" t="s">
        <v>112</v>
      </c>
      <c r="E230">
        <f>IF(Data!S230&gt;0,1,Data!F230)</f>
        <v>0.5</v>
      </c>
      <c r="F230">
        <f>(Data!T230-Data!V230 + Data!AB230-Data!AD230 )*-Data!G230
+(Data!X230-Data!Z230)*-0.5 + Data!H230</f>
        <v>8813454.4820000008</v>
      </c>
      <c r="G230">
        <f>(Data!T230-Data!V230 + (Data!U230-Data!W230)*E230/Data!E230)*-Data!G230
+(Data!X230-Data!Z230 + (Data!Y230-Data!AA230)*E230/Data!E230)*-0.5
+(Data!AB230-Data!AD230 + (Data!AC230-Data!AE230)*E230/Data!E230)*-Data!G230 + Data!H230 +Data!I230/Data!E230</f>
        <v>8813454.4820000008</v>
      </c>
      <c r="H230">
        <f>(Data!V230+Data!Z230+Data!AD230) + (Data!W230+Data!AA230+Data!AE230)*E230/Data!E230</f>
        <v>-37095</v>
      </c>
      <c r="I230">
        <f>Data!AN230+Data!AP230+(Data!AO230+Data!AQ230)/Data!E230</f>
        <v>0</v>
      </c>
      <c r="J230">
        <f>Data!AJ230+Data!AL230+(Data!AK230+Data!AM230)*E230/Data!E230</f>
        <v>-20634</v>
      </c>
      <c r="K230">
        <f>Data!AF230+Data!AH230 + (Data!AG230+Data!AI230)*E230/Data!E230</f>
        <v>0</v>
      </c>
      <c r="L230">
        <f>Data!AR230+Data!AS230*E230/Data!E230</f>
        <v>-47861663</v>
      </c>
    </row>
    <row r="231" spans="1:12" x14ac:dyDescent="0.35">
      <c r="A231" s="7" t="s">
        <v>620</v>
      </c>
      <c r="B231" t="s">
        <v>621</v>
      </c>
      <c r="C231" t="s">
        <v>326</v>
      </c>
      <c r="D231" t="s">
        <v>112</v>
      </c>
      <c r="E231">
        <f>IF(Data!S231&gt;0,1,Data!F231)</f>
        <v>0.5</v>
      </c>
      <c r="F231">
        <f>(Data!T231-Data!V231 + Data!AB231-Data!AD231 )*-Data!G231
+(Data!X231-Data!Z231)*-0.5 + Data!H231</f>
        <v>2275658.6119999997</v>
      </c>
      <c r="G231">
        <f>(Data!T231-Data!V231 + (Data!U231-Data!W231)*E231/Data!E231)*-Data!G231
+(Data!X231-Data!Z231 + (Data!Y231-Data!AA231)*E231/Data!E231)*-0.5
+(Data!AB231-Data!AD231 + (Data!AC231-Data!AE231)*E231/Data!E231)*-Data!G231 + Data!H231 +Data!I231/Data!E231</f>
        <v>2275658.6119999997</v>
      </c>
      <c r="H231">
        <f>(Data!V231+Data!Z231+Data!AD231) + (Data!W231+Data!AA231+Data!AE231)*E231/Data!E231</f>
        <v>0</v>
      </c>
      <c r="I231">
        <f>Data!AN231+Data!AP231+(Data!AO231+Data!AQ231)/Data!E231</f>
        <v>0</v>
      </c>
      <c r="J231">
        <f>Data!AJ231+Data!AL231+(Data!AK231+Data!AM231)*E231/Data!E231</f>
        <v>0</v>
      </c>
      <c r="K231">
        <f>Data!AF231+Data!AH231 + (Data!AG231+Data!AI231)*E231/Data!E231</f>
        <v>0</v>
      </c>
      <c r="L231">
        <f>Data!AR231+Data!AS231*E231/Data!E231</f>
        <v>-7638296</v>
      </c>
    </row>
    <row r="232" spans="1:12" x14ac:dyDescent="0.35">
      <c r="A232" s="7" t="s">
        <v>622</v>
      </c>
      <c r="B232" t="s">
        <v>623</v>
      </c>
      <c r="C232" t="s">
        <v>210</v>
      </c>
      <c r="D232" t="s">
        <v>112</v>
      </c>
      <c r="E232">
        <f>IF(Data!S232&gt;0,1,Data!F232)</f>
        <v>1</v>
      </c>
      <c r="F232">
        <f>(Data!T232-Data!V232 + Data!AB232-Data!AD232 )*-Data!G232
+(Data!X232-Data!Z232)*-0.5 + Data!H232</f>
        <v>2904503.003</v>
      </c>
      <c r="G232">
        <f>(Data!T232-Data!V232 + (Data!U232-Data!W232)*E232/Data!E232)*-Data!G232
+(Data!X232-Data!Z232 + (Data!Y232-Data!AA232)*E232/Data!E232)*-0.5
+(Data!AB232-Data!AD232 + (Data!AC232-Data!AE232)*E232/Data!E232)*-Data!G232 + Data!H232 +Data!I232/Data!E232</f>
        <v>2987037.8505000002</v>
      </c>
      <c r="H232">
        <f>(Data!V232+Data!Z232+Data!AD232) + (Data!W232+Data!AA232+Data!AE232)*E232/Data!E232</f>
        <v>0</v>
      </c>
      <c r="I232">
        <f>Data!AN232+Data!AP232+(Data!AO232+Data!AQ232)/Data!E232</f>
        <v>-2500</v>
      </c>
      <c r="J232">
        <f>Data!AJ232+Data!AL232+(Data!AK232+Data!AM232)*E232/Data!E232</f>
        <v>-20395</v>
      </c>
      <c r="K232">
        <f>Data!AF232+Data!AH232 + (Data!AG232+Data!AI232)*E232/Data!E232</f>
        <v>0</v>
      </c>
      <c r="L232">
        <f>Data!AR232+Data!AS232*E232/Data!E232</f>
        <v>-18411008</v>
      </c>
    </row>
    <row r="233" spans="1:12" x14ac:dyDescent="0.35">
      <c r="A233" s="7" t="s">
        <v>624</v>
      </c>
      <c r="B233" t="s">
        <v>625</v>
      </c>
      <c r="C233" t="s">
        <v>112</v>
      </c>
      <c r="D233" t="s">
        <v>427</v>
      </c>
      <c r="E233">
        <f>IF(Data!S233&gt;0,1,Data!F233)</f>
        <v>0.5</v>
      </c>
      <c r="F233">
        <f>(Data!T233-Data!V233 + Data!AB233-Data!AD233 )*-Data!G233
+(Data!X233-Data!Z233)*-0.5 + Data!H233</f>
        <v>4192307.5300000003</v>
      </c>
      <c r="G233">
        <f>(Data!T233-Data!V233 + (Data!U233-Data!W233)*E233/Data!E233)*-Data!G233
+(Data!X233-Data!Z233 + (Data!Y233-Data!AA233)*E233/Data!E233)*-0.5
+(Data!AB233-Data!AD233 + (Data!AC233-Data!AE233)*E233/Data!E233)*-Data!G233 + Data!H233 +Data!I233/Data!E233</f>
        <v>4192307.5300000003</v>
      </c>
      <c r="H233">
        <f>(Data!V233+Data!Z233+Data!AD233) + (Data!W233+Data!AA233+Data!AE233)*E233/Data!E233</f>
        <v>-743</v>
      </c>
      <c r="I233">
        <f>Data!AN233+Data!AP233+(Data!AO233+Data!AQ233)/Data!E233</f>
        <v>0</v>
      </c>
      <c r="J233">
        <f>Data!AJ233+Data!AL233+(Data!AK233+Data!AM233)*E233/Data!E233</f>
        <v>-2346</v>
      </c>
      <c r="K233">
        <f>Data!AF233+Data!AH233 + (Data!AG233+Data!AI233)*E233/Data!E233</f>
        <v>0</v>
      </c>
      <c r="L233">
        <f>Data!AR233+Data!AS233*E233/Data!E233</f>
        <v>-7610691</v>
      </c>
    </row>
    <row r="234" spans="1:12" x14ac:dyDescent="0.35">
      <c r="A234" s="7" t="s">
        <v>626</v>
      </c>
      <c r="B234" t="s">
        <v>627</v>
      </c>
      <c r="C234" t="s">
        <v>231</v>
      </c>
      <c r="D234" t="s">
        <v>232</v>
      </c>
      <c r="E234">
        <f>IF(Data!S234&gt;0,1,Data!F234)</f>
        <v>0.5</v>
      </c>
      <c r="F234">
        <f>(Data!T234-Data!V234 + Data!AB234-Data!AD234 )*-Data!G234
+(Data!X234-Data!Z234)*-0.5 + Data!H234</f>
        <v>3876706.7259999998</v>
      </c>
      <c r="G234">
        <f>(Data!T234-Data!V234 + (Data!U234-Data!W234)*E234/Data!E234)*-Data!G234
+(Data!X234-Data!Z234 + (Data!Y234-Data!AA234)*E234/Data!E234)*-0.5
+(Data!AB234-Data!AD234 + (Data!AC234-Data!AE234)*E234/Data!E234)*-Data!G234 + Data!H234 +Data!I234/Data!E234</f>
        <v>3876706.7259999998</v>
      </c>
      <c r="H234">
        <f>(Data!V234+Data!Z234+Data!AD234) + (Data!W234+Data!AA234+Data!AE234)*E234/Data!E234</f>
        <v>0</v>
      </c>
      <c r="I234">
        <f>Data!AN234+Data!AP234+(Data!AO234+Data!AQ234)/Data!E234</f>
        <v>0</v>
      </c>
      <c r="J234">
        <f>Data!AJ234+Data!AL234+(Data!AK234+Data!AM234)*E234/Data!E234</f>
        <v>0</v>
      </c>
      <c r="K234">
        <f>Data!AF234+Data!AH234 + (Data!AG234+Data!AI234)*E234/Data!E234</f>
        <v>0</v>
      </c>
      <c r="L234">
        <f>Data!AR234+Data!AS234*E234/Data!E234</f>
        <v>-8153567</v>
      </c>
    </row>
    <row r="235" spans="1:12" x14ac:dyDescent="0.35">
      <c r="A235" s="7" t="s">
        <v>628</v>
      </c>
      <c r="B235" t="s">
        <v>629</v>
      </c>
      <c r="C235" t="s">
        <v>231</v>
      </c>
      <c r="D235" t="s">
        <v>232</v>
      </c>
      <c r="E235">
        <f>IF(Data!S235&gt;0,1,Data!F235)</f>
        <v>0.5</v>
      </c>
      <c r="F235">
        <f>(Data!T235-Data!V235 + Data!AB235-Data!AD235 )*-Data!G235
+(Data!X235-Data!Z235)*-0.5 + Data!H235</f>
        <v>3148413.5160000003</v>
      </c>
      <c r="G235">
        <f>(Data!T235-Data!V235 + (Data!U235-Data!W235)*E235/Data!E235)*-Data!G235
+(Data!X235-Data!Z235 + (Data!Y235-Data!AA235)*E235/Data!E235)*-0.5
+(Data!AB235-Data!AD235 + (Data!AC235-Data!AE235)*E235/Data!E235)*-Data!G235 + Data!H235 +Data!I235/Data!E235</f>
        <v>3148413.5159999998</v>
      </c>
      <c r="H235">
        <f>(Data!V235+Data!Z235+Data!AD235) + (Data!W235+Data!AA235+Data!AE235)*E235/Data!E235</f>
        <v>0</v>
      </c>
      <c r="I235">
        <f>Data!AN235+Data!AP235+(Data!AO235+Data!AQ235)/Data!E235</f>
        <v>0</v>
      </c>
      <c r="J235">
        <f>Data!AJ235+Data!AL235+(Data!AK235+Data!AM235)*E235/Data!E235</f>
        <v>-51430</v>
      </c>
      <c r="K235">
        <f>Data!AF235+Data!AH235 + (Data!AG235+Data!AI235)*E235/Data!E235</f>
        <v>0</v>
      </c>
      <c r="L235">
        <f>Data!AR235+Data!AS235*E235/Data!E235</f>
        <v>-4011692</v>
      </c>
    </row>
    <row r="236" spans="1:12" x14ac:dyDescent="0.35">
      <c r="A236" s="7" t="s">
        <v>630</v>
      </c>
      <c r="B236" t="s">
        <v>631</v>
      </c>
      <c r="C236" t="s">
        <v>210</v>
      </c>
      <c r="D236" t="s">
        <v>112</v>
      </c>
      <c r="E236">
        <f>IF(Data!S236&gt;0,1,Data!F236)</f>
        <v>0.5</v>
      </c>
      <c r="F236">
        <f>(Data!T236-Data!V236 + Data!AB236-Data!AD236 )*-Data!G236
+(Data!X236-Data!Z236)*-0.5 + Data!H236</f>
        <v>1698949.973</v>
      </c>
      <c r="G236">
        <f>(Data!T236-Data!V236 + (Data!U236-Data!W236)*E236/Data!E236)*-Data!G236
+(Data!X236-Data!Z236 + (Data!Y236-Data!AA236)*E236/Data!E236)*-0.5
+(Data!AB236-Data!AD236 + (Data!AC236-Data!AE236)*E236/Data!E236)*-Data!G236 + Data!H236 +Data!I236/Data!E236</f>
        <v>1698949.973</v>
      </c>
      <c r="H236">
        <f>(Data!V236+Data!Z236+Data!AD236) + (Data!W236+Data!AA236+Data!AE236)*E236/Data!E236</f>
        <v>0</v>
      </c>
      <c r="I236">
        <f>Data!AN236+Data!AP236+(Data!AO236+Data!AQ236)/Data!E236</f>
        <v>0</v>
      </c>
      <c r="J236">
        <f>Data!AJ236+Data!AL236+(Data!AK236+Data!AM236)*E236/Data!E236</f>
        <v>-16816</v>
      </c>
      <c r="K236">
        <f>Data!AF236+Data!AH236 + (Data!AG236+Data!AI236)*E236/Data!E236</f>
        <v>0</v>
      </c>
      <c r="L236">
        <f>Data!AR236+Data!AS236*E236/Data!E236</f>
        <v>-7129359</v>
      </c>
    </row>
    <row r="237" spans="1:12" x14ac:dyDescent="0.35">
      <c r="A237" s="7" t="s">
        <v>632</v>
      </c>
      <c r="B237" t="s">
        <v>633</v>
      </c>
      <c r="C237" t="s">
        <v>173</v>
      </c>
      <c r="D237" t="s">
        <v>112</v>
      </c>
      <c r="E237">
        <f>IF(Data!S237&gt;0,1,Data!F237)</f>
        <v>0.5</v>
      </c>
      <c r="F237">
        <f>(Data!T237-Data!V237 + Data!AB237-Data!AD237 )*-Data!G237
+(Data!X237-Data!Z237)*-0.5 + Data!H237</f>
        <v>9376810.1160000004</v>
      </c>
      <c r="G237">
        <f>(Data!T237-Data!V237 + (Data!U237-Data!W237)*E237/Data!E237)*-Data!G237
+(Data!X237-Data!Z237 + (Data!Y237-Data!AA237)*E237/Data!E237)*-0.5
+(Data!AB237-Data!AD237 + (Data!AC237-Data!AE237)*E237/Data!E237)*-Data!G237 + Data!H237 +Data!I237/Data!E237</f>
        <v>9376810.1160000004</v>
      </c>
      <c r="H237">
        <f>(Data!V237+Data!Z237+Data!AD237) + (Data!W237+Data!AA237+Data!AE237)*E237/Data!E237</f>
        <v>-76084</v>
      </c>
      <c r="I237">
        <f>Data!AN237+Data!AP237+(Data!AO237+Data!AQ237)/Data!E237</f>
        <v>12055</v>
      </c>
      <c r="J237">
        <f>Data!AJ237+Data!AL237+(Data!AK237+Data!AM237)*E237/Data!E237</f>
        <v>-18978</v>
      </c>
      <c r="K237">
        <f>Data!AF237+Data!AH237 + (Data!AG237+Data!AI237)*E237/Data!E237</f>
        <v>0</v>
      </c>
      <c r="L237">
        <f>Data!AR237+Data!AS237*E237/Data!E237</f>
        <v>-16799795</v>
      </c>
    </row>
    <row r="238" spans="1:12" x14ac:dyDescent="0.35">
      <c r="A238" s="7" t="s">
        <v>634</v>
      </c>
      <c r="B238" t="s">
        <v>635</v>
      </c>
      <c r="C238" t="s">
        <v>112</v>
      </c>
      <c r="D238" t="s">
        <v>382</v>
      </c>
      <c r="E238">
        <f>IF(Data!S238&gt;0,1,Data!F238)</f>
        <v>1</v>
      </c>
      <c r="F238">
        <f>(Data!T238-Data!V238 + Data!AB238-Data!AD238 )*-Data!G238
+(Data!X238-Data!Z238)*-0.5 + Data!H238</f>
        <v>4253216.3210000005</v>
      </c>
      <c r="G238">
        <f>(Data!T238-Data!V238 + (Data!U238-Data!W238)*E238/Data!E238)*-Data!G238
+(Data!X238-Data!Z238 + (Data!Y238-Data!AA238)*E238/Data!E238)*-0.5
+(Data!AB238-Data!AD238 + (Data!AC238-Data!AE238)*E238/Data!E238)*-Data!G238 + Data!H238 +Data!I238/Data!E238</f>
        <v>4325855.5148775512</v>
      </c>
      <c r="H238">
        <f>(Data!V238+Data!Z238+Data!AD238) + (Data!W238+Data!AA238+Data!AE238)*E238/Data!E238</f>
        <v>0</v>
      </c>
      <c r="I238">
        <f>Data!AN238+Data!AP238+(Data!AO238+Data!AQ238)/Data!E238</f>
        <v>-32228.142857142859</v>
      </c>
      <c r="J238">
        <f>Data!AJ238+Data!AL238+(Data!AK238+Data!AM238)*E238/Data!E238</f>
        <v>-31334</v>
      </c>
      <c r="K238">
        <f>Data!AF238+Data!AH238 + (Data!AG238+Data!AI238)*E238/Data!E238</f>
        <v>-146193</v>
      </c>
      <c r="L238">
        <f>Data!AR238+Data!AS238*E238/Data!E238</f>
        <v>-15064170</v>
      </c>
    </row>
    <row r="239" spans="1:12" x14ac:dyDescent="0.35">
      <c r="A239" s="7" t="s">
        <v>636</v>
      </c>
      <c r="B239" t="s">
        <v>637</v>
      </c>
      <c r="C239" t="s">
        <v>112</v>
      </c>
      <c r="D239" t="s">
        <v>232</v>
      </c>
      <c r="E239">
        <f>IF(Data!S239&gt;0,1,Data!F239)</f>
        <v>1</v>
      </c>
      <c r="F239">
        <f>(Data!T239-Data!V239 + Data!AB239-Data!AD239 )*-Data!G239
+(Data!X239-Data!Z239)*-0.5 + Data!H239</f>
        <v>8343689.9900000002</v>
      </c>
      <c r="G239">
        <f>(Data!T239-Data!V239 + (Data!U239-Data!W239)*E239/Data!E239)*-Data!G239
+(Data!X239-Data!Z239 + (Data!Y239-Data!AA239)*E239/Data!E239)*-0.5
+(Data!AB239-Data!AD239 + (Data!AC239-Data!AE239)*E239/Data!E239)*-Data!G239 + Data!H239 +Data!I239/Data!E239</f>
        <v>8415035.4185714293</v>
      </c>
      <c r="H239">
        <f>(Data!V239+Data!Z239+Data!AD239) + (Data!W239+Data!AA239+Data!AE239)*E239/Data!E239</f>
        <v>-15193</v>
      </c>
      <c r="I239">
        <f>Data!AN239+Data!AP239+(Data!AO239+Data!AQ239)/Data!E239</f>
        <v>-964421.20408163266</v>
      </c>
      <c r="J239">
        <f>Data!AJ239+Data!AL239+(Data!AK239+Data!AM239)*E239/Data!E239</f>
        <v>-44800</v>
      </c>
      <c r="K239">
        <f>Data!AF239+Data!AH239 + (Data!AG239+Data!AI239)*E239/Data!E239</f>
        <v>0</v>
      </c>
      <c r="L239">
        <f>Data!AR239+Data!AS239*E239/Data!E239</f>
        <v>-17902459.265306123</v>
      </c>
    </row>
    <row r="240" spans="1:12" x14ac:dyDescent="0.35">
      <c r="A240" s="7" t="s">
        <v>638</v>
      </c>
      <c r="B240" t="s">
        <v>639</v>
      </c>
      <c r="C240" t="s">
        <v>509</v>
      </c>
      <c r="D240" t="s">
        <v>112</v>
      </c>
      <c r="E240">
        <f>IF(Data!S240&gt;0,1,Data!F240)</f>
        <v>0.5</v>
      </c>
      <c r="F240">
        <f>(Data!T240-Data!V240 + Data!AB240-Data!AD240 )*-Data!G240
+(Data!X240-Data!Z240)*-0.5 + Data!H240</f>
        <v>5411558.1540000001</v>
      </c>
      <c r="G240">
        <f>(Data!T240-Data!V240 + (Data!U240-Data!W240)*E240/Data!E240)*-Data!G240
+(Data!X240-Data!Z240 + (Data!Y240-Data!AA240)*E240/Data!E240)*-0.5
+(Data!AB240-Data!AD240 + (Data!AC240-Data!AE240)*E240/Data!E240)*-Data!G240 + Data!H240 +Data!I240/Data!E240</f>
        <v>5411558.1540000001</v>
      </c>
      <c r="H240">
        <f>(Data!V240+Data!Z240+Data!AD240) + (Data!W240+Data!AA240+Data!AE240)*E240/Data!E240</f>
        <v>0</v>
      </c>
      <c r="I240">
        <f>Data!AN240+Data!AP240+(Data!AO240+Data!AQ240)/Data!E240</f>
        <v>0</v>
      </c>
      <c r="J240">
        <f>Data!AJ240+Data!AL240+(Data!AK240+Data!AM240)*E240/Data!E240</f>
        <v>-42606</v>
      </c>
      <c r="K240">
        <f>Data!AF240+Data!AH240 + (Data!AG240+Data!AI240)*E240/Data!E240</f>
        <v>0</v>
      </c>
      <c r="L240">
        <f>Data!AR240+Data!AS240*E240/Data!E240</f>
        <v>-13516030</v>
      </c>
    </row>
    <row r="241" spans="1:12" x14ac:dyDescent="0.35">
      <c r="A241" s="7" t="s">
        <v>640</v>
      </c>
      <c r="B241" t="s">
        <v>641</v>
      </c>
      <c r="C241" t="s">
        <v>245</v>
      </c>
      <c r="D241" t="s">
        <v>112</v>
      </c>
      <c r="E241">
        <f>IF(Data!S241&gt;0,1,Data!F241)</f>
        <v>0.5</v>
      </c>
      <c r="F241">
        <f>(Data!T241-Data!V241 + Data!AB241-Data!AD241 )*-Data!G241
+(Data!X241-Data!Z241)*-0.5 + Data!H241</f>
        <v>3489147.4610000001</v>
      </c>
      <c r="G241">
        <f>(Data!T241-Data!V241 + (Data!U241-Data!W241)*E241/Data!E241)*-Data!G241
+(Data!X241-Data!Z241 + (Data!Y241-Data!AA241)*E241/Data!E241)*-0.5
+(Data!AB241-Data!AD241 + (Data!AC241-Data!AE241)*E241/Data!E241)*-Data!G241 + Data!H241 +Data!I241/Data!E241</f>
        <v>3489147.4610000001</v>
      </c>
      <c r="H241">
        <f>(Data!V241+Data!Z241+Data!AD241) + (Data!W241+Data!AA241+Data!AE241)*E241/Data!E241</f>
        <v>0</v>
      </c>
      <c r="I241">
        <f>Data!AN241+Data!AP241+(Data!AO241+Data!AQ241)/Data!E241</f>
        <v>0</v>
      </c>
      <c r="J241">
        <f>Data!AJ241+Data!AL241+(Data!AK241+Data!AM241)*E241/Data!E241</f>
        <v>-25098</v>
      </c>
      <c r="K241">
        <f>Data!AF241+Data!AH241 + (Data!AG241+Data!AI241)*E241/Data!E241</f>
        <v>0</v>
      </c>
      <c r="L241">
        <f>Data!AR241+Data!AS241*E241/Data!E241</f>
        <v>-5273268</v>
      </c>
    </row>
    <row r="242" spans="1:12" x14ac:dyDescent="0.35">
      <c r="A242" s="7" t="s">
        <v>642</v>
      </c>
      <c r="B242" t="s">
        <v>643</v>
      </c>
      <c r="C242" t="s">
        <v>112</v>
      </c>
      <c r="D242" t="s">
        <v>349</v>
      </c>
      <c r="E242">
        <f>IF(Data!S242&gt;0,1,Data!F242)</f>
        <v>1</v>
      </c>
      <c r="F242">
        <f>(Data!T242-Data!V242 + Data!AB242-Data!AD242 )*-Data!G242
+(Data!X242-Data!Z242)*-0.5 + Data!H242</f>
        <v>6692182.2280000001</v>
      </c>
      <c r="G242">
        <f>(Data!T242-Data!V242 + (Data!U242-Data!W242)*E242/Data!E242)*-Data!G242
+(Data!X242-Data!Z242 + (Data!Y242-Data!AA242)*E242/Data!E242)*-0.5
+(Data!AB242-Data!AD242 + (Data!AC242-Data!AE242)*E242/Data!E242)*-Data!G242 + Data!H242 +Data!I242/Data!E242</f>
        <v>6693635.2892244896</v>
      </c>
      <c r="H242">
        <f>(Data!V242+Data!Z242+Data!AD242) + (Data!W242+Data!AA242+Data!AE242)*E242/Data!E242</f>
        <v>-4851</v>
      </c>
      <c r="I242">
        <f>Data!AN242+Data!AP242+(Data!AO242+Data!AQ242)/Data!E242</f>
        <v>0</v>
      </c>
      <c r="J242">
        <f>Data!AJ242+Data!AL242+(Data!AK242+Data!AM242)*E242/Data!E242</f>
        <v>-35163</v>
      </c>
      <c r="K242">
        <f>Data!AF242+Data!AH242 + (Data!AG242+Data!AI242)*E242/Data!E242</f>
        <v>0</v>
      </c>
      <c r="L242">
        <f>Data!AR242+Data!AS242*E242/Data!E242</f>
        <v>-16075407.75510204</v>
      </c>
    </row>
    <row r="243" spans="1:12" x14ac:dyDescent="0.35">
      <c r="A243" s="7" t="s">
        <v>644</v>
      </c>
      <c r="B243" t="s">
        <v>645</v>
      </c>
      <c r="C243" t="s">
        <v>326</v>
      </c>
      <c r="D243" t="s">
        <v>112</v>
      </c>
      <c r="E243">
        <f>IF(Data!S243&gt;0,1,Data!F243)</f>
        <v>0.5</v>
      </c>
      <c r="F243">
        <f>(Data!T243-Data!V243 + Data!AB243-Data!AD243 )*-Data!G243
+(Data!X243-Data!Z243)*-0.5 + Data!H243</f>
        <v>2390883.63</v>
      </c>
      <c r="G243">
        <f>(Data!T243-Data!V243 + (Data!U243-Data!W243)*E243/Data!E243)*-Data!G243
+(Data!X243-Data!Z243 + (Data!Y243-Data!AA243)*E243/Data!E243)*-0.5
+(Data!AB243-Data!AD243 + (Data!AC243-Data!AE243)*E243/Data!E243)*-Data!G243 + Data!H243 +Data!I243/Data!E243</f>
        <v>2390883.63</v>
      </c>
      <c r="H243">
        <f>(Data!V243+Data!Z243+Data!AD243) + (Data!W243+Data!AA243+Data!AE243)*E243/Data!E243</f>
        <v>-7495</v>
      </c>
      <c r="I243">
        <f>Data!AN243+Data!AP243+(Data!AO243+Data!AQ243)/Data!E243</f>
        <v>0</v>
      </c>
      <c r="J243">
        <f>Data!AJ243+Data!AL243+(Data!AK243+Data!AM243)*E243/Data!E243</f>
        <v>-7790</v>
      </c>
      <c r="K243">
        <f>Data!AF243+Data!AH243 + (Data!AG243+Data!AI243)*E243/Data!E243</f>
        <v>0</v>
      </c>
      <c r="L243">
        <f>Data!AR243+Data!AS243*E243/Data!E243</f>
        <v>-7472082</v>
      </c>
    </row>
    <row r="244" spans="1:12" x14ac:dyDescent="0.35">
      <c r="A244" s="7" t="s">
        <v>646</v>
      </c>
      <c r="B244" t="s">
        <v>647</v>
      </c>
      <c r="C244" t="s">
        <v>132</v>
      </c>
      <c r="D244" t="s">
        <v>112</v>
      </c>
      <c r="E244">
        <f>IF(Data!S244&gt;0,1,Data!F244)</f>
        <v>0.5</v>
      </c>
      <c r="F244">
        <f>(Data!T244-Data!V244 + Data!AB244-Data!AD244 )*-Data!G244
+(Data!X244-Data!Z244)*-0.5 + Data!H244</f>
        <v>4166048.7239999999</v>
      </c>
      <c r="G244">
        <f>(Data!T244-Data!V244 + (Data!U244-Data!W244)*E244/Data!E244)*-Data!G244
+(Data!X244-Data!Z244 + (Data!Y244-Data!AA244)*E244/Data!E244)*-0.5
+(Data!AB244-Data!AD244 + (Data!AC244-Data!AE244)*E244/Data!E244)*-Data!G244 + Data!H244 +Data!I244/Data!E244</f>
        <v>4166048.7239999999</v>
      </c>
      <c r="H244">
        <f>(Data!V244+Data!Z244+Data!AD244) + (Data!W244+Data!AA244+Data!AE244)*E244/Data!E244</f>
        <v>-15497</v>
      </c>
      <c r="I244">
        <f>Data!AN244+Data!AP244+(Data!AO244+Data!AQ244)/Data!E244</f>
        <v>0</v>
      </c>
      <c r="J244">
        <f>Data!AJ244+Data!AL244+(Data!AK244+Data!AM244)*E244/Data!E244</f>
        <v>0</v>
      </c>
      <c r="K244">
        <f>Data!AF244+Data!AH244 + (Data!AG244+Data!AI244)*E244/Data!E244</f>
        <v>0</v>
      </c>
      <c r="L244">
        <f>Data!AR244+Data!AS244*E244/Data!E244</f>
        <v>-9602377</v>
      </c>
    </row>
    <row r="245" spans="1:12" x14ac:dyDescent="0.35">
      <c r="A245" s="7" t="s">
        <v>648</v>
      </c>
      <c r="B245" t="s">
        <v>649</v>
      </c>
      <c r="C245" t="s">
        <v>125</v>
      </c>
      <c r="D245" t="s">
        <v>126</v>
      </c>
      <c r="E245">
        <f>IF(Data!S245&gt;0,1,Data!F245)</f>
        <v>0.5</v>
      </c>
      <c r="F245">
        <f>(Data!T245-Data!V245 + Data!AB245-Data!AD245 )*-Data!G245
+(Data!X245-Data!Z245)*-0.5 + Data!H245</f>
        <v>4625043.7280000001</v>
      </c>
      <c r="G245">
        <f>(Data!T245-Data!V245 + (Data!U245-Data!W245)*E245/Data!E245)*-Data!G245
+(Data!X245-Data!Z245 + (Data!Y245-Data!AA245)*E245/Data!E245)*-0.5
+(Data!AB245-Data!AD245 + (Data!AC245-Data!AE245)*E245/Data!E245)*-Data!G245 + Data!H245 +Data!I245/Data!E245</f>
        <v>4625043.7279999992</v>
      </c>
      <c r="H245">
        <f>(Data!V245+Data!Z245+Data!AD245) + (Data!W245+Data!AA245+Data!AE245)*E245/Data!E245</f>
        <v>-9676</v>
      </c>
      <c r="I245">
        <f>Data!AN245+Data!AP245+(Data!AO245+Data!AQ245)/Data!E245</f>
        <v>0</v>
      </c>
      <c r="J245">
        <f>Data!AJ245+Data!AL245+(Data!AK245+Data!AM245)*E245/Data!E245</f>
        <v>-43152</v>
      </c>
      <c r="K245">
        <f>Data!AF245+Data!AH245 + (Data!AG245+Data!AI245)*E245/Data!E245</f>
        <v>0</v>
      </c>
      <c r="L245">
        <f>Data!AR245+Data!AS245*E245/Data!E245</f>
        <v>-9281314</v>
      </c>
    </row>
    <row r="246" spans="1:12" x14ac:dyDescent="0.35">
      <c r="A246" s="7" t="s">
        <v>650</v>
      </c>
      <c r="B246" t="s">
        <v>651</v>
      </c>
      <c r="C246" t="s">
        <v>112</v>
      </c>
      <c r="D246" t="s">
        <v>179</v>
      </c>
      <c r="E246">
        <f>IF(Data!S246&gt;0,1,Data!F246)</f>
        <v>0.5</v>
      </c>
      <c r="F246">
        <f>(Data!T246-Data!V246 + Data!AB246-Data!AD246 )*-Data!G246
+(Data!X246-Data!Z246)*-0.5 + Data!H246</f>
        <v>4624115.0640000002</v>
      </c>
      <c r="G246">
        <f>(Data!T246-Data!V246 + (Data!U246-Data!W246)*E246/Data!E246)*-Data!G246
+(Data!X246-Data!Z246 + (Data!Y246-Data!AA246)*E246/Data!E246)*-0.5
+(Data!AB246-Data!AD246 + (Data!AC246-Data!AE246)*E246/Data!E246)*-Data!G246 + Data!H246 +Data!I246/Data!E246</f>
        <v>4624115.0640000002</v>
      </c>
      <c r="H246">
        <f>(Data!V246+Data!Z246+Data!AD246) + (Data!W246+Data!AA246+Data!AE246)*E246/Data!E246</f>
        <v>-34493</v>
      </c>
      <c r="I246">
        <f>Data!AN246+Data!AP246+(Data!AO246+Data!AQ246)/Data!E246</f>
        <v>0</v>
      </c>
      <c r="J246">
        <f>Data!AJ246+Data!AL246+(Data!AK246+Data!AM246)*E246/Data!E246</f>
        <v>-29911</v>
      </c>
      <c r="K246">
        <f>Data!AF246+Data!AH246 + (Data!AG246+Data!AI246)*E246/Data!E246</f>
        <v>0</v>
      </c>
      <c r="L246">
        <f>Data!AR246+Data!AS246*E246/Data!E246</f>
        <v>-18866968</v>
      </c>
    </row>
    <row r="247" spans="1:12" x14ac:dyDescent="0.35">
      <c r="A247" s="7" t="s">
        <v>652</v>
      </c>
      <c r="B247" t="s">
        <v>653</v>
      </c>
      <c r="C247" t="s">
        <v>173</v>
      </c>
      <c r="D247" t="s">
        <v>112</v>
      </c>
      <c r="E247">
        <f>IF(Data!S247&gt;0,1,Data!F247)</f>
        <v>0.5</v>
      </c>
      <c r="F247">
        <f>(Data!T247-Data!V247 + Data!AB247-Data!AD247 )*-Data!G247
+(Data!X247-Data!Z247)*-0.5 + Data!H247</f>
        <v>6977200.4520000005</v>
      </c>
      <c r="G247">
        <f>(Data!T247-Data!V247 + (Data!U247-Data!W247)*E247/Data!E247)*-Data!G247
+(Data!X247-Data!Z247 + (Data!Y247-Data!AA247)*E247/Data!E247)*-0.5
+(Data!AB247-Data!AD247 + (Data!AC247-Data!AE247)*E247/Data!E247)*-Data!G247 + Data!H247 +Data!I247/Data!E247</f>
        <v>6977200.4519999996</v>
      </c>
      <c r="H247">
        <f>(Data!V247+Data!Z247+Data!AD247) + (Data!W247+Data!AA247+Data!AE247)*E247/Data!E247</f>
        <v>-21830</v>
      </c>
      <c r="I247">
        <f>Data!AN247+Data!AP247+(Data!AO247+Data!AQ247)/Data!E247</f>
        <v>0</v>
      </c>
      <c r="J247">
        <f>Data!AJ247+Data!AL247+(Data!AK247+Data!AM247)*E247/Data!E247</f>
        <v>-1597</v>
      </c>
      <c r="K247">
        <f>Data!AF247+Data!AH247 + (Data!AG247+Data!AI247)*E247/Data!E247</f>
        <v>0</v>
      </c>
      <c r="L247">
        <f>Data!AR247+Data!AS247*E247/Data!E247</f>
        <v>-9462139</v>
      </c>
    </row>
    <row r="248" spans="1:12" x14ac:dyDescent="0.35">
      <c r="A248" s="7" t="s">
        <v>654</v>
      </c>
      <c r="B248" t="s">
        <v>655</v>
      </c>
      <c r="C248" t="s">
        <v>231</v>
      </c>
      <c r="D248" t="s">
        <v>232</v>
      </c>
      <c r="E248">
        <f>IF(Data!S248&gt;0,1,Data!F248)</f>
        <v>0.5</v>
      </c>
      <c r="F248">
        <f>(Data!T248-Data!V248 + Data!AB248-Data!AD248 )*-Data!G248
+(Data!X248-Data!Z248)*-0.5 + Data!H248</f>
        <v>2018737.7679999999</v>
      </c>
      <c r="G248">
        <f>(Data!T248-Data!V248 + (Data!U248-Data!W248)*E248/Data!E248)*-Data!G248
+(Data!X248-Data!Z248 + (Data!Y248-Data!AA248)*E248/Data!E248)*-0.5
+(Data!AB248-Data!AD248 + (Data!AC248-Data!AE248)*E248/Data!E248)*-Data!G248 + Data!H248 +Data!I248/Data!E248</f>
        <v>2018737.7679999999</v>
      </c>
      <c r="H248">
        <f>(Data!V248+Data!Z248+Data!AD248) + (Data!W248+Data!AA248+Data!AE248)*E248/Data!E248</f>
        <v>-1668</v>
      </c>
      <c r="I248">
        <f>Data!AN248+Data!AP248+(Data!AO248+Data!AQ248)/Data!E248</f>
        <v>0</v>
      </c>
      <c r="J248">
        <f>Data!AJ248+Data!AL248+(Data!AK248+Data!AM248)*E248/Data!E248</f>
        <v>0</v>
      </c>
      <c r="K248">
        <f>Data!AF248+Data!AH248 + (Data!AG248+Data!AI248)*E248/Data!E248</f>
        <v>0</v>
      </c>
      <c r="L248">
        <f>Data!AR248+Data!AS248*E248/Data!E248</f>
        <v>-5190691</v>
      </c>
    </row>
    <row r="249" spans="1:12" x14ac:dyDescent="0.35">
      <c r="A249" s="7" t="s">
        <v>656</v>
      </c>
      <c r="B249" t="s">
        <v>657</v>
      </c>
      <c r="C249" t="s">
        <v>326</v>
      </c>
      <c r="D249" t="s">
        <v>112</v>
      </c>
      <c r="E249">
        <f>IF(Data!S249&gt;0,1,Data!F249)</f>
        <v>0.5</v>
      </c>
      <c r="F249">
        <f>(Data!T249-Data!V249 + Data!AB249-Data!AD249 )*-Data!G249
+(Data!X249-Data!Z249)*-0.5 + Data!H249</f>
        <v>2694755.1799999997</v>
      </c>
      <c r="G249">
        <f>(Data!T249-Data!V249 + (Data!U249-Data!W249)*E249/Data!E249)*-Data!G249
+(Data!X249-Data!Z249 + (Data!Y249-Data!AA249)*E249/Data!E249)*-0.5
+(Data!AB249-Data!AD249 + (Data!AC249-Data!AE249)*E249/Data!E249)*-Data!G249 + Data!H249 +Data!I249/Data!E249</f>
        <v>2694755.1799999997</v>
      </c>
      <c r="H249">
        <f>(Data!V249+Data!Z249+Data!AD249) + (Data!W249+Data!AA249+Data!AE249)*E249/Data!E249</f>
        <v>0</v>
      </c>
      <c r="I249">
        <f>Data!AN249+Data!AP249+(Data!AO249+Data!AQ249)/Data!E249</f>
        <v>0</v>
      </c>
      <c r="J249">
        <f>Data!AJ249+Data!AL249+(Data!AK249+Data!AM249)*E249/Data!E249</f>
        <v>-35268</v>
      </c>
      <c r="K249">
        <f>Data!AF249+Data!AH249 + (Data!AG249+Data!AI249)*E249/Data!E249</f>
        <v>-41537</v>
      </c>
      <c r="L249">
        <f>Data!AR249+Data!AS249*E249/Data!E249</f>
        <v>-6404076</v>
      </c>
    </row>
    <row r="250" spans="1:12" x14ac:dyDescent="0.35">
      <c r="A250" s="7" t="s">
        <v>658</v>
      </c>
      <c r="B250" t="s">
        <v>659</v>
      </c>
      <c r="C250" t="s">
        <v>304</v>
      </c>
      <c r="D250" t="s">
        <v>305</v>
      </c>
      <c r="E250">
        <f>IF(Data!S250&gt;0,1,Data!F250)</f>
        <v>0.5</v>
      </c>
      <c r="F250">
        <f>(Data!T250-Data!V250 + Data!AB250-Data!AD250 )*-Data!G250
+(Data!X250-Data!Z250)*-0.5 + Data!H250</f>
        <v>5209055.1880000001</v>
      </c>
      <c r="G250">
        <f>(Data!T250-Data!V250 + (Data!U250-Data!W250)*E250/Data!E250)*-Data!G250
+(Data!X250-Data!Z250 + (Data!Y250-Data!AA250)*E250/Data!E250)*-0.5
+(Data!AB250-Data!AD250 + (Data!AC250-Data!AE250)*E250/Data!E250)*-Data!G250 + Data!H250 +Data!I250/Data!E250</f>
        <v>5211257.6880000001</v>
      </c>
      <c r="H250">
        <f>(Data!V250+Data!Z250+Data!AD250) + (Data!W250+Data!AA250+Data!AE250)*E250/Data!E250</f>
        <v>-10906</v>
      </c>
      <c r="I250">
        <f>Data!AN250+Data!AP250+(Data!AO250+Data!AQ250)/Data!E250</f>
        <v>0</v>
      </c>
      <c r="J250">
        <f>Data!AJ250+Data!AL250+(Data!AK250+Data!AM250)*E250/Data!E250</f>
        <v>-119988</v>
      </c>
      <c r="K250">
        <f>Data!AF250+Data!AH250 + (Data!AG250+Data!AI250)*E250/Data!E250</f>
        <v>0</v>
      </c>
      <c r="L250">
        <f>Data!AR250+Data!AS250*E250/Data!E250</f>
        <v>-8280259</v>
      </c>
    </row>
    <row r="251" spans="1:12" x14ac:dyDescent="0.35">
      <c r="A251" s="7" t="s">
        <v>660</v>
      </c>
      <c r="B251" t="s">
        <v>661</v>
      </c>
      <c r="C251" t="s">
        <v>112</v>
      </c>
      <c r="D251" t="s">
        <v>585</v>
      </c>
      <c r="E251">
        <f>IF(Data!S251&gt;0,1,Data!F251)</f>
        <v>0.5</v>
      </c>
      <c r="F251">
        <f>(Data!T251-Data!V251 + Data!AB251-Data!AD251 )*-Data!G251
+(Data!X251-Data!Z251)*-0.5 + Data!H251</f>
        <v>4483704.18</v>
      </c>
      <c r="G251">
        <f>(Data!T251-Data!V251 + (Data!U251-Data!W251)*E251/Data!E251)*-Data!G251
+(Data!X251-Data!Z251 + (Data!Y251-Data!AA251)*E251/Data!E251)*-0.5
+(Data!AB251-Data!AD251 + (Data!AC251-Data!AE251)*E251/Data!E251)*-Data!G251 + Data!H251 +Data!I251/Data!E251</f>
        <v>4483704.18</v>
      </c>
      <c r="H251">
        <f>(Data!V251+Data!Z251+Data!AD251) + (Data!W251+Data!AA251+Data!AE251)*E251/Data!E251</f>
        <v>-48779</v>
      </c>
      <c r="I251">
        <f>Data!AN251+Data!AP251+(Data!AO251+Data!AQ251)/Data!E251</f>
        <v>-113819</v>
      </c>
      <c r="J251">
        <f>Data!AJ251+Data!AL251+(Data!AK251+Data!AM251)*E251/Data!E251</f>
        <v>-24872</v>
      </c>
      <c r="K251">
        <f>Data!AF251+Data!AH251 + (Data!AG251+Data!AI251)*E251/Data!E251</f>
        <v>0</v>
      </c>
      <c r="L251">
        <f>Data!AR251+Data!AS251*E251/Data!E251</f>
        <v>-14439936</v>
      </c>
    </row>
    <row r="252" spans="1:12" x14ac:dyDescent="0.35">
      <c r="A252" s="7" t="s">
        <v>662</v>
      </c>
      <c r="B252" t="s">
        <v>663</v>
      </c>
      <c r="C252" t="s">
        <v>140</v>
      </c>
      <c r="D252" t="s">
        <v>141</v>
      </c>
      <c r="E252">
        <f>IF(Data!S252&gt;0,1,Data!F252)</f>
        <v>0.5</v>
      </c>
      <c r="F252">
        <f>(Data!T252-Data!V252 + Data!AB252-Data!AD252 )*-Data!G252
+(Data!X252-Data!Z252)*-0.5 + Data!H252</f>
        <v>5024545.517</v>
      </c>
      <c r="G252">
        <f>(Data!T252-Data!V252 + (Data!U252-Data!W252)*E252/Data!E252)*-Data!G252
+(Data!X252-Data!Z252 + (Data!Y252-Data!AA252)*E252/Data!E252)*-0.5
+(Data!AB252-Data!AD252 + (Data!AC252-Data!AE252)*E252/Data!E252)*-Data!G252 + Data!H252 +Data!I252/Data!E252</f>
        <v>5024545.517</v>
      </c>
      <c r="H252">
        <f>(Data!V252+Data!Z252+Data!AD252) + (Data!W252+Data!AA252+Data!AE252)*E252/Data!E252</f>
        <v>-18779</v>
      </c>
      <c r="I252">
        <f>Data!AN252+Data!AP252+(Data!AO252+Data!AQ252)/Data!E252</f>
        <v>0</v>
      </c>
      <c r="J252">
        <f>Data!AJ252+Data!AL252+(Data!AK252+Data!AM252)*E252/Data!E252</f>
        <v>-157544</v>
      </c>
      <c r="K252">
        <f>Data!AF252+Data!AH252 + (Data!AG252+Data!AI252)*E252/Data!E252</f>
        <v>0</v>
      </c>
      <c r="L252">
        <f>Data!AR252+Data!AS252*E252/Data!E252</f>
        <v>-7112601</v>
      </c>
    </row>
    <row r="253" spans="1:12" x14ac:dyDescent="0.35">
      <c r="A253" s="7" t="s">
        <v>664</v>
      </c>
      <c r="B253" t="s">
        <v>665</v>
      </c>
      <c r="C253" t="s">
        <v>144</v>
      </c>
      <c r="D253" t="s">
        <v>145</v>
      </c>
      <c r="E253">
        <f>IF(Data!S253&gt;0,1,Data!F253)</f>
        <v>0.5</v>
      </c>
      <c r="F253">
        <f>(Data!T253-Data!V253 + Data!AB253-Data!AD253 )*-Data!G253
+(Data!X253-Data!Z253)*-0.5 + Data!H253</f>
        <v>3911793.1789999995</v>
      </c>
      <c r="G253">
        <f>(Data!T253-Data!V253 + (Data!U253-Data!W253)*E253/Data!E253)*-Data!G253
+(Data!X253-Data!Z253 + (Data!Y253-Data!AA253)*E253/Data!E253)*-0.5
+(Data!AB253-Data!AD253 + (Data!AC253-Data!AE253)*E253/Data!E253)*-Data!G253 + Data!H253 +Data!I253/Data!E253</f>
        <v>3911793.179</v>
      </c>
      <c r="H253">
        <f>(Data!V253+Data!Z253+Data!AD253) + (Data!W253+Data!AA253+Data!AE253)*E253/Data!E253</f>
        <v>-51526</v>
      </c>
      <c r="I253">
        <f>Data!AN253+Data!AP253+(Data!AO253+Data!AQ253)/Data!E253</f>
        <v>0</v>
      </c>
      <c r="J253">
        <f>Data!AJ253+Data!AL253+(Data!AK253+Data!AM253)*E253/Data!E253</f>
        <v>0</v>
      </c>
      <c r="K253">
        <f>Data!AF253+Data!AH253 + (Data!AG253+Data!AI253)*E253/Data!E253</f>
        <v>-3980</v>
      </c>
      <c r="L253">
        <f>Data!AR253+Data!AS253*E253/Data!E253</f>
        <v>-7521951</v>
      </c>
    </row>
    <row r="254" spans="1:12" x14ac:dyDescent="0.35">
      <c r="A254" s="7" t="s">
        <v>666</v>
      </c>
      <c r="B254" t="s">
        <v>667</v>
      </c>
      <c r="C254" t="s">
        <v>245</v>
      </c>
      <c r="D254" t="s">
        <v>112</v>
      </c>
      <c r="E254">
        <f>IF(Data!S254&gt;0,1,Data!F254)</f>
        <v>0.5</v>
      </c>
      <c r="F254">
        <f>(Data!T254-Data!V254 + Data!AB254-Data!AD254 )*-Data!G254
+(Data!X254-Data!Z254)*-0.5 + Data!H254</f>
        <v>2529279.5299999998</v>
      </c>
      <c r="G254">
        <f>(Data!T254-Data!V254 + (Data!U254-Data!W254)*E254/Data!E254)*-Data!G254
+(Data!X254-Data!Z254 + (Data!Y254-Data!AA254)*E254/Data!E254)*-0.5
+(Data!AB254-Data!AD254 + (Data!AC254-Data!AE254)*E254/Data!E254)*-Data!G254 + Data!H254 +Data!I254/Data!E254</f>
        <v>2529279.5300000003</v>
      </c>
      <c r="H254">
        <f>(Data!V254+Data!Z254+Data!AD254) + (Data!W254+Data!AA254+Data!AE254)*E254/Data!E254</f>
        <v>-54999</v>
      </c>
      <c r="I254">
        <f>Data!AN254+Data!AP254+(Data!AO254+Data!AQ254)/Data!E254</f>
        <v>0</v>
      </c>
      <c r="J254">
        <f>Data!AJ254+Data!AL254+(Data!AK254+Data!AM254)*E254/Data!E254</f>
        <v>-14592</v>
      </c>
      <c r="K254">
        <f>Data!AF254+Data!AH254 + (Data!AG254+Data!AI254)*E254/Data!E254</f>
        <v>0</v>
      </c>
      <c r="L254">
        <f>Data!AR254+Data!AS254*E254/Data!E254</f>
        <v>-4063002</v>
      </c>
    </row>
    <row r="255" spans="1:12" x14ac:dyDescent="0.35">
      <c r="A255" s="7" t="s">
        <v>668</v>
      </c>
      <c r="B255" t="s">
        <v>669</v>
      </c>
      <c r="C255" t="s">
        <v>125</v>
      </c>
      <c r="D255" t="s">
        <v>126</v>
      </c>
      <c r="E255">
        <f>IF(Data!S255&gt;0,1,Data!F255)</f>
        <v>0.5</v>
      </c>
      <c r="F255">
        <f>(Data!T255-Data!V255 + Data!AB255-Data!AD255 )*-Data!G255
+(Data!X255-Data!Z255)*-0.5 + Data!H255</f>
        <v>5054142.835</v>
      </c>
      <c r="G255">
        <f>(Data!T255-Data!V255 + (Data!U255-Data!W255)*E255/Data!E255)*-Data!G255
+(Data!X255-Data!Z255 + (Data!Y255-Data!AA255)*E255/Data!E255)*-0.5
+(Data!AB255-Data!AD255 + (Data!AC255-Data!AE255)*E255/Data!E255)*-Data!G255 + Data!H255 +Data!I255/Data!E255</f>
        <v>5054142.835</v>
      </c>
      <c r="H255">
        <f>(Data!V255+Data!Z255+Data!AD255) + (Data!W255+Data!AA255+Data!AE255)*E255/Data!E255</f>
        <v>-4425</v>
      </c>
      <c r="I255">
        <f>Data!AN255+Data!AP255+(Data!AO255+Data!AQ255)/Data!E255</f>
        <v>0</v>
      </c>
      <c r="J255">
        <f>Data!AJ255+Data!AL255+(Data!AK255+Data!AM255)*E255/Data!E255</f>
        <v>-60518</v>
      </c>
      <c r="K255">
        <f>Data!AF255+Data!AH255 + (Data!AG255+Data!AI255)*E255/Data!E255</f>
        <v>0</v>
      </c>
      <c r="L255">
        <f>Data!AR255+Data!AS255*E255/Data!E255</f>
        <v>-6929847</v>
      </c>
    </row>
    <row r="256" spans="1:12" x14ac:dyDescent="0.35">
      <c r="A256" s="7" t="s">
        <v>670</v>
      </c>
      <c r="B256" t="s">
        <v>671</v>
      </c>
      <c r="C256" t="s">
        <v>210</v>
      </c>
      <c r="D256" t="s">
        <v>112</v>
      </c>
      <c r="E256">
        <f>IF(Data!S256&gt;0,1,Data!F256)</f>
        <v>0.5</v>
      </c>
      <c r="F256">
        <f>(Data!T256-Data!V256 + Data!AB256-Data!AD256 )*-Data!G256
+(Data!X256-Data!Z256)*-0.5 + Data!H256</f>
        <v>1817369.27</v>
      </c>
      <c r="G256">
        <f>(Data!T256-Data!V256 + (Data!U256-Data!W256)*E256/Data!E256)*-Data!G256
+(Data!X256-Data!Z256 + (Data!Y256-Data!AA256)*E256/Data!E256)*-0.5
+(Data!AB256-Data!AD256 + (Data!AC256-Data!AE256)*E256/Data!E256)*-Data!G256 + Data!H256 +Data!I256/Data!E256</f>
        <v>1817369.27</v>
      </c>
      <c r="H256">
        <f>(Data!V256+Data!Z256+Data!AD256) + (Data!W256+Data!AA256+Data!AE256)*E256/Data!E256</f>
        <v>-3992</v>
      </c>
      <c r="I256">
        <f>Data!AN256+Data!AP256+(Data!AO256+Data!AQ256)/Data!E256</f>
        <v>0</v>
      </c>
      <c r="J256">
        <f>Data!AJ256+Data!AL256+(Data!AK256+Data!AM256)*E256/Data!E256</f>
        <v>0</v>
      </c>
      <c r="K256">
        <f>Data!AF256+Data!AH256 + (Data!AG256+Data!AI256)*E256/Data!E256</f>
        <v>0</v>
      </c>
      <c r="L256">
        <f>Data!AR256+Data!AS256*E256/Data!E256</f>
        <v>-4840969</v>
      </c>
    </row>
    <row r="257" spans="1:12" x14ac:dyDescent="0.35">
      <c r="A257" s="7" t="s">
        <v>672</v>
      </c>
      <c r="B257" t="s">
        <v>673</v>
      </c>
      <c r="C257" t="s">
        <v>112</v>
      </c>
      <c r="D257" t="s">
        <v>141</v>
      </c>
      <c r="E257">
        <f>IF(Data!S257&gt;0,1,Data!F257)</f>
        <v>0.5</v>
      </c>
      <c r="F257">
        <f>(Data!T257-Data!V257 + Data!AB257-Data!AD257 )*-Data!G257
+(Data!X257-Data!Z257)*-0.5 + Data!H257</f>
        <v>3308659.648</v>
      </c>
      <c r="G257">
        <f>(Data!T257-Data!V257 + (Data!U257-Data!W257)*E257/Data!E257)*-Data!G257
+(Data!X257-Data!Z257 + (Data!Y257-Data!AA257)*E257/Data!E257)*-0.5
+(Data!AB257-Data!AD257 + (Data!AC257-Data!AE257)*E257/Data!E257)*-Data!G257 + Data!H257 +Data!I257/Data!E257</f>
        <v>3308659.648</v>
      </c>
      <c r="H257">
        <f>(Data!V257+Data!Z257+Data!AD257) + (Data!W257+Data!AA257+Data!AE257)*E257/Data!E257</f>
        <v>-15972</v>
      </c>
      <c r="I257">
        <f>Data!AN257+Data!AP257+(Data!AO257+Data!AQ257)/Data!E257</f>
        <v>0</v>
      </c>
      <c r="J257">
        <f>Data!AJ257+Data!AL257+(Data!AK257+Data!AM257)*E257/Data!E257</f>
        <v>0</v>
      </c>
      <c r="K257">
        <f>Data!AF257+Data!AH257 + (Data!AG257+Data!AI257)*E257/Data!E257</f>
        <v>0</v>
      </c>
      <c r="L257">
        <f>Data!AR257+Data!AS257*E257/Data!E257</f>
        <v>-21059943</v>
      </c>
    </row>
    <row r="258" spans="1:12" x14ac:dyDescent="0.35">
      <c r="A258" s="7" t="s">
        <v>674</v>
      </c>
      <c r="B258" t="s">
        <v>675</v>
      </c>
      <c r="C258" t="s">
        <v>125</v>
      </c>
      <c r="D258" t="s">
        <v>126</v>
      </c>
      <c r="E258">
        <f>IF(Data!S258&gt;0,1,Data!F258)</f>
        <v>0.5</v>
      </c>
      <c r="F258">
        <f>(Data!T258-Data!V258 + Data!AB258-Data!AD258 )*-Data!G258
+(Data!X258-Data!Z258)*-0.5 + Data!H258</f>
        <v>2731875.27</v>
      </c>
      <c r="G258">
        <f>(Data!T258-Data!V258 + (Data!U258-Data!W258)*E258/Data!E258)*-Data!G258
+(Data!X258-Data!Z258 + (Data!Y258-Data!AA258)*E258/Data!E258)*-0.5
+(Data!AB258-Data!AD258 + (Data!AC258-Data!AE258)*E258/Data!E258)*-Data!G258 + Data!H258 +Data!I258/Data!E258</f>
        <v>2731875.27</v>
      </c>
      <c r="H258">
        <f>(Data!V258+Data!Z258+Data!AD258) + (Data!W258+Data!AA258+Data!AE258)*E258/Data!E258</f>
        <v>0</v>
      </c>
      <c r="I258">
        <f>Data!AN258+Data!AP258+(Data!AO258+Data!AQ258)/Data!E258</f>
        <v>0</v>
      </c>
      <c r="J258">
        <f>Data!AJ258+Data!AL258+(Data!AK258+Data!AM258)*E258/Data!E258</f>
        <v>-38758</v>
      </c>
      <c r="K258">
        <f>Data!AF258+Data!AH258 + (Data!AG258+Data!AI258)*E258/Data!E258</f>
        <v>0</v>
      </c>
      <c r="L258">
        <f>Data!AR258+Data!AS258*E258/Data!E258</f>
        <v>-12013406</v>
      </c>
    </row>
    <row r="259" spans="1:12" x14ac:dyDescent="0.35">
      <c r="A259" s="7" t="s">
        <v>676</v>
      </c>
      <c r="B259" t="s">
        <v>677</v>
      </c>
      <c r="C259" t="s">
        <v>112</v>
      </c>
      <c r="D259" t="s">
        <v>305</v>
      </c>
      <c r="E259">
        <f>IF(Data!S259&gt;0,1,Data!F259)</f>
        <v>0.5</v>
      </c>
      <c r="F259">
        <f>(Data!T259-Data!V259 + Data!AB259-Data!AD259 )*-Data!G259
+(Data!X259-Data!Z259)*-0.5 + Data!H259</f>
        <v>5199113.04</v>
      </c>
      <c r="G259">
        <f>(Data!T259-Data!V259 + (Data!U259-Data!W259)*E259/Data!E259)*-Data!G259
+(Data!X259-Data!Z259 + (Data!Y259-Data!AA259)*E259/Data!E259)*-0.5
+(Data!AB259-Data!AD259 + (Data!AC259-Data!AE259)*E259/Data!E259)*-Data!G259 + Data!H259 +Data!I259/Data!E259</f>
        <v>5199113.04</v>
      </c>
      <c r="H259">
        <f>(Data!V259+Data!Z259+Data!AD259) + (Data!W259+Data!AA259+Data!AE259)*E259/Data!E259</f>
        <v>-56268</v>
      </c>
      <c r="I259">
        <f>Data!AN259+Data!AP259+(Data!AO259+Data!AQ259)/Data!E259</f>
        <v>0</v>
      </c>
      <c r="J259">
        <f>Data!AJ259+Data!AL259+(Data!AK259+Data!AM259)*E259/Data!E259</f>
        <v>-53038</v>
      </c>
      <c r="K259">
        <f>Data!AF259+Data!AH259 + (Data!AG259+Data!AI259)*E259/Data!E259</f>
        <v>0</v>
      </c>
      <c r="L259">
        <f>Data!AR259+Data!AS259*E259/Data!E259</f>
        <v>-11869729</v>
      </c>
    </row>
    <row r="260" spans="1:12" x14ac:dyDescent="0.35">
      <c r="A260" s="7" t="s">
        <v>678</v>
      </c>
      <c r="B260" t="s">
        <v>679</v>
      </c>
      <c r="C260" t="s">
        <v>304</v>
      </c>
      <c r="D260" t="s">
        <v>305</v>
      </c>
      <c r="E260">
        <f>IF(Data!S260&gt;0,1,Data!F260)</f>
        <v>0.5</v>
      </c>
      <c r="F260">
        <f>(Data!T260-Data!V260 + Data!AB260-Data!AD260 )*-Data!G260
+(Data!X260-Data!Z260)*-0.5 + Data!H260</f>
        <v>3534451.125</v>
      </c>
      <c r="G260">
        <f>(Data!T260-Data!V260 + (Data!U260-Data!W260)*E260/Data!E260)*-Data!G260
+(Data!X260-Data!Z260 + (Data!Y260-Data!AA260)*E260/Data!E260)*-0.5
+(Data!AB260-Data!AD260 + (Data!AC260-Data!AE260)*E260/Data!E260)*-Data!G260 + Data!H260 +Data!I260/Data!E260</f>
        <v>3534451.125</v>
      </c>
      <c r="H260">
        <f>(Data!V260+Data!Z260+Data!AD260) + (Data!W260+Data!AA260+Data!AE260)*E260/Data!E260</f>
        <v>-1207</v>
      </c>
      <c r="I260">
        <f>Data!AN260+Data!AP260+(Data!AO260+Data!AQ260)/Data!E260</f>
        <v>0</v>
      </c>
      <c r="J260">
        <f>Data!AJ260+Data!AL260+(Data!AK260+Data!AM260)*E260/Data!E260</f>
        <v>-38574</v>
      </c>
      <c r="K260">
        <f>Data!AF260+Data!AH260 + (Data!AG260+Data!AI260)*E260/Data!E260</f>
        <v>0</v>
      </c>
      <c r="L260">
        <f>Data!AR260+Data!AS260*E260/Data!E260</f>
        <v>-4071119</v>
      </c>
    </row>
    <row r="261" spans="1:12" x14ac:dyDescent="0.35">
      <c r="A261" s="7" t="s">
        <v>680</v>
      </c>
      <c r="B261" t="s">
        <v>681</v>
      </c>
      <c r="C261" t="s">
        <v>132</v>
      </c>
      <c r="D261" t="s">
        <v>112</v>
      </c>
      <c r="E261">
        <f>IF(Data!S261&gt;0,1,Data!F261)</f>
        <v>0.5</v>
      </c>
      <c r="F261">
        <f>(Data!T261-Data!V261 + Data!AB261-Data!AD261 )*-Data!G261
+(Data!X261-Data!Z261)*-0.5 + Data!H261</f>
        <v>10680581.908</v>
      </c>
      <c r="G261">
        <f>(Data!T261-Data!V261 + (Data!U261-Data!W261)*E261/Data!E261)*-Data!G261
+(Data!X261-Data!Z261 + (Data!Y261-Data!AA261)*E261/Data!E261)*-0.5
+(Data!AB261-Data!AD261 + (Data!AC261-Data!AE261)*E261/Data!E261)*-Data!G261 + Data!H261 +Data!I261/Data!E261</f>
        <v>10680581.908</v>
      </c>
      <c r="H261">
        <f>(Data!V261+Data!Z261+Data!AD261) + (Data!W261+Data!AA261+Data!AE261)*E261/Data!E261</f>
        <v>0</v>
      </c>
      <c r="I261">
        <f>Data!AN261+Data!AP261+(Data!AO261+Data!AQ261)/Data!E261</f>
        <v>0</v>
      </c>
      <c r="J261">
        <f>Data!AJ261+Data!AL261+(Data!AK261+Data!AM261)*E261/Data!E261</f>
        <v>-7168</v>
      </c>
      <c r="K261">
        <f>Data!AF261+Data!AH261 + (Data!AG261+Data!AI261)*E261/Data!E261</f>
        <v>-83873</v>
      </c>
      <c r="L261">
        <f>Data!AR261+Data!AS261*E261/Data!E261</f>
        <v>-57765459</v>
      </c>
    </row>
    <row r="262" spans="1:12" x14ac:dyDescent="0.35">
      <c r="A262" s="7" t="s">
        <v>682</v>
      </c>
      <c r="B262" t="s">
        <v>683</v>
      </c>
      <c r="C262" t="s">
        <v>173</v>
      </c>
      <c r="D262" t="s">
        <v>112</v>
      </c>
      <c r="E262">
        <f>IF(Data!S262&gt;0,1,Data!F262)</f>
        <v>0.5</v>
      </c>
      <c r="F262">
        <f>(Data!T262-Data!V262 + Data!AB262-Data!AD262 )*-Data!G262
+(Data!X262-Data!Z262)*-0.5 + Data!H262</f>
        <v>6829234.5329999998</v>
      </c>
      <c r="G262">
        <f>(Data!T262-Data!V262 + (Data!U262-Data!W262)*E262/Data!E262)*-Data!G262
+(Data!X262-Data!Z262 + (Data!Y262-Data!AA262)*E262/Data!E262)*-0.5
+(Data!AB262-Data!AD262 + (Data!AC262-Data!AE262)*E262/Data!E262)*-Data!G262 + Data!H262 +Data!I262/Data!E262</f>
        <v>6829234.5329999998</v>
      </c>
      <c r="H262">
        <f>(Data!V262+Data!Z262+Data!AD262) + (Data!W262+Data!AA262+Data!AE262)*E262/Data!E262</f>
        <v>0</v>
      </c>
      <c r="I262">
        <f>Data!AN262+Data!AP262+(Data!AO262+Data!AQ262)/Data!E262</f>
        <v>0</v>
      </c>
      <c r="J262">
        <f>Data!AJ262+Data!AL262+(Data!AK262+Data!AM262)*E262/Data!E262</f>
        <v>-7386</v>
      </c>
      <c r="K262">
        <f>Data!AF262+Data!AH262 + (Data!AG262+Data!AI262)*E262/Data!E262</f>
        <v>0</v>
      </c>
      <c r="L262">
        <f>Data!AR262+Data!AS262*E262/Data!E262</f>
        <v>-40453074</v>
      </c>
    </row>
    <row r="263" spans="1:12" x14ac:dyDescent="0.35">
      <c r="A263" s="7" t="s">
        <v>684</v>
      </c>
      <c r="B263" t="s">
        <v>685</v>
      </c>
      <c r="C263" t="s">
        <v>125</v>
      </c>
      <c r="D263" t="s">
        <v>126</v>
      </c>
      <c r="E263">
        <f>IF(Data!S263&gt;0,1,Data!F263)</f>
        <v>0.5</v>
      </c>
      <c r="F263">
        <f>(Data!T263-Data!V263 + Data!AB263-Data!AD263 )*-Data!G263
+(Data!X263-Data!Z263)*-0.5 + Data!H263</f>
        <v>3548424.6519999998</v>
      </c>
      <c r="G263">
        <f>(Data!T263-Data!V263 + (Data!U263-Data!W263)*E263/Data!E263)*-Data!G263
+(Data!X263-Data!Z263 + (Data!Y263-Data!AA263)*E263/Data!E263)*-0.5
+(Data!AB263-Data!AD263 + (Data!AC263-Data!AE263)*E263/Data!E263)*-Data!G263 + Data!H263 +Data!I263/Data!E263</f>
        <v>3548424.6520000002</v>
      </c>
      <c r="H263">
        <f>(Data!V263+Data!Z263+Data!AD263) + (Data!W263+Data!AA263+Data!AE263)*E263/Data!E263</f>
        <v>3268</v>
      </c>
      <c r="I263">
        <f>Data!AN263+Data!AP263+(Data!AO263+Data!AQ263)/Data!E263</f>
        <v>0</v>
      </c>
      <c r="J263">
        <f>Data!AJ263+Data!AL263+(Data!AK263+Data!AM263)*E263/Data!E263</f>
        <v>-23548</v>
      </c>
      <c r="K263">
        <f>Data!AF263+Data!AH263 + (Data!AG263+Data!AI263)*E263/Data!E263</f>
        <v>0</v>
      </c>
      <c r="L263">
        <f>Data!AR263+Data!AS263*E263/Data!E263</f>
        <v>-16483426</v>
      </c>
    </row>
    <row r="264" spans="1:12" x14ac:dyDescent="0.35">
      <c r="A264" s="7" t="s">
        <v>686</v>
      </c>
      <c r="B264" t="s">
        <v>687</v>
      </c>
      <c r="C264" t="s">
        <v>140</v>
      </c>
      <c r="D264" t="s">
        <v>141</v>
      </c>
      <c r="E264">
        <f>IF(Data!S264&gt;0,1,Data!F264)</f>
        <v>0.5</v>
      </c>
      <c r="F264">
        <f>(Data!T264-Data!V264 + Data!AB264-Data!AD264 )*-Data!G264
+(Data!X264-Data!Z264)*-0.5 + Data!H264</f>
        <v>3274095.2049999996</v>
      </c>
      <c r="G264">
        <f>(Data!T264-Data!V264 + (Data!U264-Data!W264)*E264/Data!E264)*-Data!G264
+(Data!X264-Data!Z264 + (Data!Y264-Data!AA264)*E264/Data!E264)*-0.5
+(Data!AB264-Data!AD264 + (Data!AC264-Data!AE264)*E264/Data!E264)*-Data!G264 + Data!H264 +Data!I264/Data!E264</f>
        <v>3274095.2049999996</v>
      </c>
      <c r="H264">
        <f>(Data!V264+Data!Z264+Data!AD264) + (Data!W264+Data!AA264+Data!AE264)*E264/Data!E264</f>
        <v>-7437</v>
      </c>
      <c r="I264">
        <f>Data!AN264+Data!AP264+(Data!AO264+Data!AQ264)/Data!E264</f>
        <v>-12991</v>
      </c>
      <c r="J264">
        <f>Data!AJ264+Data!AL264+(Data!AK264+Data!AM264)*E264/Data!E264</f>
        <v>-15618</v>
      </c>
      <c r="K264">
        <f>Data!AF264+Data!AH264 + (Data!AG264+Data!AI264)*E264/Data!E264</f>
        <v>0</v>
      </c>
      <c r="L264">
        <f>Data!AR264+Data!AS264*E264/Data!E264</f>
        <v>-5179292</v>
      </c>
    </row>
    <row r="265" spans="1:12" x14ac:dyDescent="0.35">
      <c r="A265" s="7" t="s">
        <v>688</v>
      </c>
      <c r="B265" t="s">
        <v>689</v>
      </c>
      <c r="C265" t="s">
        <v>248</v>
      </c>
      <c r="D265" t="s">
        <v>112</v>
      </c>
      <c r="E265">
        <f>IF(Data!S265&gt;0,1,Data!F265)</f>
        <v>1</v>
      </c>
      <c r="F265">
        <f>(Data!T265-Data!V265 + Data!AB265-Data!AD265 )*-Data!G265
+(Data!X265-Data!Z265)*-0.5 + Data!H265</f>
        <v>2279008.0759999999</v>
      </c>
      <c r="G265">
        <f>(Data!T265-Data!V265 + (Data!U265-Data!W265)*E265/Data!E265)*-Data!G265
+(Data!X265-Data!Z265 + (Data!Y265-Data!AA265)*E265/Data!E265)*-0.5
+(Data!AB265-Data!AD265 + (Data!AC265-Data!AE265)*E265/Data!E265)*-Data!G265 + Data!H265 +Data!I265/Data!E265</f>
        <v>2365899.2560000001</v>
      </c>
      <c r="H265">
        <f>(Data!V265+Data!Z265+Data!AD265) + (Data!W265+Data!AA265+Data!AE265)*E265/Data!E265</f>
        <v>0</v>
      </c>
      <c r="I265">
        <f>Data!AN265+Data!AP265+(Data!AO265+Data!AQ265)/Data!E265</f>
        <v>-1478367.5</v>
      </c>
      <c r="J265">
        <f>Data!AJ265+Data!AL265+(Data!AK265+Data!AM265)*E265/Data!E265</f>
        <v>-6912</v>
      </c>
      <c r="K265">
        <f>Data!AF265+Data!AH265 + (Data!AG265+Data!AI265)*E265/Data!E265</f>
        <v>0</v>
      </c>
      <c r="L265">
        <f>Data!AR265+Data!AS265*E265/Data!E265</f>
        <v>-8267639</v>
      </c>
    </row>
    <row r="266" spans="1:12" x14ac:dyDescent="0.35">
      <c r="A266" s="7" t="s">
        <v>690</v>
      </c>
      <c r="B266" t="s">
        <v>691</v>
      </c>
      <c r="C266" t="s">
        <v>112</v>
      </c>
      <c r="D266" t="s">
        <v>185</v>
      </c>
      <c r="E266">
        <f>IF(Data!S266&gt;0,1,Data!F266)</f>
        <v>1</v>
      </c>
      <c r="F266">
        <f>(Data!T266-Data!V266 + Data!AB266-Data!AD266 )*-Data!G266
+(Data!X266-Data!Z266)*-0.5 + Data!H266</f>
        <v>10706053.454</v>
      </c>
      <c r="G266">
        <f>(Data!T266-Data!V266 + (Data!U266-Data!W266)*E266/Data!E266)*-Data!G266
+(Data!X266-Data!Z266 + (Data!Y266-Data!AA266)*E266/Data!E266)*-0.5
+(Data!AB266-Data!AD266 + (Data!AC266-Data!AE266)*E266/Data!E266)*-Data!G266 + Data!H266 +Data!I266/Data!E266</f>
        <v>10706935.086653063</v>
      </c>
      <c r="H266">
        <f>(Data!V266+Data!Z266+Data!AD266) + (Data!W266+Data!AA266+Data!AE266)*E266/Data!E266</f>
        <v>0</v>
      </c>
      <c r="I266">
        <f>Data!AN266+Data!AP266+(Data!AO266+Data!AQ266)/Data!E266</f>
        <v>-352404.08163265308</v>
      </c>
      <c r="J266">
        <f>Data!AJ266+Data!AL266+(Data!AK266+Data!AM266)*E266/Data!E266</f>
        <v>0</v>
      </c>
      <c r="K266">
        <f>Data!AF266+Data!AH266 + (Data!AG266+Data!AI266)*E266/Data!E266</f>
        <v>0</v>
      </c>
      <c r="L266">
        <f>Data!AR266+Data!AS266*E266/Data!E266</f>
        <v>-18242832</v>
      </c>
    </row>
    <row r="267" spans="1:12" x14ac:dyDescent="0.35">
      <c r="A267" s="7" t="s">
        <v>692</v>
      </c>
      <c r="B267" t="s">
        <v>693</v>
      </c>
      <c r="C267" t="s">
        <v>112</v>
      </c>
      <c r="D267" t="s">
        <v>159</v>
      </c>
      <c r="E267">
        <f>IF(Data!S267&gt;0,1,Data!F267)</f>
        <v>0.5</v>
      </c>
      <c r="F267">
        <f>(Data!T267-Data!V267 + Data!AB267-Data!AD267 )*-Data!G267
+(Data!X267-Data!Z267)*-0.5 + Data!H267</f>
        <v>7597149.9960000003</v>
      </c>
      <c r="G267">
        <f>(Data!T267-Data!V267 + (Data!U267-Data!W267)*E267/Data!E267)*-Data!G267
+(Data!X267-Data!Z267 + (Data!Y267-Data!AA267)*E267/Data!E267)*-0.5
+(Data!AB267-Data!AD267 + (Data!AC267-Data!AE267)*E267/Data!E267)*-Data!G267 + Data!H267 +Data!I267/Data!E267</f>
        <v>7600355.4490612252</v>
      </c>
      <c r="H267">
        <f>(Data!V267+Data!Z267+Data!AD267) + (Data!W267+Data!AA267+Data!AE267)*E267/Data!E267</f>
        <v>-90734</v>
      </c>
      <c r="I267">
        <f>Data!AN267+Data!AP267+(Data!AO267+Data!AQ267)/Data!E267</f>
        <v>-93636.734693877559</v>
      </c>
      <c r="J267">
        <f>Data!AJ267+Data!AL267+(Data!AK267+Data!AM267)*E267/Data!E267</f>
        <v>0</v>
      </c>
      <c r="K267">
        <f>Data!AF267+Data!AH267 + (Data!AG267+Data!AI267)*E267/Data!E267</f>
        <v>0</v>
      </c>
      <c r="L267">
        <f>Data!AR267+Data!AS267*E267/Data!E267</f>
        <v>-9388156.7142857146</v>
      </c>
    </row>
    <row r="268" spans="1:12" x14ac:dyDescent="0.35">
      <c r="A268" s="7" t="s">
        <v>694</v>
      </c>
      <c r="B268" t="s">
        <v>695</v>
      </c>
      <c r="C268" t="s">
        <v>132</v>
      </c>
      <c r="D268" t="s">
        <v>112</v>
      </c>
      <c r="E268">
        <f>IF(Data!S268&gt;0,1,Data!F268)</f>
        <v>0.5</v>
      </c>
      <c r="F268">
        <f>(Data!T268-Data!V268 + Data!AB268-Data!AD268 )*-Data!G268
+(Data!X268-Data!Z268)*-0.5 + Data!H268</f>
        <v>8310620.818</v>
      </c>
      <c r="G268">
        <f>(Data!T268-Data!V268 + (Data!U268-Data!W268)*E268/Data!E268)*-Data!G268
+(Data!X268-Data!Z268 + (Data!Y268-Data!AA268)*E268/Data!E268)*-0.5
+(Data!AB268-Data!AD268 + (Data!AC268-Data!AE268)*E268/Data!E268)*-Data!G268 + Data!H268 +Data!I268/Data!E268</f>
        <v>8310620.818</v>
      </c>
      <c r="H268">
        <f>(Data!V268+Data!Z268+Data!AD268) + (Data!W268+Data!AA268+Data!AE268)*E268/Data!E268</f>
        <v>0</v>
      </c>
      <c r="I268">
        <f>Data!AN268+Data!AP268+(Data!AO268+Data!AQ268)/Data!E268</f>
        <v>0</v>
      </c>
      <c r="J268">
        <f>Data!AJ268+Data!AL268+(Data!AK268+Data!AM268)*E268/Data!E268</f>
        <v>0</v>
      </c>
      <c r="K268">
        <f>Data!AF268+Data!AH268 + (Data!AG268+Data!AI268)*E268/Data!E268</f>
        <v>0</v>
      </c>
      <c r="L268">
        <f>Data!AR268+Data!AS268*E268/Data!E268</f>
        <v>-15987662</v>
      </c>
    </row>
    <row r="269" spans="1:12" x14ac:dyDescent="0.35">
      <c r="A269" s="7" t="s">
        <v>696</v>
      </c>
      <c r="B269" t="s">
        <v>697</v>
      </c>
      <c r="C269" t="s">
        <v>132</v>
      </c>
      <c r="D269" t="s">
        <v>112</v>
      </c>
      <c r="E269">
        <f>IF(Data!S269&gt;0,1,Data!F269)</f>
        <v>1</v>
      </c>
      <c r="F269">
        <f>(Data!T269-Data!V269 + Data!AB269-Data!AD269 )*-Data!G269
+(Data!X269-Data!Z269)*-0.5 + Data!H269</f>
        <v>6784835.2230000002</v>
      </c>
      <c r="G269">
        <f>(Data!T269-Data!V269 + (Data!U269-Data!W269)*E269/Data!E269)*-Data!G269
+(Data!X269-Data!Z269 + (Data!Y269-Data!AA269)*E269/Data!E269)*-0.5
+(Data!AB269-Data!AD269 + (Data!AC269-Data!AE269)*E269/Data!E269)*-Data!G269 + Data!H269 +Data!I269/Data!E269</f>
        <v>7496245.3129999992</v>
      </c>
      <c r="H269">
        <f>(Data!V269+Data!Z269+Data!AD269) + (Data!W269+Data!AA269+Data!AE269)*E269/Data!E269</f>
        <v>0</v>
      </c>
      <c r="I269">
        <f>Data!AN269+Data!AP269+(Data!AO269+Data!AQ269)/Data!E269</f>
        <v>0</v>
      </c>
      <c r="J269">
        <f>Data!AJ269+Data!AL269+(Data!AK269+Data!AM269)*E269/Data!E269</f>
        <v>0</v>
      </c>
      <c r="K269">
        <f>Data!AF269+Data!AH269 + (Data!AG269+Data!AI269)*E269/Data!E269</f>
        <v>0</v>
      </c>
      <c r="L269">
        <f>Data!AR269+Data!AS269*E269/Data!E269</f>
        <v>-36300053</v>
      </c>
    </row>
    <row r="270" spans="1:12" x14ac:dyDescent="0.35">
      <c r="A270" s="7" t="s">
        <v>698</v>
      </c>
      <c r="B270" t="s">
        <v>699</v>
      </c>
      <c r="C270" t="s">
        <v>112</v>
      </c>
      <c r="D270" t="s">
        <v>251</v>
      </c>
      <c r="E270">
        <f>IF(Data!S270&gt;0,1,Data!F270)</f>
        <v>0.5</v>
      </c>
      <c r="F270">
        <f>(Data!T270-Data!V270 + Data!AB270-Data!AD270 )*-Data!G270
+(Data!X270-Data!Z270)*-0.5 + Data!H270</f>
        <v>5412770.4049999993</v>
      </c>
      <c r="G270">
        <f>(Data!T270-Data!V270 + (Data!U270-Data!W270)*E270/Data!E270)*-Data!G270
+(Data!X270-Data!Z270 + (Data!Y270-Data!AA270)*E270/Data!E270)*-0.5
+(Data!AB270-Data!AD270 + (Data!AC270-Data!AE270)*E270/Data!E270)*-Data!G270 + Data!H270 +Data!I270/Data!E270</f>
        <v>5435759.9509183662</v>
      </c>
      <c r="H270">
        <f>(Data!V270+Data!Z270+Data!AD270) + (Data!W270+Data!AA270+Data!AE270)*E270/Data!E270</f>
        <v>0</v>
      </c>
      <c r="I270">
        <f>Data!AN270+Data!AP270+(Data!AO270+Data!AQ270)/Data!E270</f>
        <v>-1253602.0408163266</v>
      </c>
      <c r="J270">
        <f>Data!AJ270+Data!AL270+(Data!AK270+Data!AM270)*E270/Data!E270</f>
        <v>0</v>
      </c>
      <c r="K270">
        <f>Data!AF270+Data!AH270 + (Data!AG270+Data!AI270)*E270/Data!E270</f>
        <v>0</v>
      </c>
      <c r="L270">
        <f>Data!AR270+Data!AS270*E270/Data!E270</f>
        <v>-18698616.06122449</v>
      </c>
    </row>
    <row r="271" spans="1:12" x14ac:dyDescent="0.35">
      <c r="A271" s="7" t="s">
        <v>700</v>
      </c>
      <c r="B271" t="s">
        <v>701</v>
      </c>
      <c r="C271" t="s">
        <v>509</v>
      </c>
      <c r="D271" t="s">
        <v>112</v>
      </c>
      <c r="E271">
        <f>IF(Data!S271&gt;0,1,Data!F271)</f>
        <v>0.5</v>
      </c>
      <c r="F271">
        <f>(Data!T271-Data!V271 + Data!AB271-Data!AD271 )*-Data!G271
+(Data!X271-Data!Z271)*-0.5 + Data!H271</f>
        <v>4390271.6999999993</v>
      </c>
      <c r="G271">
        <f>(Data!T271-Data!V271 + (Data!U271-Data!W271)*E271/Data!E271)*-Data!G271
+(Data!X271-Data!Z271 + (Data!Y271-Data!AA271)*E271/Data!E271)*-0.5
+(Data!AB271-Data!AD271 + (Data!AC271-Data!AE271)*E271/Data!E271)*-Data!G271 + Data!H271 +Data!I271/Data!E271</f>
        <v>4390271.6999999993</v>
      </c>
      <c r="H271">
        <f>(Data!V271+Data!Z271+Data!AD271) + (Data!W271+Data!AA271+Data!AE271)*E271/Data!E271</f>
        <v>0</v>
      </c>
      <c r="I271">
        <f>Data!AN271+Data!AP271+(Data!AO271+Data!AQ271)/Data!E271</f>
        <v>0</v>
      </c>
      <c r="J271">
        <f>Data!AJ271+Data!AL271+(Data!AK271+Data!AM271)*E271/Data!E271</f>
        <v>-31052</v>
      </c>
      <c r="K271">
        <f>Data!AF271+Data!AH271 + (Data!AG271+Data!AI271)*E271/Data!E271</f>
        <v>-33623</v>
      </c>
      <c r="L271">
        <f>Data!AR271+Data!AS271*E271/Data!E271</f>
        <v>-12596943</v>
      </c>
    </row>
    <row r="272" spans="1:12" x14ac:dyDescent="0.35">
      <c r="A272" s="7" t="s">
        <v>702</v>
      </c>
      <c r="B272" t="s">
        <v>703</v>
      </c>
      <c r="C272" t="s">
        <v>210</v>
      </c>
      <c r="D272" t="s">
        <v>112</v>
      </c>
      <c r="E272">
        <f>IF(Data!S272&gt;0,1,Data!F272)</f>
        <v>0.5</v>
      </c>
      <c r="F272">
        <f>(Data!T272-Data!V272 + Data!AB272-Data!AD272 )*-Data!G272
+(Data!X272-Data!Z272)*-0.5 + Data!H272</f>
        <v>2399413.1439999999</v>
      </c>
      <c r="G272">
        <f>(Data!T272-Data!V272 + (Data!U272-Data!W272)*E272/Data!E272)*-Data!G272
+(Data!X272-Data!Z272 + (Data!Y272-Data!AA272)*E272/Data!E272)*-0.5
+(Data!AB272-Data!AD272 + (Data!AC272-Data!AE272)*E272/Data!E272)*-Data!G272 + Data!H272 +Data!I272/Data!E272</f>
        <v>2399413.1439999999</v>
      </c>
      <c r="H272">
        <f>(Data!V272+Data!Z272+Data!AD272) + (Data!W272+Data!AA272+Data!AE272)*E272/Data!E272</f>
        <v>-10545</v>
      </c>
      <c r="I272">
        <f>Data!AN272+Data!AP272+(Data!AO272+Data!AQ272)/Data!E272</f>
        <v>0</v>
      </c>
      <c r="J272">
        <f>Data!AJ272+Data!AL272+(Data!AK272+Data!AM272)*E272/Data!E272</f>
        <v>0</v>
      </c>
      <c r="K272">
        <f>Data!AF272+Data!AH272 + (Data!AG272+Data!AI272)*E272/Data!E272</f>
        <v>0</v>
      </c>
      <c r="L272">
        <f>Data!AR272+Data!AS272*E272/Data!E272</f>
        <v>-12939912</v>
      </c>
    </row>
    <row r="273" spans="1:12" x14ac:dyDescent="0.35">
      <c r="A273" s="7" t="s">
        <v>704</v>
      </c>
      <c r="B273" t="s">
        <v>705</v>
      </c>
      <c r="C273" t="s">
        <v>326</v>
      </c>
      <c r="D273" t="s">
        <v>112</v>
      </c>
      <c r="E273">
        <f>IF(Data!S273&gt;0,1,Data!F273)</f>
        <v>0.5</v>
      </c>
      <c r="F273">
        <f>(Data!T273-Data!V273 + Data!AB273-Data!AD273 )*-Data!G273
+(Data!X273-Data!Z273)*-0.5 + Data!H273</f>
        <v>3630961.5839999998</v>
      </c>
      <c r="G273">
        <f>(Data!T273-Data!V273 + (Data!U273-Data!W273)*E273/Data!E273)*-Data!G273
+(Data!X273-Data!Z273 + (Data!Y273-Data!AA273)*E273/Data!E273)*-0.5
+(Data!AB273-Data!AD273 + (Data!AC273-Data!AE273)*E273/Data!E273)*-Data!G273 + Data!H273 +Data!I273/Data!E273</f>
        <v>3630961.5840000003</v>
      </c>
      <c r="H273">
        <f>(Data!V273+Data!Z273+Data!AD273) + (Data!W273+Data!AA273+Data!AE273)*E273/Data!E273</f>
        <v>-4183</v>
      </c>
      <c r="I273">
        <f>Data!AN273+Data!AP273+(Data!AO273+Data!AQ273)/Data!E273</f>
        <v>0</v>
      </c>
      <c r="J273">
        <f>Data!AJ273+Data!AL273+(Data!AK273+Data!AM273)*E273/Data!E273</f>
        <v>-23680</v>
      </c>
      <c r="K273">
        <f>Data!AF273+Data!AH273 + (Data!AG273+Data!AI273)*E273/Data!E273</f>
        <v>0</v>
      </c>
      <c r="L273">
        <f>Data!AR273+Data!AS273*E273/Data!E273</f>
        <v>-10277885</v>
      </c>
    </row>
    <row r="274" spans="1:12" x14ac:dyDescent="0.35">
      <c r="A274" s="7" t="s">
        <v>706</v>
      </c>
      <c r="B274" t="s">
        <v>707</v>
      </c>
      <c r="C274" t="s">
        <v>321</v>
      </c>
      <c r="D274" t="s">
        <v>197</v>
      </c>
      <c r="E274">
        <f>IF(Data!S274&gt;0,1,Data!F274)</f>
        <v>0.5</v>
      </c>
      <c r="F274">
        <f>(Data!T274-Data!V274 + Data!AB274-Data!AD274 )*-Data!G274
+(Data!X274-Data!Z274)*-0.5 + Data!H274</f>
        <v>6826331.0460000001</v>
      </c>
      <c r="G274">
        <f>(Data!T274-Data!V274 + (Data!U274-Data!W274)*E274/Data!E274)*-Data!G274
+(Data!X274-Data!Z274 + (Data!Y274-Data!AA274)*E274/Data!E274)*-0.5
+(Data!AB274-Data!AD274 + (Data!AC274-Data!AE274)*E274/Data!E274)*-Data!G274 + Data!H274 +Data!I274/Data!E274</f>
        <v>6826331.0460000001</v>
      </c>
      <c r="H274">
        <f>(Data!V274+Data!Z274+Data!AD274) + (Data!W274+Data!AA274+Data!AE274)*E274/Data!E274</f>
        <v>-10408</v>
      </c>
      <c r="I274">
        <f>Data!AN274+Data!AP274+(Data!AO274+Data!AQ274)/Data!E274</f>
        <v>0</v>
      </c>
      <c r="J274">
        <f>Data!AJ274+Data!AL274+(Data!AK274+Data!AM274)*E274/Data!E274</f>
        <v>0</v>
      </c>
      <c r="K274">
        <f>Data!AF274+Data!AH274 + (Data!AG274+Data!AI274)*E274/Data!E274</f>
        <v>-23500</v>
      </c>
      <c r="L274">
        <f>Data!AR274+Data!AS274*E274/Data!E274</f>
        <v>-7226775</v>
      </c>
    </row>
    <row r="275" spans="1:12" x14ac:dyDescent="0.35">
      <c r="A275" s="7" t="s">
        <v>708</v>
      </c>
      <c r="B275" t="s">
        <v>709</v>
      </c>
      <c r="C275" t="s">
        <v>210</v>
      </c>
      <c r="D275" t="s">
        <v>112</v>
      </c>
      <c r="E275">
        <f>IF(Data!S275&gt;0,1,Data!F275)</f>
        <v>0.5</v>
      </c>
      <c r="F275">
        <f>(Data!T275-Data!V275 + Data!AB275-Data!AD275 )*-Data!G275
+(Data!X275-Data!Z275)*-0.5 + Data!H275</f>
        <v>2141873.1289999997</v>
      </c>
      <c r="G275">
        <f>(Data!T275-Data!V275 + (Data!U275-Data!W275)*E275/Data!E275)*-Data!G275
+(Data!X275-Data!Z275 + (Data!Y275-Data!AA275)*E275/Data!E275)*-0.5
+(Data!AB275-Data!AD275 + (Data!AC275-Data!AE275)*E275/Data!E275)*-Data!G275 + Data!H275 +Data!I275/Data!E275</f>
        <v>2141873.1289999997</v>
      </c>
      <c r="H275">
        <f>(Data!V275+Data!Z275+Data!AD275) + (Data!W275+Data!AA275+Data!AE275)*E275/Data!E275</f>
        <v>0</v>
      </c>
      <c r="I275">
        <f>Data!AN275+Data!AP275+(Data!AO275+Data!AQ275)/Data!E275</f>
        <v>0</v>
      </c>
      <c r="J275">
        <f>Data!AJ275+Data!AL275+(Data!AK275+Data!AM275)*E275/Data!E275</f>
        <v>-3542</v>
      </c>
      <c r="K275">
        <f>Data!AF275+Data!AH275 + (Data!AG275+Data!AI275)*E275/Data!E275</f>
        <v>0</v>
      </c>
      <c r="L275">
        <f>Data!AR275+Data!AS275*E275/Data!E275</f>
        <v>-8098647</v>
      </c>
    </row>
    <row r="276" spans="1:12" x14ac:dyDescent="0.35">
      <c r="A276" s="7" t="s">
        <v>710</v>
      </c>
      <c r="B276" t="s">
        <v>711</v>
      </c>
      <c r="C276" t="s">
        <v>112</v>
      </c>
      <c r="D276" t="s">
        <v>182</v>
      </c>
      <c r="E276">
        <f>IF(Data!S276&gt;0,1,Data!F276)</f>
        <v>0.5</v>
      </c>
      <c r="F276">
        <f>(Data!T276-Data!V276 + Data!AB276-Data!AD276 )*-Data!G276
+(Data!X276-Data!Z276)*-0.5 + Data!H276</f>
        <v>4750211.2749999994</v>
      </c>
      <c r="G276">
        <f>(Data!T276-Data!V276 + (Data!U276-Data!W276)*E276/Data!E276)*-Data!G276
+(Data!X276-Data!Z276 + (Data!Y276-Data!AA276)*E276/Data!E276)*-0.5
+(Data!AB276-Data!AD276 + (Data!AC276-Data!AE276)*E276/Data!E276)*-Data!G276 + Data!H276 +Data!I276/Data!E276</f>
        <v>4750211.2749999994</v>
      </c>
      <c r="H276">
        <f>(Data!V276+Data!Z276+Data!AD276) + (Data!W276+Data!AA276+Data!AE276)*E276/Data!E276</f>
        <v>-30242</v>
      </c>
      <c r="I276">
        <f>Data!AN276+Data!AP276+(Data!AO276+Data!AQ276)/Data!E276</f>
        <v>-3793</v>
      </c>
      <c r="J276">
        <f>Data!AJ276+Data!AL276+(Data!AK276+Data!AM276)*E276/Data!E276</f>
        <v>-30362</v>
      </c>
      <c r="K276">
        <f>Data!AF276+Data!AH276 + (Data!AG276+Data!AI276)*E276/Data!E276</f>
        <v>0</v>
      </c>
      <c r="L276">
        <f>Data!AR276+Data!AS276*E276/Data!E276</f>
        <v>-15754609</v>
      </c>
    </row>
    <row r="277" spans="1:12" x14ac:dyDescent="0.35">
      <c r="A277" s="7" t="s">
        <v>712</v>
      </c>
      <c r="B277" t="s">
        <v>713</v>
      </c>
      <c r="C277" t="s">
        <v>304</v>
      </c>
      <c r="D277" t="s">
        <v>305</v>
      </c>
      <c r="E277">
        <f>IF(Data!S277&gt;0,1,Data!F277)</f>
        <v>0.5</v>
      </c>
      <c r="F277">
        <f>(Data!T277-Data!V277 + Data!AB277-Data!AD277 )*-Data!G277
+(Data!X277-Data!Z277)*-0.5 + Data!H277</f>
        <v>2123254.1040000003</v>
      </c>
      <c r="G277">
        <f>(Data!T277-Data!V277 + (Data!U277-Data!W277)*E277/Data!E277)*-Data!G277
+(Data!X277-Data!Z277 + (Data!Y277-Data!AA277)*E277/Data!E277)*-0.5
+(Data!AB277-Data!AD277 + (Data!AC277-Data!AE277)*E277/Data!E277)*-Data!G277 + Data!H277 +Data!I277/Data!E277</f>
        <v>2123254.1040000003</v>
      </c>
      <c r="H277">
        <f>(Data!V277+Data!Z277+Data!AD277) + (Data!W277+Data!AA277+Data!AE277)*E277/Data!E277</f>
        <v>0</v>
      </c>
      <c r="I277">
        <f>Data!AN277+Data!AP277+(Data!AO277+Data!AQ277)/Data!E277</f>
        <v>0</v>
      </c>
      <c r="J277">
        <f>Data!AJ277+Data!AL277+(Data!AK277+Data!AM277)*E277/Data!E277</f>
        <v>-59531</v>
      </c>
      <c r="K277">
        <f>Data!AF277+Data!AH277 + (Data!AG277+Data!AI277)*E277/Data!E277</f>
        <v>0</v>
      </c>
      <c r="L277">
        <f>Data!AR277+Data!AS277*E277/Data!E277</f>
        <v>-3367356</v>
      </c>
    </row>
    <row r="278" spans="1:12" x14ac:dyDescent="0.35">
      <c r="A278" s="7" t="s">
        <v>714</v>
      </c>
      <c r="B278" t="s">
        <v>715</v>
      </c>
      <c r="C278" t="s">
        <v>218</v>
      </c>
      <c r="D278" t="s">
        <v>166</v>
      </c>
      <c r="E278">
        <f>IF(Data!S278&gt;0,1,Data!F278)</f>
        <v>0.5</v>
      </c>
      <c r="F278">
        <f>(Data!T278-Data!V278 + Data!AB278-Data!AD278 )*-Data!G278
+(Data!X278-Data!Z278)*-0.5 + Data!H278</f>
        <v>3212131.9980000001</v>
      </c>
      <c r="G278">
        <f>(Data!T278-Data!V278 + (Data!U278-Data!W278)*E278/Data!E278)*-Data!G278
+(Data!X278-Data!Z278 + (Data!Y278-Data!AA278)*E278/Data!E278)*-0.5
+(Data!AB278-Data!AD278 + (Data!AC278-Data!AE278)*E278/Data!E278)*-Data!G278 + Data!H278 +Data!I278/Data!E278</f>
        <v>3212131.9980000001</v>
      </c>
      <c r="H278">
        <f>(Data!V278+Data!Z278+Data!AD278) + (Data!W278+Data!AA278+Data!AE278)*E278/Data!E278</f>
        <v>-13946</v>
      </c>
      <c r="I278">
        <f>Data!AN278+Data!AP278+(Data!AO278+Data!AQ278)/Data!E278</f>
        <v>0</v>
      </c>
      <c r="J278">
        <f>Data!AJ278+Data!AL278+(Data!AK278+Data!AM278)*E278/Data!E278</f>
        <v>-12857</v>
      </c>
      <c r="K278">
        <f>Data!AF278+Data!AH278 + (Data!AG278+Data!AI278)*E278/Data!E278</f>
        <v>0</v>
      </c>
      <c r="L278">
        <f>Data!AR278+Data!AS278*E278/Data!E278</f>
        <v>-4764568</v>
      </c>
    </row>
    <row r="279" spans="1:12" x14ac:dyDescent="0.35">
      <c r="A279" s="7" t="s">
        <v>716</v>
      </c>
      <c r="B279" t="s">
        <v>717</v>
      </c>
      <c r="C279" t="s">
        <v>176</v>
      </c>
      <c r="D279" t="s">
        <v>112</v>
      </c>
      <c r="E279">
        <f>IF(Data!S279&gt;0,1,Data!F279)</f>
        <v>0.5</v>
      </c>
      <c r="F279">
        <f>(Data!T279-Data!V279 + Data!AB279-Data!AD279 )*-Data!G279
+(Data!X279-Data!Z279)*-0.5 + Data!H279</f>
        <v>2269510.16</v>
      </c>
      <c r="G279">
        <f>(Data!T279-Data!V279 + (Data!U279-Data!W279)*E279/Data!E279)*-Data!G279
+(Data!X279-Data!Z279 + (Data!Y279-Data!AA279)*E279/Data!E279)*-0.5
+(Data!AB279-Data!AD279 + (Data!AC279-Data!AE279)*E279/Data!E279)*-Data!G279 + Data!H279 +Data!I279/Data!E279</f>
        <v>2269510.16</v>
      </c>
      <c r="H279">
        <f>(Data!V279+Data!Z279+Data!AD279) + (Data!W279+Data!AA279+Data!AE279)*E279/Data!E279</f>
        <v>-18961</v>
      </c>
      <c r="I279">
        <f>Data!AN279+Data!AP279+(Data!AO279+Data!AQ279)/Data!E279</f>
        <v>0</v>
      </c>
      <c r="J279">
        <f>Data!AJ279+Data!AL279+(Data!AK279+Data!AM279)*E279/Data!E279</f>
        <v>-23476</v>
      </c>
      <c r="K279">
        <f>Data!AF279+Data!AH279 + (Data!AG279+Data!AI279)*E279/Data!E279</f>
        <v>0</v>
      </c>
      <c r="L279">
        <f>Data!AR279+Data!AS279*E279/Data!E279</f>
        <v>-2273924</v>
      </c>
    </row>
    <row r="280" spans="1:12" x14ac:dyDescent="0.35">
      <c r="A280" s="7" t="s">
        <v>718</v>
      </c>
      <c r="B280" t="s">
        <v>719</v>
      </c>
      <c r="C280" t="s">
        <v>112</v>
      </c>
      <c r="D280" t="s">
        <v>502</v>
      </c>
      <c r="E280">
        <f>IF(Data!S280&gt;0,1,Data!F280)</f>
        <v>1</v>
      </c>
      <c r="F280">
        <f>(Data!T280-Data!V280 + Data!AB280-Data!AD280 )*-Data!G280
+(Data!X280-Data!Z280)*-0.5 + Data!H280</f>
        <v>9810937.3840000015</v>
      </c>
      <c r="G280">
        <f>(Data!T280-Data!V280 + (Data!U280-Data!W280)*E280/Data!E280)*-Data!G280
+(Data!X280-Data!Z280 + (Data!Y280-Data!AA280)*E280/Data!E280)*-0.5
+(Data!AB280-Data!AD280 + (Data!AC280-Data!AE280)*E280/Data!E280)*-Data!G280 + Data!H280 +Data!I280/Data!E280</f>
        <v>10081586.592163265</v>
      </c>
      <c r="H280">
        <f>(Data!V280+Data!Z280+Data!AD280) + (Data!W280+Data!AA280+Data!AE280)*E280/Data!E280</f>
        <v>-4781</v>
      </c>
      <c r="I280">
        <f>Data!AN280+Data!AP280+(Data!AO280+Data!AQ280)/Data!E280</f>
        <v>-441157.14285714284</v>
      </c>
      <c r="J280">
        <f>Data!AJ280+Data!AL280+(Data!AK280+Data!AM280)*E280/Data!E280</f>
        <v>-16078</v>
      </c>
      <c r="K280">
        <f>Data!AF280+Data!AH280 + (Data!AG280+Data!AI280)*E280/Data!E280</f>
        <v>0</v>
      </c>
      <c r="L280">
        <f>Data!AR280+Data!AS280*E280/Data!E280</f>
        <v>-33014997.959183674</v>
      </c>
    </row>
    <row r="281" spans="1:12" x14ac:dyDescent="0.35">
      <c r="A281" s="7" t="s">
        <v>720</v>
      </c>
      <c r="B281" t="s">
        <v>721</v>
      </c>
      <c r="C281" t="s">
        <v>248</v>
      </c>
      <c r="D281" t="s">
        <v>112</v>
      </c>
      <c r="E281">
        <f>IF(Data!S281&gt;0,1,Data!F281)</f>
        <v>0.5</v>
      </c>
      <c r="F281">
        <f>(Data!T281-Data!V281 + Data!AB281-Data!AD281 )*-Data!G281
+(Data!X281-Data!Z281)*-0.5 + Data!H281</f>
        <v>3672813.9</v>
      </c>
      <c r="G281">
        <f>(Data!T281-Data!V281 + (Data!U281-Data!W281)*E281/Data!E281)*-Data!G281
+(Data!X281-Data!Z281 + (Data!Y281-Data!AA281)*E281/Data!E281)*-0.5
+(Data!AB281-Data!AD281 + (Data!AC281-Data!AE281)*E281/Data!E281)*-Data!G281 + Data!H281 +Data!I281/Data!E281</f>
        <v>3672813.9</v>
      </c>
      <c r="H281">
        <f>(Data!V281+Data!Z281+Data!AD281) + (Data!W281+Data!AA281+Data!AE281)*E281/Data!E281</f>
        <v>-23924</v>
      </c>
      <c r="I281">
        <f>Data!AN281+Data!AP281+(Data!AO281+Data!AQ281)/Data!E281</f>
        <v>0</v>
      </c>
      <c r="J281">
        <f>Data!AJ281+Data!AL281+(Data!AK281+Data!AM281)*E281/Data!E281</f>
        <v>-26044</v>
      </c>
      <c r="K281">
        <f>Data!AF281+Data!AH281 + (Data!AG281+Data!AI281)*E281/Data!E281</f>
        <v>0</v>
      </c>
      <c r="L281">
        <f>Data!AR281+Data!AS281*E281/Data!E281</f>
        <v>-9555683</v>
      </c>
    </row>
    <row r="282" spans="1:12" x14ac:dyDescent="0.35">
      <c r="A282" s="7" t="s">
        <v>722</v>
      </c>
      <c r="B282" t="s">
        <v>723</v>
      </c>
      <c r="C282" t="s">
        <v>129</v>
      </c>
      <c r="D282" t="s">
        <v>112</v>
      </c>
      <c r="E282">
        <f>IF(Data!S282&gt;0,1,Data!F282)</f>
        <v>1</v>
      </c>
      <c r="F282">
        <f>(Data!T282-Data!V282 + Data!AB282-Data!AD282 )*-Data!G282
+(Data!X282-Data!Z282)*-0.5 + Data!H282</f>
        <v>5193481.8199999994</v>
      </c>
      <c r="G282">
        <f>(Data!T282-Data!V282 + (Data!U282-Data!W282)*E282/Data!E282)*-Data!G282
+(Data!X282-Data!Z282 + (Data!Y282-Data!AA282)*E282/Data!E282)*-0.5
+(Data!AB282-Data!AD282 + (Data!AC282-Data!AE282)*E282/Data!E282)*-Data!G282 + Data!H282 +Data!I282/Data!E282</f>
        <v>5201057.4850000003</v>
      </c>
      <c r="H282">
        <f>(Data!V282+Data!Z282+Data!AD282) + (Data!W282+Data!AA282+Data!AE282)*E282/Data!E282</f>
        <v>0</v>
      </c>
      <c r="I282">
        <f>Data!AN282+Data!AP282+(Data!AO282+Data!AQ282)/Data!E282</f>
        <v>-102500</v>
      </c>
      <c r="J282">
        <f>Data!AJ282+Data!AL282+(Data!AK282+Data!AM282)*E282/Data!E282</f>
        <v>-50598</v>
      </c>
      <c r="K282">
        <f>Data!AF282+Data!AH282 + (Data!AG282+Data!AI282)*E282/Data!E282</f>
        <v>0</v>
      </c>
      <c r="L282">
        <f>Data!AR282+Data!AS282*E282/Data!E282</f>
        <v>-16868338.5</v>
      </c>
    </row>
    <row r="283" spans="1:12" x14ac:dyDescent="0.35">
      <c r="A283" s="7" t="s">
        <v>724</v>
      </c>
      <c r="B283" t="s">
        <v>725</v>
      </c>
      <c r="C283" t="s">
        <v>132</v>
      </c>
      <c r="D283" t="s">
        <v>112</v>
      </c>
      <c r="E283">
        <f>IF(Data!S283&gt;0,1,Data!F283)</f>
        <v>0.5</v>
      </c>
      <c r="F283">
        <f>(Data!T283-Data!V283 + Data!AB283-Data!AD283 )*-Data!G283
+(Data!X283-Data!Z283)*-0.5 + Data!H283</f>
        <v>8249365.432</v>
      </c>
      <c r="G283">
        <f>(Data!T283-Data!V283 + (Data!U283-Data!W283)*E283/Data!E283)*-Data!G283
+(Data!X283-Data!Z283 + (Data!Y283-Data!AA283)*E283/Data!E283)*-0.5
+(Data!AB283-Data!AD283 + (Data!AC283-Data!AE283)*E283/Data!E283)*-Data!G283 + Data!H283 +Data!I283/Data!E283</f>
        <v>8249365.4319999991</v>
      </c>
      <c r="H283">
        <f>(Data!V283+Data!Z283+Data!AD283) + (Data!W283+Data!AA283+Data!AE283)*E283/Data!E283</f>
        <v>0</v>
      </c>
      <c r="I283">
        <f>Data!AN283+Data!AP283+(Data!AO283+Data!AQ283)/Data!E283</f>
        <v>-301506</v>
      </c>
      <c r="J283">
        <f>Data!AJ283+Data!AL283+(Data!AK283+Data!AM283)*E283/Data!E283</f>
        <v>-263722</v>
      </c>
      <c r="K283">
        <f>Data!AF283+Data!AH283 + (Data!AG283+Data!AI283)*E283/Data!E283</f>
        <v>-169614</v>
      </c>
      <c r="L283">
        <f>Data!AR283+Data!AS283*E283/Data!E283</f>
        <v>-577853204</v>
      </c>
    </row>
    <row r="284" spans="1:12" x14ac:dyDescent="0.35">
      <c r="A284" s="7" t="s">
        <v>726</v>
      </c>
      <c r="B284" t="s">
        <v>727</v>
      </c>
      <c r="C284" t="s">
        <v>112</v>
      </c>
      <c r="D284" t="s">
        <v>276</v>
      </c>
      <c r="E284">
        <f>IF(Data!S284&gt;0,1,Data!F284)</f>
        <v>0.5</v>
      </c>
      <c r="F284">
        <f>(Data!T284-Data!V284 + Data!AB284-Data!AD284 )*-Data!G284
+(Data!X284-Data!Z284)*-0.5 + Data!H284</f>
        <v>12978423.84</v>
      </c>
      <c r="G284">
        <f>(Data!T284-Data!V284 + (Data!U284-Data!W284)*E284/Data!E284)*-Data!G284
+(Data!X284-Data!Z284 + (Data!Y284-Data!AA284)*E284/Data!E284)*-0.5
+(Data!AB284-Data!AD284 + (Data!AC284-Data!AE284)*E284/Data!E284)*-Data!G284 + Data!H284 +Data!I284/Data!E284</f>
        <v>12978423.84</v>
      </c>
      <c r="H284">
        <f>(Data!V284+Data!Z284+Data!AD284) + (Data!W284+Data!AA284+Data!AE284)*E284/Data!E284</f>
        <v>-21067</v>
      </c>
      <c r="I284">
        <f>Data!AN284+Data!AP284+(Data!AO284+Data!AQ284)/Data!E284</f>
        <v>0</v>
      </c>
      <c r="J284">
        <f>Data!AJ284+Data!AL284+(Data!AK284+Data!AM284)*E284/Data!E284</f>
        <v>-101431</v>
      </c>
      <c r="K284">
        <f>Data!AF284+Data!AH284 + (Data!AG284+Data!AI284)*E284/Data!E284</f>
        <v>0</v>
      </c>
      <c r="L284">
        <f>Data!AR284+Data!AS284*E284/Data!E284</f>
        <v>-26057888</v>
      </c>
    </row>
    <row r="285" spans="1:12" x14ac:dyDescent="0.35">
      <c r="A285" s="7" t="s">
        <v>728</v>
      </c>
      <c r="B285" t="s">
        <v>729</v>
      </c>
      <c r="C285" t="s">
        <v>173</v>
      </c>
      <c r="D285" t="s">
        <v>112</v>
      </c>
      <c r="E285">
        <f>IF(Data!S285&gt;0,1,Data!F285)</f>
        <v>0.5</v>
      </c>
      <c r="F285">
        <f>(Data!T285-Data!V285 + Data!AB285-Data!AD285 )*-Data!G285
+(Data!X285-Data!Z285)*-0.5 + Data!H285</f>
        <v>8740564.2100000009</v>
      </c>
      <c r="G285">
        <f>(Data!T285-Data!V285 + (Data!U285-Data!W285)*E285/Data!E285)*-Data!G285
+(Data!X285-Data!Z285 + (Data!Y285-Data!AA285)*E285/Data!E285)*-0.5
+(Data!AB285-Data!AD285 + (Data!AC285-Data!AE285)*E285/Data!E285)*-Data!G285 + Data!H285 +Data!I285/Data!E285</f>
        <v>8740564.2100000009</v>
      </c>
      <c r="H285">
        <f>(Data!V285+Data!Z285+Data!AD285) + (Data!W285+Data!AA285+Data!AE285)*E285/Data!E285</f>
        <v>-30124</v>
      </c>
      <c r="I285">
        <f>Data!AN285+Data!AP285+(Data!AO285+Data!AQ285)/Data!E285</f>
        <v>0</v>
      </c>
      <c r="J285">
        <f>Data!AJ285+Data!AL285+(Data!AK285+Data!AM285)*E285/Data!E285</f>
        <v>0</v>
      </c>
      <c r="K285">
        <f>Data!AF285+Data!AH285 + (Data!AG285+Data!AI285)*E285/Data!E285</f>
        <v>0</v>
      </c>
      <c r="L285">
        <f>Data!AR285+Data!AS285*E285/Data!E285</f>
        <v>-14730826</v>
      </c>
    </row>
    <row r="286" spans="1:12" x14ac:dyDescent="0.35">
      <c r="A286" s="7" t="s">
        <v>730</v>
      </c>
      <c r="B286" t="s">
        <v>731</v>
      </c>
      <c r="C286" t="s">
        <v>112</v>
      </c>
      <c r="D286" t="s">
        <v>179</v>
      </c>
      <c r="E286">
        <f>IF(Data!S286&gt;0,1,Data!F286)</f>
        <v>0.5</v>
      </c>
      <c r="F286">
        <f>(Data!T286-Data!V286 + Data!AB286-Data!AD286 )*-Data!G286
+(Data!X286-Data!Z286)*-0.5 + Data!H286</f>
        <v>14605833.515000001</v>
      </c>
      <c r="G286">
        <f>(Data!T286-Data!V286 + (Data!U286-Data!W286)*E286/Data!E286)*-Data!G286
+(Data!X286-Data!Z286 + (Data!Y286-Data!AA286)*E286/Data!E286)*-0.5
+(Data!AB286-Data!AD286 + (Data!AC286-Data!AE286)*E286/Data!E286)*-Data!G286 + Data!H286 +Data!I286/Data!E286</f>
        <v>14605833.515000001</v>
      </c>
      <c r="H286">
        <f>(Data!V286+Data!Z286+Data!AD286) + (Data!W286+Data!AA286+Data!AE286)*E286/Data!E286</f>
        <v>-94597</v>
      </c>
      <c r="I286">
        <f>Data!AN286+Data!AP286+(Data!AO286+Data!AQ286)/Data!E286</f>
        <v>0</v>
      </c>
      <c r="J286">
        <f>Data!AJ286+Data!AL286+(Data!AK286+Data!AM286)*E286/Data!E286</f>
        <v>-169801</v>
      </c>
      <c r="K286">
        <f>Data!AF286+Data!AH286 + (Data!AG286+Data!AI286)*E286/Data!E286</f>
        <v>-23991</v>
      </c>
      <c r="L286">
        <f>Data!AR286+Data!AS286*E286/Data!E286</f>
        <v>-27331025</v>
      </c>
    </row>
    <row r="287" spans="1:12" x14ac:dyDescent="0.35">
      <c r="A287" s="7" t="s">
        <v>732</v>
      </c>
      <c r="B287" t="s">
        <v>733</v>
      </c>
      <c r="C287" t="s">
        <v>144</v>
      </c>
      <c r="D287" t="s">
        <v>145</v>
      </c>
      <c r="E287">
        <f>IF(Data!S287&gt;0,1,Data!F287)</f>
        <v>0.5</v>
      </c>
      <c r="F287">
        <f>(Data!T287-Data!V287 + Data!AB287-Data!AD287 )*-Data!G287
+(Data!X287-Data!Z287)*-0.5 + Data!H287</f>
        <v>4092271.7489999998</v>
      </c>
      <c r="G287">
        <f>(Data!T287-Data!V287 + (Data!U287-Data!W287)*E287/Data!E287)*-Data!G287
+(Data!X287-Data!Z287 + (Data!Y287-Data!AA287)*E287/Data!E287)*-0.5
+(Data!AB287-Data!AD287 + (Data!AC287-Data!AE287)*E287/Data!E287)*-Data!G287 + Data!H287 +Data!I287/Data!E287</f>
        <v>4092271.7489999994</v>
      </c>
      <c r="H287">
        <f>(Data!V287+Data!Z287+Data!AD287) + (Data!W287+Data!AA287+Data!AE287)*E287/Data!E287</f>
        <v>-33571</v>
      </c>
      <c r="I287">
        <f>Data!AN287+Data!AP287+(Data!AO287+Data!AQ287)/Data!E287</f>
        <v>0</v>
      </c>
      <c r="J287">
        <f>Data!AJ287+Data!AL287+(Data!AK287+Data!AM287)*E287/Data!E287</f>
        <v>-44954</v>
      </c>
      <c r="K287">
        <f>Data!AF287+Data!AH287 + (Data!AG287+Data!AI287)*E287/Data!E287</f>
        <v>0</v>
      </c>
      <c r="L287">
        <f>Data!AR287+Data!AS287*E287/Data!E287</f>
        <v>-16776155</v>
      </c>
    </row>
    <row r="288" spans="1:12" x14ac:dyDescent="0.35">
      <c r="A288" s="7" t="s">
        <v>734</v>
      </c>
      <c r="B288" t="s">
        <v>735</v>
      </c>
      <c r="C288" t="s">
        <v>112</v>
      </c>
      <c r="D288" t="s">
        <v>182</v>
      </c>
      <c r="E288">
        <f>IF(Data!S288&gt;0,1,Data!F288)</f>
        <v>0.5</v>
      </c>
      <c r="F288">
        <f>(Data!T288-Data!V288 + Data!AB288-Data!AD288 )*-Data!G288
+(Data!X288-Data!Z288)*-0.5 + Data!H288</f>
        <v>3576213.4159999997</v>
      </c>
      <c r="G288">
        <f>(Data!T288-Data!V288 + (Data!U288-Data!W288)*E288/Data!E288)*-Data!G288
+(Data!X288-Data!Z288 + (Data!Y288-Data!AA288)*E288/Data!E288)*-0.5
+(Data!AB288-Data!AD288 + (Data!AC288-Data!AE288)*E288/Data!E288)*-Data!G288 + Data!H288 +Data!I288/Data!E288</f>
        <v>3576213.4159999997</v>
      </c>
      <c r="H288">
        <f>(Data!V288+Data!Z288+Data!AD288) + (Data!W288+Data!AA288+Data!AE288)*E288/Data!E288</f>
        <v>0</v>
      </c>
      <c r="I288">
        <f>Data!AN288+Data!AP288+(Data!AO288+Data!AQ288)/Data!E288</f>
        <v>-39878</v>
      </c>
      <c r="J288">
        <f>Data!AJ288+Data!AL288+(Data!AK288+Data!AM288)*E288/Data!E288</f>
        <v>-67216</v>
      </c>
      <c r="K288">
        <f>Data!AF288+Data!AH288 + (Data!AG288+Data!AI288)*E288/Data!E288</f>
        <v>0</v>
      </c>
      <c r="L288">
        <f>Data!AR288+Data!AS288*E288/Data!E288</f>
        <v>-20835180</v>
      </c>
    </row>
    <row r="289" spans="1:12" x14ac:dyDescent="0.35">
      <c r="A289" s="7" t="s">
        <v>736</v>
      </c>
      <c r="B289" t="s">
        <v>737</v>
      </c>
      <c r="C289" t="s">
        <v>112</v>
      </c>
      <c r="D289" t="s">
        <v>427</v>
      </c>
      <c r="E289">
        <f>IF(Data!S289&gt;0,1,Data!F289)</f>
        <v>1</v>
      </c>
      <c r="F289">
        <f>(Data!T289-Data!V289 + Data!AB289-Data!AD289 )*-Data!G289
+(Data!X289-Data!Z289)*-0.5 + Data!H289</f>
        <v>7864123.29</v>
      </c>
      <c r="G289">
        <f>(Data!T289-Data!V289 + (Data!U289-Data!W289)*E289/Data!E289)*-Data!G289
+(Data!X289-Data!Z289 + (Data!Y289-Data!AA289)*E289/Data!E289)*-0.5
+(Data!AB289-Data!AD289 + (Data!AC289-Data!AE289)*E289/Data!E289)*-Data!G289 + Data!H289 +Data!I289/Data!E289</f>
        <v>7921971.6410204079</v>
      </c>
      <c r="H289">
        <f>(Data!V289+Data!Z289+Data!AD289) + (Data!W289+Data!AA289+Data!AE289)*E289/Data!E289</f>
        <v>-25486</v>
      </c>
      <c r="I289">
        <f>Data!AN289+Data!AP289+(Data!AO289+Data!AQ289)/Data!E289</f>
        <v>0</v>
      </c>
      <c r="J289">
        <f>Data!AJ289+Data!AL289+(Data!AK289+Data!AM289)*E289/Data!E289</f>
        <v>-14022</v>
      </c>
      <c r="K289">
        <f>Data!AF289+Data!AH289 + (Data!AG289+Data!AI289)*E289/Data!E289</f>
        <v>-11519</v>
      </c>
      <c r="L289">
        <f>Data!AR289+Data!AS289*E289/Data!E289</f>
        <v>-11350038.816326531</v>
      </c>
    </row>
    <row r="290" spans="1:12" x14ac:dyDescent="0.35">
      <c r="A290" s="7" t="s">
        <v>738</v>
      </c>
      <c r="B290" t="s">
        <v>739</v>
      </c>
      <c r="C290" t="s">
        <v>326</v>
      </c>
      <c r="D290" t="s">
        <v>112</v>
      </c>
      <c r="E290">
        <f>IF(Data!S290&gt;0,1,Data!F290)</f>
        <v>0.5</v>
      </c>
      <c r="F290">
        <f>(Data!T290-Data!V290 + Data!AB290-Data!AD290 )*-Data!G290
+(Data!X290-Data!Z290)*-0.5 + Data!H290</f>
        <v>2117850.3319999999</v>
      </c>
      <c r="G290">
        <f>(Data!T290-Data!V290 + (Data!U290-Data!W290)*E290/Data!E290)*-Data!G290
+(Data!X290-Data!Z290 + (Data!Y290-Data!AA290)*E290/Data!E290)*-0.5
+(Data!AB290-Data!AD290 + (Data!AC290-Data!AE290)*E290/Data!E290)*-Data!G290 + Data!H290 +Data!I290/Data!E290</f>
        <v>2117850.3319999999</v>
      </c>
      <c r="H290">
        <f>(Data!V290+Data!Z290+Data!AD290) + (Data!W290+Data!AA290+Data!AE290)*E290/Data!E290</f>
        <v>0</v>
      </c>
      <c r="I290">
        <f>Data!AN290+Data!AP290+(Data!AO290+Data!AQ290)/Data!E290</f>
        <v>-95245</v>
      </c>
      <c r="J290">
        <f>Data!AJ290+Data!AL290+(Data!AK290+Data!AM290)*E290/Data!E290</f>
        <v>-13150</v>
      </c>
      <c r="K290">
        <f>Data!AF290+Data!AH290 + (Data!AG290+Data!AI290)*E290/Data!E290</f>
        <v>0</v>
      </c>
      <c r="L290">
        <f>Data!AR290+Data!AS290*E290/Data!E290</f>
        <v>-7146942</v>
      </c>
    </row>
    <row r="291" spans="1:12" x14ac:dyDescent="0.35">
      <c r="A291" s="7" t="s">
        <v>740</v>
      </c>
      <c r="B291" t="s">
        <v>741</v>
      </c>
      <c r="C291" t="s">
        <v>112</v>
      </c>
      <c r="D291" t="s">
        <v>182</v>
      </c>
      <c r="E291">
        <f>IF(Data!S291&gt;0,1,Data!F291)</f>
        <v>0.5</v>
      </c>
      <c r="F291">
        <f>(Data!T291-Data!V291 + Data!AB291-Data!AD291 )*-Data!G291
+(Data!X291-Data!Z291)*-0.5 + Data!H291</f>
        <v>3132861.696</v>
      </c>
      <c r="G291">
        <f>(Data!T291-Data!V291 + (Data!U291-Data!W291)*E291/Data!E291)*-Data!G291
+(Data!X291-Data!Z291 + (Data!Y291-Data!AA291)*E291/Data!E291)*-0.5
+(Data!AB291-Data!AD291 + (Data!AC291-Data!AE291)*E291/Data!E291)*-Data!G291 + Data!H291 +Data!I291/Data!E291</f>
        <v>3132861.6959999995</v>
      </c>
      <c r="H291">
        <f>(Data!V291+Data!Z291+Data!AD291) + (Data!W291+Data!AA291+Data!AE291)*E291/Data!E291</f>
        <v>-10369</v>
      </c>
      <c r="I291">
        <f>Data!AN291+Data!AP291+(Data!AO291+Data!AQ291)/Data!E291</f>
        <v>-31038</v>
      </c>
      <c r="J291">
        <f>Data!AJ291+Data!AL291+(Data!AK291+Data!AM291)*E291/Data!E291</f>
        <v>-26778</v>
      </c>
      <c r="K291">
        <f>Data!AF291+Data!AH291 + (Data!AG291+Data!AI291)*E291/Data!E291</f>
        <v>0</v>
      </c>
      <c r="L291">
        <f>Data!AR291+Data!AS291*E291/Data!E291</f>
        <v>-9656025</v>
      </c>
    </row>
    <row r="292" spans="1:12" x14ac:dyDescent="0.35">
      <c r="A292" s="7" t="s">
        <v>742</v>
      </c>
      <c r="B292" t="s">
        <v>743</v>
      </c>
      <c r="C292" t="s">
        <v>112</v>
      </c>
      <c r="D292" t="s">
        <v>159</v>
      </c>
      <c r="E292">
        <f>IF(Data!S292&gt;0,1,Data!F292)</f>
        <v>1</v>
      </c>
      <c r="F292">
        <f>(Data!T292-Data!V292 + Data!AB292-Data!AD292 )*-Data!G292
+(Data!X292-Data!Z292)*-0.5 + Data!H292</f>
        <v>7868414.8300000001</v>
      </c>
      <c r="G292">
        <f>(Data!T292-Data!V292 + (Data!U292-Data!W292)*E292/Data!E292)*-Data!G292
+(Data!X292-Data!Z292 + (Data!Y292-Data!AA292)*E292/Data!E292)*-0.5
+(Data!AB292-Data!AD292 + (Data!AC292-Data!AE292)*E292/Data!E292)*-Data!G292 + Data!H292 +Data!I292/Data!E292</f>
        <v>7868414.8300000001</v>
      </c>
      <c r="H292">
        <f>(Data!V292+Data!Z292+Data!AD292) + (Data!W292+Data!AA292+Data!AE292)*E292/Data!E292</f>
        <v>-46343</v>
      </c>
      <c r="I292">
        <f>Data!AN292+Data!AP292+(Data!AO292+Data!AQ292)/Data!E292</f>
        <v>0</v>
      </c>
      <c r="J292">
        <f>Data!AJ292+Data!AL292+(Data!AK292+Data!AM292)*E292/Data!E292</f>
        <v>-20326</v>
      </c>
      <c r="K292">
        <f>Data!AF292+Data!AH292 + (Data!AG292+Data!AI292)*E292/Data!E292</f>
        <v>-20326</v>
      </c>
      <c r="L292">
        <f>Data!AR292+Data!AS292*E292/Data!E292</f>
        <v>-15615722.551020408</v>
      </c>
    </row>
    <row r="293" spans="1:12" x14ac:dyDescent="0.35">
      <c r="A293" s="7" t="s">
        <v>744</v>
      </c>
      <c r="B293" t="s">
        <v>745</v>
      </c>
      <c r="C293" t="s">
        <v>206</v>
      </c>
      <c r="D293" t="s">
        <v>207</v>
      </c>
      <c r="E293">
        <f>IF(Data!S293&gt;0,1,Data!F293)</f>
        <v>0.5</v>
      </c>
      <c r="F293">
        <f>(Data!T293-Data!V293 + Data!AB293-Data!AD293 )*-Data!G293
+(Data!X293-Data!Z293)*-0.5 + Data!H293</f>
        <v>2730510.2179999999</v>
      </c>
      <c r="G293">
        <f>(Data!T293-Data!V293 + (Data!U293-Data!W293)*E293/Data!E293)*-Data!G293
+(Data!X293-Data!Z293 + (Data!Y293-Data!AA293)*E293/Data!E293)*-0.5
+(Data!AB293-Data!AD293 + (Data!AC293-Data!AE293)*E293/Data!E293)*-Data!G293 + Data!H293 +Data!I293/Data!E293</f>
        <v>2730510.2179999999</v>
      </c>
      <c r="H293">
        <f>(Data!V293+Data!Z293+Data!AD293) + (Data!W293+Data!AA293+Data!AE293)*E293/Data!E293</f>
        <v>0</v>
      </c>
      <c r="I293">
        <f>Data!AN293+Data!AP293+(Data!AO293+Data!AQ293)/Data!E293</f>
        <v>0</v>
      </c>
      <c r="J293">
        <f>Data!AJ293+Data!AL293+(Data!AK293+Data!AM293)*E293/Data!E293</f>
        <v>-30613</v>
      </c>
      <c r="K293">
        <f>Data!AF293+Data!AH293 + (Data!AG293+Data!AI293)*E293/Data!E293</f>
        <v>0</v>
      </c>
      <c r="L293">
        <f>Data!AR293+Data!AS293*E293/Data!E293</f>
        <v>-8901981</v>
      </c>
    </row>
    <row r="294" spans="1:12" x14ac:dyDescent="0.35">
      <c r="A294" s="7" t="s">
        <v>746</v>
      </c>
      <c r="B294" t="s">
        <v>747</v>
      </c>
      <c r="C294" t="s">
        <v>111</v>
      </c>
      <c r="D294" t="s">
        <v>112</v>
      </c>
      <c r="E294">
        <f>IF(Data!S294&gt;0,1,Data!F294)</f>
        <v>0.5</v>
      </c>
      <c r="F294">
        <f>(Data!T294-Data!V294 + Data!AB294-Data!AD294 )*-Data!G294
+(Data!X294-Data!Z294)*-0.5 + Data!H294</f>
        <v>2849858.8059999999</v>
      </c>
      <c r="G294">
        <f>(Data!T294-Data!V294 + (Data!U294-Data!W294)*E294/Data!E294)*-Data!G294
+(Data!X294-Data!Z294 + (Data!Y294-Data!AA294)*E294/Data!E294)*-0.5
+(Data!AB294-Data!AD294 + (Data!AC294-Data!AE294)*E294/Data!E294)*-Data!G294 + Data!H294 +Data!I294/Data!E294</f>
        <v>2849858.8059999999</v>
      </c>
      <c r="H294">
        <f>(Data!V294+Data!Z294+Data!AD294) + (Data!W294+Data!AA294+Data!AE294)*E294/Data!E294</f>
        <v>0</v>
      </c>
      <c r="I294">
        <f>Data!AN294+Data!AP294+(Data!AO294+Data!AQ294)/Data!E294</f>
        <v>0</v>
      </c>
      <c r="J294">
        <f>Data!AJ294+Data!AL294+(Data!AK294+Data!AM294)*E294/Data!E294</f>
        <v>-22555</v>
      </c>
      <c r="K294">
        <f>Data!AF294+Data!AH294 + (Data!AG294+Data!AI294)*E294/Data!E294</f>
        <v>0</v>
      </c>
      <c r="L294">
        <f>Data!AR294+Data!AS294*E294/Data!E294</f>
        <v>-5948501</v>
      </c>
    </row>
    <row r="295" spans="1:12" x14ac:dyDescent="0.35">
      <c r="A295" s="7" t="s">
        <v>748</v>
      </c>
      <c r="B295" t="s">
        <v>749</v>
      </c>
      <c r="C295" t="s">
        <v>206</v>
      </c>
      <c r="D295" t="s">
        <v>207</v>
      </c>
      <c r="E295">
        <f>IF(Data!S295&gt;0,1,Data!F295)</f>
        <v>0.5</v>
      </c>
      <c r="F295">
        <f>(Data!T295-Data!V295 + Data!AB295-Data!AD295 )*-Data!G295
+(Data!X295-Data!Z295)*-0.5 + Data!H295</f>
        <v>4669602.82</v>
      </c>
      <c r="G295">
        <f>(Data!T295-Data!V295 + (Data!U295-Data!W295)*E295/Data!E295)*-Data!G295
+(Data!X295-Data!Z295 + (Data!Y295-Data!AA295)*E295/Data!E295)*-0.5
+(Data!AB295-Data!AD295 + (Data!AC295-Data!AE295)*E295/Data!E295)*-Data!G295 + Data!H295 +Data!I295/Data!E295</f>
        <v>4669602.82</v>
      </c>
      <c r="H295">
        <f>(Data!V295+Data!Z295+Data!AD295) + (Data!W295+Data!AA295+Data!AE295)*E295/Data!E295</f>
        <v>0</v>
      </c>
      <c r="I295">
        <f>Data!AN295+Data!AP295+(Data!AO295+Data!AQ295)/Data!E295</f>
        <v>0</v>
      </c>
      <c r="J295">
        <f>Data!AJ295+Data!AL295+(Data!AK295+Data!AM295)*E295/Data!E295</f>
        <v>-50560</v>
      </c>
      <c r="K295">
        <f>Data!AF295+Data!AH295 + (Data!AG295+Data!AI295)*E295/Data!E295</f>
        <v>0</v>
      </c>
      <c r="L295">
        <f>Data!AR295+Data!AS295*E295/Data!E295</f>
        <v>-8576225</v>
      </c>
    </row>
    <row r="296" spans="1:12" x14ac:dyDescent="0.35">
      <c r="A296" s="7" t="s">
        <v>750</v>
      </c>
      <c r="B296" t="s">
        <v>751</v>
      </c>
      <c r="C296" t="s">
        <v>218</v>
      </c>
      <c r="D296" t="s">
        <v>166</v>
      </c>
      <c r="E296">
        <f>IF(Data!S296&gt;0,1,Data!F296)</f>
        <v>0.5</v>
      </c>
      <c r="F296">
        <f>(Data!T296-Data!V296 + Data!AB296-Data!AD296 )*-Data!G296
+(Data!X296-Data!Z296)*-0.5 + Data!H296</f>
        <v>4039215.9000000004</v>
      </c>
      <c r="G296">
        <f>(Data!T296-Data!V296 + (Data!U296-Data!W296)*E296/Data!E296)*-Data!G296
+(Data!X296-Data!Z296 + (Data!Y296-Data!AA296)*E296/Data!E296)*-0.5
+(Data!AB296-Data!AD296 + (Data!AC296-Data!AE296)*E296/Data!E296)*-Data!G296 + Data!H296 +Data!I296/Data!E296</f>
        <v>4088049.2250000001</v>
      </c>
      <c r="H296">
        <f>(Data!V296+Data!Z296+Data!AD296) + (Data!W296+Data!AA296+Data!AE296)*E296/Data!E296</f>
        <v>-26464.5</v>
      </c>
      <c r="I296">
        <f>Data!AN296+Data!AP296+(Data!AO296+Data!AQ296)/Data!E296</f>
        <v>0</v>
      </c>
      <c r="J296">
        <f>Data!AJ296+Data!AL296+(Data!AK296+Data!AM296)*E296/Data!E296</f>
        <v>-59245</v>
      </c>
      <c r="K296">
        <f>Data!AF296+Data!AH296 + (Data!AG296+Data!AI296)*E296/Data!E296</f>
        <v>0</v>
      </c>
      <c r="L296">
        <f>Data!AR296+Data!AS296*E296/Data!E296</f>
        <v>-6627941.75</v>
      </c>
    </row>
    <row r="297" spans="1:12" x14ac:dyDescent="0.35">
      <c r="A297" s="7" t="s">
        <v>752</v>
      </c>
      <c r="B297" t="s">
        <v>753</v>
      </c>
      <c r="C297" t="s">
        <v>206</v>
      </c>
      <c r="D297" t="s">
        <v>207</v>
      </c>
      <c r="E297">
        <f>IF(Data!S297&gt;0,1,Data!F297)</f>
        <v>0.5</v>
      </c>
      <c r="F297">
        <f>(Data!T297-Data!V297 + Data!AB297-Data!AD297 )*-Data!G297
+(Data!X297-Data!Z297)*-0.5 + Data!H297</f>
        <v>3026558.324</v>
      </c>
      <c r="G297">
        <f>(Data!T297-Data!V297 + (Data!U297-Data!W297)*E297/Data!E297)*-Data!G297
+(Data!X297-Data!Z297 + (Data!Y297-Data!AA297)*E297/Data!E297)*-0.5
+(Data!AB297-Data!AD297 + (Data!AC297-Data!AE297)*E297/Data!E297)*-Data!G297 + Data!H297 +Data!I297/Data!E297</f>
        <v>3026558.324</v>
      </c>
      <c r="H297">
        <f>(Data!V297+Data!Z297+Data!AD297) + (Data!W297+Data!AA297+Data!AE297)*E297/Data!E297</f>
        <v>0</v>
      </c>
      <c r="I297">
        <f>Data!AN297+Data!AP297+(Data!AO297+Data!AQ297)/Data!E297</f>
        <v>0</v>
      </c>
      <c r="J297">
        <f>Data!AJ297+Data!AL297+(Data!AK297+Data!AM297)*E297/Data!E297</f>
        <v>-24398</v>
      </c>
      <c r="K297">
        <f>Data!AF297+Data!AH297 + (Data!AG297+Data!AI297)*E297/Data!E297</f>
        <v>0</v>
      </c>
      <c r="L297">
        <f>Data!AR297+Data!AS297*E297/Data!E297</f>
        <v>-7011706</v>
      </c>
    </row>
    <row r="298" spans="1:12" x14ac:dyDescent="0.35">
      <c r="A298" s="7" t="s">
        <v>754</v>
      </c>
      <c r="B298" t="s">
        <v>755</v>
      </c>
      <c r="C298" t="s">
        <v>112</v>
      </c>
      <c r="D298" t="s">
        <v>514</v>
      </c>
      <c r="E298">
        <f>IF(Data!S298&gt;0,1,Data!F298)</f>
        <v>0.5</v>
      </c>
      <c r="F298">
        <f>(Data!T298-Data!V298 + Data!AB298-Data!AD298 )*-Data!G298
+(Data!X298-Data!Z298)*-0.5 + Data!H298</f>
        <v>5712474.8729999997</v>
      </c>
      <c r="G298">
        <f>(Data!T298-Data!V298 + (Data!U298-Data!W298)*E298/Data!E298)*-Data!G298
+(Data!X298-Data!Z298 + (Data!Y298-Data!AA298)*E298/Data!E298)*-0.5
+(Data!AB298-Data!AD298 + (Data!AC298-Data!AE298)*E298/Data!E298)*-Data!G298 + Data!H298 +Data!I298/Data!E298</f>
        <v>5721054.7658571424</v>
      </c>
      <c r="H298">
        <f>(Data!V298+Data!Z298+Data!AD298) + (Data!W298+Data!AA298+Data!AE298)*E298/Data!E298</f>
        <v>-32419</v>
      </c>
      <c r="I298">
        <f>Data!AN298+Data!AP298+(Data!AO298+Data!AQ298)/Data!E298</f>
        <v>0</v>
      </c>
      <c r="J298">
        <f>Data!AJ298+Data!AL298+(Data!AK298+Data!AM298)*E298/Data!E298</f>
        <v>-62191</v>
      </c>
      <c r="K298">
        <f>Data!AF298+Data!AH298 + (Data!AG298+Data!AI298)*E298/Data!E298</f>
        <v>-1180</v>
      </c>
      <c r="L298">
        <f>Data!AR298+Data!AS298*E298/Data!E298</f>
        <v>-28896157.530612245</v>
      </c>
    </row>
    <row r="299" spans="1:12" s="9" customFormat="1" ht="13.9" customHeight="1" x14ac:dyDescent="0.35"/>
    <row r="300" spans="1:12" x14ac:dyDescent="0.35">
      <c r="A300" t="s">
        <v>756</v>
      </c>
      <c r="B300" t="s">
        <v>151</v>
      </c>
      <c r="C300" t="s">
        <v>112</v>
      </c>
      <c r="D300" t="s">
        <v>112</v>
      </c>
      <c r="E300" t="s">
        <v>112</v>
      </c>
      <c r="F300" t="s">
        <v>112</v>
      </c>
      <c r="G300">
        <f t="shared" ref="G300:G329" si="0">SUMIF($D$3:$D$298,$B300,F$3:F$298)</f>
        <v>28640471.306999996</v>
      </c>
      <c r="H300">
        <f>SUMIFS(Data!V$3:V$298,Data!$D$3:$D$298,$B300)+SUMIFS(Data!Z$3:Z$298,Data!$D$3:$D$298,$B300)+SUMIFS(Data!AD$3:AD$298,Data!$D$3:$D$298,$B300)</f>
        <v>-228323</v>
      </c>
      <c r="I300">
        <f>SUMIFS(Data!AN$3:AN$298,Data!$D$3:$D$298,$B300)+SUMIFS(Data!AP$3:AP$298,Data!$D$3:$D$298,$B300)</f>
        <v>-39427</v>
      </c>
      <c r="J300">
        <f>SUMIFS(Data!AJ$3:AJ$298,Data!$D$3:$D$298,$B300)+SUMIFS(Data!AL$3:AL$298,Data!$D$3:$D$298,$B300)</f>
        <v>-106789</v>
      </c>
      <c r="K300">
        <f>SUMIFS(Data!AF$3:AF$298,Data!D$3:D$298,$B300)+SUMIFS(Data!AH$3:AH$298,Data!D$3:D$298,$B300)</f>
        <v>-66326</v>
      </c>
      <c r="L300">
        <f>SUMIFS(Data!AR$3:AR$298,Data!$D$3:$D$298,$B300)</f>
        <v>-79313803</v>
      </c>
    </row>
    <row r="301" spans="1:12" x14ac:dyDescent="0.35">
      <c r="A301" t="s">
        <v>757</v>
      </c>
      <c r="B301" t="s">
        <v>154</v>
      </c>
      <c r="C301" t="s">
        <v>112</v>
      </c>
      <c r="D301" t="s">
        <v>112</v>
      </c>
      <c r="E301" t="s">
        <v>112</v>
      </c>
      <c r="F301" t="s">
        <v>112</v>
      </c>
      <c r="G301">
        <f t="shared" si="0"/>
        <v>17160817.684</v>
      </c>
      <c r="H301">
        <f>SUMIFS(Data!V$3:V$298,Data!$D$3:$D$298,$B301)+SUMIFS(Data!Z$3:Z$298,Data!$D$3:$D$298,$B301)+SUMIFS(Data!AD$3:AD$298,Data!$D$3:$D$298,$B301)</f>
        <v>-29584</v>
      </c>
      <c r="I301">
        <f>SUMIFS(Data!AN$3:AN$298,Data!$D$3:$D$298,$B301)+SUMIFS(Data!AP$3:AP$298,Data!$D$3:$D$298,$B301)</f>
        <v>0</v>
      </c>
      <c r="J301">
        <f>SUMIFS(Data!AJ$3:AJ$298,Data!$D$3:$D$298,$B301)+SUMIFS(Data!AL$3:AL$298,Data!$D$3:$D$298,$B301)</f>
        <v>-38898</v>
      </c>
      <c r="K301">
        <f>SUMIFS(Data!AF$3:AF$298,Data!D$3:D$298,$B301)+SUMIFS(Data!AH$3:AH$298,Data!D$3:D$298,$B301)</f>
        <v>0</v>
      </c>
      <c r="L301">
        <f>SUMIFS(Data!AR$3:AR$298,Data!$D$3:$D$298,$B301)</f>
        <v>-39202847</v>
      </c>
    </row>
    <row r="302" spans="1:12" x14ac:dyDescent="0.35">
      <c r="A302" t="s">
        <v>758</v>
      </c>
      <c r="B302" t="s">
        <v>182</v>
      </c>
      <c r="C302" t="s">
        <v>112</v>
      </c>
      <c r="D302" t="s">
        <v>112</v>
      </c>
      <c r="E302" t="s">
        <v>112</v>
      </c>
      <c r="F302" t="s">
        <v>112</v>
      </c>
      <c r="G302">
        <f t="shared" si="0"/>
        <v>19342740.134</v>
      </c>
      <c r="H302">
        <f>SUMIFS(Data!V$3:V$298,Data!$D$3:$D$298,$B302)+SUMIFS(Data!Z$3:Z$298,Data!$D$3:$D$298,$B302)+SUMIFS(Data!AD$3:AD$298,Data!$D$3:$D$298,$B302)</f>
        <v>-82073</v>
      </c>
      <c r="I302">
        <f>SUMIFS(Data!AN$3:AN$298,Data!$D$3:$D$298,$B302)+SUMIFS(Data!AP$3:AP$298,Data!$D$3:$D$298,$B302)</f>
        <v>-74358</v>
      </c>
      <c r="J302">
        <f>SUMIFS(Data!AJ$3:AJ$298,Data!$D$3:$D$298,$B302)+SUMIFS(Data!AL$3:AL$298,Data!$D$3:$D$298,$B302)</f>
        <v>-134890</v>
      </c>
      <c r="K302">
        <f>SUMIFS(Data!AF$3:AF$298,Data!D$3:D$298,$B302)+SUMIFS(Data!AH$3:AH$298,Data!D$3:D$298,$B302)</f>
        <v>-171337</v>
      </c>
      <c r="L302">
        <f>SUMIFS(Data!AR$3:AR$298,Data!$D$3:$D$298,$B302)</f>
        <v>-96439213</v>
      </c>
    </row>
    <row r="303" spans="1:12" x14ac:dyDescent="0.35">
      <c r="A303" t="s">
        <v>759</v>
      </c>
      <c r="B303" t="s">
        <v>215</v>
      </c>
      <c r="C303" t="s">
        <v>112</v>
      </c>
      <c r="D303" t="s">
        <v>112</v>
      </c>
      <c r="E303" t="s">
        <v>112</v>
      </c>
      <c r="F303" t="s">
        <v>112</v>
      </c>
      <c r="G303">
        <f t="shared" si="0"/>
        <v>19949517.325999998</v>
      </c>
      <c r="H303">
        <f>SUMIFS(Data!V$3:V$298,Data!$D$3:$D$298,$B303)+SUMIFS(Data!Z$3:Z$298,Data!$D$3:$D$298,$B303)+SUMIFS(Data!AD$3:AD$298,Data!$D$3:$D$298,$B303)</f>
        <v>-112690</v>
      </c>
      <c r="I303">
        <f>SUMIFS(Data!AN$3:AN$298,Data!$D$3:$D$298,$B303)+SUMIFS(Data!AP$3:AP$298,Data!$D$3:$D$298,$B303)</f>
        <v>201</v>
      </c>
      <c r="J303">
        <f>SUMIFS(Data!AJ$3:AJ$298,Data!$D$3:$D$298,$B303)+SUMIFS(Data!AL$3:AL$298,Data!$D$3:$D$298,$B303)</f>
        <v>-62920</v>
      </c>
      <c r="K303">
        <f>SUMIFS(Data!AF$3:AF$298,Data!D$3:D$298,$B303)+SUMIFS(Data!AH$3:AH$298,Data!D$3:D$298,$B303)</f>
        <v>7174</v>
      </c>
      <c r="L303">
        <f>SUMIFS(Data!AR$3:AR$298,Data!$D$3:$D$298,$B303)</f>
        <v>-61765673</v>
      </c>
    </row>
    <row r="304" spans="1:12" x14ac:dyDescent="0.35">
      <c r="A304" t="s">
        <v>760</v>
      </c>
      <c r="B304" t="s">
        <v>226</v>
      </c>
      <c r="C304" t="s">
        <v>112</v>
      </c>
      <c r="D304" t="s">
        <v>112</v>
      </c>
      <c r="E304" t="s">
        <v>112</v>
      </c>
      <c r="F304" t="s">
        <v>112</v>
      </c>
      <c r="G304">
        <f t="shared" si="0"/>
        <v>22624410.280999999</v>
      </c>
      <c r="H304">
        <f>SUMIFS(Data!V$3:V$298,Data!$D$3:$D$298,$B304)+SUMIFS(Data!Z$3:Z$298,Data!$D$3:$D$298,$B304)+SUMIFS(Data!AD$3:AD$298,Data!$D$3:$D$298,$B304)</f>
        <v>-84728</v>
      </c>
      <c r="I304">
        <f>SUMIFS(Data!AN$3:AN$298,Data!$D$3:$D$298,$B304)+SUMIFS(Data!AP$3:AP$298,Data!$D$3:$D$298,$B304)</f>
        <v>0</v>
      </c>
      <c r="J304">
        <f>SUMIFS(Data!AJ$3:AJ$298,Data!$D$3:$D$298,$B304)+SUMIFS(Data!AL$3:AL$298,Data!$D$3:$D$298,$B304)</f>
        <v>-169458</v>
      </c>
      <c r="K304">
        <f>SUMIFS(Data!AF$3:AF$298,Data!D$3:D$298,$B304)+SUMIFS(Data!AH$3:AH$298,Data!D$3:D$298,$B304)</f>
        <v>-31930</v>
      </c>
      <c r="L304">
        <f>SUMIFS(Data!AR$3:AR$298,Data!$D$3:$D$298,$B304)</f>
        <v>-63123987</v>
      </c>
    </row>
    <row r="305" spans="1:12" x14ac:dyDescent="0.35">
      <c r="A305" t="s">
        <v>761</v>
      </c>
      <c r="B305" t="s">
        <v>251</v>
      </c>
      <c r="C305" t="s">
        <v>112</v>
      </c>
      <c r="D305" t="s">
        <v>112</v>
      </c>
      <c r="E305" t="s">
        <v>112</v>
      </c>
      <c r="F305" t="s">
        <v>112</v>
      </c>
      <c r="G305">
        <f t="shared" si="0"/>
        <v>29766338.835000001</v>
      </c>
      <c r="H305">
        <f>SUMIFS(Data!V$3:V$298,Data!$D$3:$D$298,$B305)+SUMIFS(Data!Z$3:Z$298,Data!$D$3:$D$298,$B305)+SUMIFS(Data!AD$3:AD$298,Data!$D$3:$D$298,$B305)</f>
        <v>-177403</v>
      </c>
      <c r="I305">
        <f>SUMIFS(Data!AN$3:AN$298,Data!$D$3:$D$298,$B305)+SUMIFS(Data!AP$3:AP$298,Data!$D$3:$D$298,$B305)</f>
        <v>-182323</v>
      </c>
      <c r="J305">
        <f>SUMIFS(Data!AJ$3:AJ$298,Data!$D$3:$D$298,$B305)+SUMIFS(Data!AL$3:AL$298,Data!$D$3:$D$298,$B305)</f>
        <v>-43910</v>
      </c>
      <c r="K305">
        <f>SUMIFS(Data!AF$3:AF$298,Data!D$3:D$298,$B305)+SUMIFS(Data!AH$3:AH$298,Data!D$3:D$298,$B305)</f>
        <v>0</v>
      </c>
      <c r="L305">
        <f>SUMIFS(Data!AR$3:AR$298,Data!$D$3:$D$298,$B305)</f>
        <v>-82037911</v>
      </c>
    </row>
    <row r="306" spans="1:12" x14ac:dyDescent="0.35">
      <c r="A306" t="s">
        <v>762</v>
      </c>
      <c r="B306" t="s">
        <v>382</v>
      </c>
      <c r="C306" t="s">
        <v>112</v>
      </c>
      <c r="D306" t="s">
        <v>112</v>
      </c>
      <c r="E306" t="s">
        <v>112</v>
      </c>
      <c r="F306" t="s">
        <v>112</v>
      </c>
      <c r="G306">
        <f t="shared" si="0"/>
        <v>12884503.174000001</v>
      </c>
      <c r="H306">
        <f>SUMIFS(Data!V$3:V$298,Data!$D$3:$D$298,$B306)+SUMIFS(Data!Z$3:Z$298,Data!$D$3:$D$298,$B306)+SUMIFS(Data!AD$3:AD$298,Data!$D$3:$D$298,$B306)</f>
        <v>-75110</v>
      </c>
      <c r="I306">
        <f>SUMIFS(Data!AN$3:AN$298,Data!$D$3:$D$298,$B306)+SUMIFS(Data!AP$3:AP$298,Data!$D$3:$D$298,$B306)</f>
        <v>-17824</v>
      </c>
      <c r="J306">
        <f>SUMIFS(Data!AJ$3:AJ$298,Data!$D$3:$D$298,$B306)+SUMIFS(Data!AL$3:AL$298,Data!$D$3:$D$298,$B306)</f>
        <v>-71382</v>
      </c>
      <c r="K306">
        <f>SUMIFS(Data!AF$3:AF$298,Data!D$3:D$298,$B306)+SUMIFS(Data!AH$3:AH$298,Data!D$3:D$298,$B306)</f>
        <v>-146193</v>
      </c>
      <c r="L306">
        <f>SUMIFS(Data!AR$3:AR$298,Data!$D$3:$D$298,$B306)</f>
        <v>-35213899</v>
      </c>
    </row>
    <row r="307" spans="1:12" x14ac:dyDescent="0.35">
      <c r="A307" t="s">
        <v>763</v>
      </c>
      <c r="B307" t="s">
        <v>276</v>
      </c>
      <c r="C307" t="s">
        <v>112</v>
      </c>
      <c r="D307" t="s">
        <v>112</v>
      </c>
      <c r="E307" t="s">
        <v>112</v>
      </c>
      <c r="F307" t="s">
        <v>112</v>
      </c>
      <c r="G307">
        <f t="shared" si="0"/>
        <v>22656125.927999999</v>
      </c>
      <c r="H307">
        <f>SUMIFS(Data!V$3:V$298,Data!$D$3:$D$298,$B307)+SUMIFS(Data!Z$3:Z$298,Data!$D$3:$D$298,$B307)+SUMIFS(Data!AD$3:AD$298,Data!$D$3:$D$298,$B307)</f>
        <v>-85264</v>
      </c>
      <c r="I307">
        <f>SUMIFS(Data!AN$3:AN$298,Data!$D$3:$D$298,$B307)+SUMIFS(Data!AP$3:AP$298,Data!$D$3:$D$298,$B307)</f>
        <v>-397</v>
      </c>
      <c r="J307">
        <f>SUMIFS(Data!AJ$3:AJ$298,Data!$D$3:$D$298,$B307)+SUMIFS(Data!AL$3:AL$298,Data!$D$3:$D$298,$B307)</f>
        <v>-166269</v>
      </c>
      <c r="K307">
        <f>SUMIFS(Data!AF$3:AF$298,Data!D$3:D$298,$B307)+SUMIFS(Data!AH$3:AH$298,Data!D$3:D$298,$B307)</f>
        <v>0</v>
      </c>
      <c r="L307">
        <f>SUMIFS(Data!AR$3:AR$298,Data!$D$3:$D$298,$B307)</f>
        <v>-44678674</v>
      </c>
    </row>
    <row r="308" spans="1:12" ht="13.5" customHeight="1" x14ac:dyDescent="0.35">
      <c r="A308" t="s">
        <v>764</v>
      </c>
      <c r="B308" t="s">
        <v>116</v>
      </c>
      <c r="C308" t="s">
        <v>112</v>
      </c>
      <c r="D308" t="s">
        <v>112</v>
      </c>
      <c r="E308" t="s">
        <v>112</v>
      </c>
      <c r="F308" t="s">
        <v>112</v>
      </c>
      <c r="G308">
        <f t="shared" si="0"/>
        <v>31799256.137000002</v>
      </c>
      <c r="H308">
        <f>SUMIFS(Data!V$3:V$298,Data!$D$3:$D$298,$B308)+SUMIFS(Data!Z$3:Z$298,Data!$D$3:$D$298,$B308)+SUMIFS(Data!AD$3:AD$298,Data!$D$3:$D$298,$B308)</f>
        <v>-28506</v>
      </c>
      <c r="I308">
        <f>SUMIFS(Data!AN$3:AN$298,Data!$D$3:$D$298,$B308)+SUMIFS(Data!AP$3:AP$298,Data!$D$3:$D$298,$B308)</f>
        <v>0</v>
      </c>
      <c r="J308">
        <f>SUMIFS(Data!AJ$3:AJ$298,Data!$D$3:$D$298,$B308)+SUMIFS(Data!AL$3:AL$298,Data!$D$3:$D$298,$B308)</f>
        <v>-224642</v>
      </c>
      <c r="K308">
        <f>SUMIFS(Data!AF$3:AF$298,Data!D$3:D$298,$B308)+SUMIFS(Data!AH$3:AH$298,Data!D$3:D$298,$B308)</f>
        <v>-200</v>
      </c>
      <c r="L308">
        <f>SUMIFS(Data!AR$3:AR$298,Data!$D$3:$D$298,$B308)</f>
        <v>-53364279</v>
      </c>
    </row>
    <row r="309" spans="1:12" x14ac:dyDescent="0.35">
      <c r="A309" t="s">
        <v>765</v>
      </c>
      <c r="B309" t="s">
        <v>305</v>
      </c>
      <c r="C309" t="s">
        <v>112</v>
      </c>
      <c r="D309" t="s">
        <v>112</v>
      </c>
      <c r="E309" t="s">
        <v>112</v>
      </c>
      <c r="F309" t="s">
        <v>112</v>
      </c>
      <c r="G309">
        <f t="shared" si="0"/>
        <v>67465378.791999996</v>
      </c>
      <c r="H309">
        <f>SUMIFS(Data!V$3:V$298,Data!$D$3:$D$298,$B309)+SUMIFS(Data!Z$3:Z$298,Data!$D$3:$D$298,$B309)+SUMIFS(Data!AD$3:AD$298,Data!$D$3:$D$298,$B309)</f>
        <v>-223595</v>
      </c>
      <c r="I309">
        <f>SUMIFS(Data!AN$3:AN$298,Data!$D$3:$D$298,$B309)+SUMIFS(Data!AP$3:AP$298,Data!$D$3:$D$298,$B309)</f>
        <v>-74110</v>
      </c>
      <c r="J309">
        <f>SUMIFS(Data!AJ$3:AJ$298,Data!$D$3:$D$298,$B309)+SUMIFS(Data!AL$3:AL$298,Data!$D$3:$D$298,$B309)</f>
        <v>-840551</v>
      </c>
      <c r="K309">
        <f>SUMIFS(Data!AF$3:AF$298,Data!D$3:D$298,$B309)+SUMIFS(Data!AH$3:AH$298,Data!D$3:D$298,$B309)</f>
        <v>-127201</v>
      </c>
      <c r="L309">
        <f>SUMIFS(Data!AR$3:AR$298,Data!$D$3:$D$298,$B309)</f>
        <v>-147011965</v>
      </c>
    </row>
    <row r="310" spans="1:12" x14ac:dyDescent="0.35">
      <c r="A310" t="s">
        <v>766</v>
      </c>
      <c r="B310" t="s">
        <v>179</v>
      </c>
      <c r="C310" t="s">
        <v>112</v>
      </c>
      <c r="D310" t="s">
        <v>112</v>
      </c>
      <c r="E310" t="s">
        <v>112</v>
      </c>
      <c r="F310" t="s">
        <v>112</v>
      </c>
      <c r="G310">
        <f t="shared" si="0"/>
        <v>48920868.191</v>
      </c>
      <c r="H310">
        <f>SUMIFS(Data!V$3:V$298,Data!$D$3:$D$298,$B310)+SUMIFS(Data!Z$3:Z$298,Data!$D$3:$D$298,$B310)+SUMIFS(Data!AD$3:AD$298,Data!$D$3:$D$298,$B310)</f>
        <v>-220637</v>
      </c>
      <c r="I310">
        <f>SUMIFS(Data!AN$3:AN$298,Data!$D$3:$D$298,$B310)+SUMIFS(Data!AP$3:AP$298,Data!$D$3:$D$298,$B310)</f>
        <v>0</v>
      </c>
      <c r="J310">
        <f>SUMIFS(Data!AJ$3:AJ$298,Data!$D$3:$D$298,$B310)+SUMIFS(Data!AL$3:AL$298,Data!$D$3:$D$298,$B310)</f>
        <v>-488531</v>
      </c>
      <c r="K310">
        <f>SUMIFS(Data!AF$3:AF$298,Data!D$3:D$298,$B310)+SUMIFS(Data!AH$3:AH$298,Data!D$3:D$298,$B310)</f>
        <v>-166674</v>
      </c>
      <c r="L310">
        <f>SUMIFS(Data!AR$3:AR$298,Data!$D$3:$D$298,$B310)</f>
        <v>-112315942</v>
      </c>
    </row>
    <row r="311" spans="1:12" x14ac:dyDescent="0.35">
      <c r="A311" t="s">
        <v>767</v>
      </c>
      <c r="B311" t="s">
        <v>281</v>
      </c>
      <c r="C311" t="s">
        <v>112</v>
      </c>
      <c r="D311" t="s">
        <v>112</v>
      </c>
      <c r="E311" t="s">
        <v>112</v>
      </c>
      <c r="F311" t="s">
        <v>112</v>
      </c>
      <c r="G311">
        <f t="shared" si="0"/>
        <v>15797404.405999999</v>
      </c>
      <c r="H311">
        <f>SUMIFS(Data!V$3:V$298,Data!$D$3:$D$298,$B311)+SUMIFS(Data!Z$3:Z$298,Data!$D$3:$D$298,$B311)+SUMIFS(Data!AD$3:AD$298,Data!$D$3:$D$298,$B311)</f>
        <v>-139629</v>
      </c>
      <c r="I311">
        <f>SUMIFS(Data!AN$3:AN$298,Data!$D$3:$D$298,$B311)+SUMIFS(Data!AP$3:AP$298,Data!$D$3:$D$298,$B311)</f>
        <v>0</v>
      </c>
      <c r="J311">
        <f>SUMIFS(Data!AJ$3:AJ$298,Data!$D$3:$D$298,$B311)+SUMIFS(Data!AL$3:AL$298,Data!$D$3:$D$298,$B311)</f>
        <v>-61230</v>
      </c>
      <c r="K311">
        <f>SUMIFS(Data!AF$3:AF$298,Data!D$3:D$298,$B311)+SUMIFS(Data!AH$3:AH$298,Data!D$3:D$298,$B311)</f>
        <v>0</v>
      </c>
      <c r="L311">
        <f>SUMIFS(Data!AR$3:AR$298,Data!$D$3:$D$298,$B311)</f>
        <v>-26641898</v>
      </c>
    </row>
    <row r="312" spans="1:12" x14ac:dyDescent="0.35">
      <c r="A312" t="s">
        <v>768</v>
      </c>
      <c r="B312" t="s">
        <v>197</v>
      </c>
      <c r="C312" t="s">
        <v>112</v>
      </c>
      <c r="D312" t="s">
        <v>112</v>
      </c>
      <c r="E312" t="s">
        <v>112</v>
      </c>
      <c r="F312" t="s">
        <v>112</v>
      </c>
      <c r="G312">
        <f t="shared" si="0"/>
        <v>29388009.932</v>
      </c>
      <c r="H312">
        <f>SUMIFS(Data!V$3:V$298,Data!$D$3:$D$298,$B312)+SUMIFS(Data!Z$3:Z$298,Data!$D$3:$D$298,$B312)+SUMIFS(Data!AD$3:AD$298,Data!$D$3:$D$298,$B312)</f>
        <v>-111650</v>
      </c>
      <c r="I312">
        <f>SUMIFS(Data!AN$3:AN$298,Data!$D$3:$D$298,$B312)+SUMIFS(Data!AP$3:AP$298,Data!$D$3:$D$298,$B312)</f>
        <v>-16331</v>
      </c>
      <c r="J312">
        <f>SUMIFS(Data!AJ$3:AJ$298,Data!$D$3:$D$298,$B312)+SUMIFS(Data!AL$3:AL$298,Data!$D$3:$D$298,$B312)</f>
        <v>-200503</v>
      </c>
      <c r="K312">
        <f>SUMIFS(Data!AF$3:AF$298,Data!D$3:D$298,$B312)+SUMIFS(Data!AH$3:AH$298,Data!D$3:D$298,$B312)</f>
        <v>-23500</v>
      </c>
      <c r="L312">
        <f>SUMIFS(Data!AR$3:AR$298,Data!$D$3:$D$298,$B312)</f>
        <v>-73732419</v>
      </c>
    </row>
    <row r="313" spans="1:12" x14ac:dyDescent="0.35">
      <c r="A313" t="s">
        <v>769</v>
      </c>
      <c r="B313" t="s">
        <v>141</v>
      </c>
      <c r="C313" t="s">
        <v>112</v>
      </c>
      <c r="D313" t="s">
        <v>112</v>
      </c>
      <c r="E313" t="s">
        <v>112</v>
      </c>
      <c r="F313" t="s">
        <v>112</v>
      </c>
      <c r="G313">
        <f t="shared" si="0"/>
        <v>54400734.720000006</v>
      </c>
      <c r="H313">
        <f>SUMIFS(Data!V$3:V$298,Data!$D$3:$D$298,$B313)+SUMIFS(Data!Z$3:Z$298,Data!$D$3:$D$298,$B313)+SUMIFS(Data!AD$3:AD$298,Data!$D$3:$D$298,$B313)</f>
        <v>-186035</v>
      </c>
      <c r="I313">
        <f>SUMIFS(Data!AN$3:AN$298,Data!$D$3:$D$298,$B313)+SUMIFS(Data!AP$3:AP$298,Data!$D$3:$D$298,$B313)</f>
        <v>-12991</v>
      </c>
      <c r="J313">
        <f>SUMIFS(Data!AJ$3:AJ$298,Data!$D$3:$D$298,$B313)+SUMIFS(Data!AL$3:AL$298,Data!$D$3:$D$298,$B313)</f>
        <v>-371917</v>
      </c>
      <c r="K313">
        <f>SUMIFS(Data!AF$3:AF$298,Data!D$3:D$298,$B313)+SUMIFS(Data!AH$3:AH$298,Data!D$3:D$298,$B313)</f>
        <v>-40758</v>
      </c>
      <c r="L313">
        <f>SUMIFS(Data!AR$3:AR$298,Data!$D$3:$D$298,$B313)</f>
        <v>-140702089</v>
      </c>
    </row>
    <row r="314" spans="1:12" x14ac:dyDescent="0.35">
      <c r="A314" t="s">
        <v>770</v>
      </c>
      <c r="B314" t="s">
        <v>145</v>
      </c>
      <c r="C314" t="s">
        <v>112</v>
      </c>
      <c r="D314" t="s">
        <v>112</v>
      </c>
      <c r="E314" t="s">
        <v>112</v>
      </c>
      <c r="F314" t="s">
        <v>112</v>
      </c>
      <c r="G314">
        <f t="shared" si="0"/>
        <v>53156141.449999996</v>
      </c>
      <c r="H314">
        <f>SUMIFS(Data!V$3:V$298,Data!$D$3:$D$298,$B314)+SUMIFS(Data!Z$3:Z$298,Data!$D$3:$D$298,$B314)+SUMIFS(Data!AD$3:AD$298,Data!$D$3:$D$298,$B314)</f>
        <v>-240122</v>
      </c>
      <c r="I314">
        <f>SUMIFS(Data!AN$3:AN$298,Data!$D$3:$D$298,$B314)+SUMIFS(Data!AP$3:AP$298,Data!$D$3:$D$298,$B314)</f>
        <v>-213190</v>
      </c>
      <c r="J314">
        <f>SUMIFS(Data!AJ$3:AJ$298,Data!$D$3:$D$298,$B314)+SUMIFS(Data!AL$3:AL$298,Data!$D$3:$D$298,$B314)</f>
        <v>-506870</v>
      </c>
      <c r="K314">
        <f>SUMIFS(Data!AF$3:AF$298,Data!D$3:D$298,$B314)+SUMIFS(Data!AH$3:AH$298,Data!D$3:D$298,$B314)</f>
        <v>-97813</v>
      </c>
      <c r="L314">
        <f>SUMIFS(Data!AR$3:AR$298,Data!$D$3:$D$298,$B314)</f>
        <v>-159209096</v>
      </c>
    </row>
    <row r="315" spans="1:12" x14ac:dyDescent="0.35">
      <c r="A315" t="s">
        <v>771</v>
      </c>
      <c r="B315" t="s">
        <v>207</v>
      </c>
      <c r="C315" t="s">
        <v>112</v>
      </c>
      <c r="D315" t="s">
        <v>112</v>
      </c>
      <c r="E315" t="s">
        <v>112</v>
      </c>
      <c r="F315" t="s">
        <v>112</v>
      </c>
      <c r="G315">
        <f t="shared" si="0"/>
        <v>25590030.074000001</v>
      </c>
      <c r="H315">
        <f>SUMIFS(Data!V$3:V$298,Data!$D$3:$D$298,$B315)+SUMIFS(Data!Z$3:Z$298,Data!$D$3:$D$298,$B315)+SUMIFS(Data!AD$3:AD$298,Data!$D$3:$D$298,$B315)</f>
        <v>0</v>
      </c>
      <c r="I315">
        <f>SUMIFS(Data!AN$3:AN$298,Data!$D$3:$D$298,$B315)+SUMIFS(Data!AP$3:AP$298,Data!$D$3:$D$298,$B315)</f>
        <v>0</v>
      </c>
      <c r="J315">
        <f>SUMIFS(Data!AJ$3:AJ$298,Data!$D$3:$D$298,$B315)+SUMIFS(Data!AL$3:AL$298,Data!$D$3:$D$298,$B315)</f>
        <v>-203320</v>
      </c>
      <c r="K315">
        <f>SUMIFS(Data!AF$3:AF$298,Data!D$3:D$298,$B315)+SUMIFS(Data!AH$3:AH$298,Data!D$3:D$298,$B315)</f>
        <v>0</v>
      </c>
      <c r="L315">
        <f>SUMIFS(Data!AR$3:AR$298,Data!$D$3:$D$298,$B315)</f>
        <v>-52540555</v>
      </c>
    </row>
    <row r="316" spans="1:12" x14ac:dyDescent="0.35">
      <c r="A316" t="s">
        <v>772</v>
      </c>
      <c r="B316" t="s">
        <v>314</v>
      </c>
      <c r="C316" t="s">
        <v>112</v>
      </c>
      <c r="D316" t="s">
        <v>112</v>
      </c>
      <c r="E316" t="s">
        <v>112</v>
      </c>
      <c r="F316" t="s">
        <v>112</v>
      </c>
      <c r="G316">
        <f t="shared" si="0"/>
        <v>26610732.566999998</v>
      </c>
      <c r="H316">
        <f>SUMIFS(Data!V$3:V$298,Data!$D$3:$D$298,$B316)+SUMIFS(Data!Z$3:Z$298,Data!$D$3:$D$298,$B316)+SUMIFS(Data!AD$3:AD$298,Data!$D$3:$D$298,$B316)</f>
        <v>-130575</v>
      </c>
      <c r="I316">
        <f>SUMIFS(Data!AN$3:AN$298,Data!$D$3:$D$298,$B316)+SUMIFS(Data!AP$3:AP$298,Data!$D$3:$D$298,$B316)</f>
        <v>-940175</v>
      </c>
      <c r="J316">
        <f>SUMIFS(Data!AJ$3:AJ$298,Data!$D$3:$D$298,$B316)+SUMIFS(Data!AL$3:AL$298,Data!$D$3:$D$298,$B316)</f>
        <v>-257979</v>
      </c>
      <c r="K316">
        <f>SUMIFS(Data!AF$3:AF$298,Data!D$3:D$298,$B316)+SUMIFS(Data!AH$3:AH$298,Data!D$3:D$298,$B316)</f>
        <v>-10188</v>
      </c>
      <c r="L316">
        <f>SUMIFS(Data!AR$3:AR$298,Data!$D$3:$D$298,$B316)</f>
        <v>-54112479</v>
      </c>
    </row>
    <row r="317" spans="1:12" x14ac:dyDescent="0.35">
      <c r="A317" t="s">
        <v>773</v>
      </c>
      <c r="B317" t="s">
        <v>126</v>
      </c>
      <c r="C317" t="s">
        <v>112</v>
      </c>
      <c r="D317" t="s">
        <v>112</v>
      </c>
      <c r="E317" t="s">
        <v>112</v>
      </c>
      <c r="F317" t="s">
        <v>112</v>
      </c>
      <c r="G317">
        <f t="shared" si="0"/>
        <v>51129202.245000012</v>
      </c>
      <c r="H317">
        <f>SUMIFS(Data!V$3:V$298,Data!$D$3:$D$298,$B317)+SUMIFS(Data!Z$3:Z$298,Data!$D$3:$D$298,$B317)+SUMIFS(Data!AD$3:AD$298,Data!$D$3:$D$298,$B317)</f>
        <v>-144045</v>
      </c>
      <c r="I317">
        <f>SUMIFS(Data!AN$3:AN$298,Data!$D$3:$D$298,$B317)+SUMIFS(Data!AP$3:AP$298,Data!$D$3:$D$298,$B317)</f>
        <v>-1598462</v>
      </c>
      <c r="J317">
        <f>SUMIFS(Data!AJ$3:AJ$298,Data!$D$3:$D$298,$B317)+SUMIFS(Data!AL$3:AL$298,Data!$D$3:$D$298,$B317)</f>
        <v>-511163</v>
      </c>
      <c r="K317">
        <f>SUMIFS(Data!AF$3:AF$298,Data!D$3:D$298,$B317)+SUMIFS(Data!AH$3:AH$298,Data!D$3:D$298,$B317)</f>
        <v>-325999</v>
      </c>
      <c r="L317">
        <f>SUMIFS(Data!AR$3:AR$298,Data!$D$3:$D$298,$B317)</f>
        <v>-154754293</v>
      </c>
    </row>
    <row r="318" spans="1:12" x14ac:dyDescent="0.35">
      <c r="A318" t="s">
        <v>774</v>
      </c>
      <c r="B318" t="s">
        <v>166</v>
      </c>
      <c r="C318" t="s">
        <v>112</v>
      </c>
      <c r="D318" t="s">
        <v>112</v>
      </c>
      <c r="E318" t="s">
        <v>112</v>
      </c>
      <c r="F318" t="s">
        <v>112</v>
      </c>
      <c r="G318">
        <f t="shared" si="0"/>
        <v>51103762.951000005</v>
      </c>
      <c r="H318">
        <f>SUMIFS(Data!V$3:V$298,Data!$D$3:$D$298,$B318)+SUMIFS(Data!Z$3:Z$298,Data!$D$3:$D$298,$B318)+SUMIFS(Data!AD$3:AD$298,Data!$D$3:$D$298,$B318)</f>
        <v>-202794</v>
      </c>
      <c r="I318">
        <f>SUMIFS(Data!AN$3:AN$298,Data!$D$3:$D$298,$B318)+SUMIFS(Data!AP$3:AP$298,Data!$D$3:$D$298,$B318)</f>
        <v>-207134</v>
      </c>
      <c r="J318">
        <f>SUMIFS(Data!AJ$3:AJ$298,Data!$D$3:$D$298,$B318)+SUMIFS(Data!AL$3:AL$298,Data!$D$3:$D$298,$B318)</f>
        <v>-230958</v>
      </c>
      <c r="K318">
        <f>SUMIFS(Data!AF$3:AF$298,Data!D$3:D$298,$B318)+SUMIFS(Data!AH$3:AH$298,Data!D$3:D$298,$B318)</f>
        <v>-222336</v>
      </c>
      <c r="L318">
        <f>SUMIFS(Data!AR$3:AR$298,Data!$D$3:$D$298,$B318)</f>
        <v>-94911501</v>
      </c>
    </row>
    <row r="319" spans="1:12" x14ac:dyDescent="0.35">
      <c r="A319" t="s">
        <v>775</v>
      </c>
      <c r="B319" t="s">
        <v>163</v>
      </c>
      <c r="C319" t="s">
        <v>112</v>
      </c>
      <c r="D319" t="s">
        <v>112</v>
      </c>
      <c r="E319" t="s">
        <v>112</v>
      </c>
      <c r="F319" t="s">
        <v>112</v>
      </c>
      <c r="G319">
        <f t="shared" si="0"/>
        <v>33912191.109999999</v>
      </c>
      <c r="H319">
        <f>SUMIFS(Data!V$3:V$298,Data!$D$3:$D$298,$B319)+SUMIFS(Data!Z$3:Z$298,Data!$D$3:$D$298,$B319)+SUMIFS(Data!AD$3:AD$298,Data!$D$3:$D$298,$B319)</f>
        <v>-74911</v>
      </c>
      <c r="I319">
        <f>SUMIFS(Data!AN$3:AN$298,Data!$D$3:$D$298,$B319)+SUMIFS(Data!AP$3:AP$298,Data!$D$3:$D$298,$B319)</f>
        <v>-141299</v>
      </c>
      <c r="J319">
        <f>SUMIFS(Data!AJ$3:AJ$298,Data!$D$3:$D$298,$B319)+SUMIFS(Data!AL$3:AL$298,Data!$D$3:$D$298,$B319)</f>
        <v>-119252</v>
      </c>
      <c r="K319">
        <f>SUMIFS(Data!AF$3:AF$298,Data!D$3:D$298,$B319)+SUMIFS(Data!AH$3:AH$298,Data!D$3:D$298,$B319)</f>
        <v>-286714</v>
      </c>
      <c r="L319">
        <f>SUMIFS(Data!AR$3:AR$298,Data!$D$3:$D$298,$B319)</f>
        <v>-53506366</v>
      </c>
    </row>
    <row r="320" spans="1:12" x14ac:dyDescent="0.35">
      <c r="A320" t="s">
        <v>776</v>
      </c>
      <c r="B320" t="s">
        <v>427</v>
      </c>
      <c r="C320" t="s">
        <v>112</v>
      </c>
      <c r="D320" t="s">
        <v>112</v>
      </c>
      <c r="E320" t="s">
        <v>112</v>
      </c>
      <c r="F320" t="s">
        <v>112</v>
      </c>
      <c r="G320">
        <f t="shared" si="0"/>
        <v>34079648.037</v>
      </c>
      <c r="H320">
        <f>SUMIFS(Data!V$3:V$298,Data!$D$3:$D$298,$B320)+SUMIFS(Data!Z$3:Z$298,Data!$D$3:$D$298,$B320)+SUMIFS(Data!AD$3:AD$298,Data!$D$3:$D$298,$B320)</f>
        <v>-141330</v>
      </c>
      <c r="I320">
        <f>SUMIFS(Data!AN$3:AN$298,Data!$D$3:$D$298,$B320)+SUMIFS(Data!AP$3:AP$298,Data!$D$3:$D$298,$B320)</f>
        <v>0</v>
      </c>
      <c r="J320">
        <f>SUMIFS(Data!AJ$3:AJ$298,Data!$D$3:$D$298,$B320)+SUMIFS(Data!AL$3:AL$298,Data!$D$3:$D$298,$B320)</f>
        <v>-46013</v>
      </c>
      <c r="K320">
        <f>SUMIFS(Data!AF$3:AF$298,Data!D$3:D$298,$B320)+SUMIFS(Data!AH$3:AH$298,Data!D$3:D$298,$B320)</f>
        <v>-11519</v>
      </c>
      <c r="L320">
        <f>SUMIFS(Data!AR$3:AR$298,Data!$D$3:$D$298,$B320)</f>
        <v>-90712888</v>
      </c>
    </row>
    <row r="321" spans="1:12" x14ac:dyDescent="0.35">
      <c r="A321" t="s">
        <v>777</v>
      </c>
      <c r="B321" t="s">
        <v>514</v>
      </c>
      <c r="C321" t="s">
        <v>112</v>
      </c>
      <c r="D321" t="s">
        <v>112</v>
      </c>
      <c r="E321" t="s">
        <v>112</v>
      </c>
      <c r="F321" t="s">
        <v>112</v>
      </c>
      <c r="G321">
        <f t="shared" si="0"/>
        <v>34813509.533</v>
      </c>
      <c r="H321">
        <f>SUMIFS(Data!V$3:V$298,Data!$D$3:$D$298,$B321)+SUMIFS(Data!Z$3:Z$298,Data!$D$3:$D$298,$B321)+SUMIFS(Data!AD$3:AD$298,Data!$D$3:$D$298,$B321)</f>
        <v>-393430</v>
      </c>
      <c r="I321">
        <f>SUMIFS(Data!AN$3:AN$298,Data!$D$3:$D$298,$B321)+SUMIFS(Data!AP$3:AP$298,Data!$D$3:$D$298,$B321)</f>
        <v>-20182</v>
      </c>
      <c r="J321">
        <f>SUMIFS(Data!AJ$3:AJ$298,Data!$D$3:$D$298,$B321)+SUMIFS(Data!AL$3:AL$298,Data!$D$3:$D$298,$B321)</f>
        <v>-318569</v>
      </c>
      <c r="K321">
        <f>SUMIFS(Data!AF$3:AF$298,Data!D$3:D$298,$B321)+SUMIFS(Data!AH$3:AH$298,Data!D$3:D$298,$B321)</f>
        <v>-1180</v>
      </c>
      <c r="L321">
        <f>SUMIFS(Data!AR$3:AR$298,Data!$D$3:$D$298,$B321)</f>
        <v>-87739460</v>
      </c>
    </row>
    <row r="322" spans="1:12" x14ac:dyDescent="0.35">
      <c r="A322" t="s">
        <v>778</v>
      </c>
      <c r="B322" t="s">
        <v>502</v>
      </c>
      <c r="C322" t="s">
        <v>112</v>
      </c>
      <c r="D322" t="s">
        <v>112</v>
      </c>
      <c r="E322" t="s">
        <v>112</v>
      </c>
      <c r="F322" t="s">
        <v>112</v>
      </c>
      <c r="G322">
        <f t="shared" si="0"/>
        <v>19087329.838</v>
      </c>
      <c r="H322">
        <f>SUMIFS(Data!V$3:V$298,Data!$D$3:$D$298,$B322)+SUMIFS(Data!Z$3:Z$298,Data!$D$3:$D$298,$B322)+SUMIFS(Data!AD$3:AD$298,Data!$D$3:$D$298,$B322)</f>
        <v>-12222</v>
      </c>
      <c r="I322">
        <f>SUMIFS(Data!AN$3:AN$298,Data!$D$3:$D$298,$B322)+SUMIFS(Data!AP$3:AP$298,Data!$D$3:$D$298,$B322)</f>
        <v>0</v>
      </c>
      <c r="J322">
        <f>SUMIFS(Data!AJ$3:AJ$298,Data!$D$3:$D$298,$B322)+SUMIFS(Data!AL$3:AL$298,Data!$D$3:$D$298,$B322)</f>
        <v>-58243</v>
      </c>
      <c r="K322">
        <f>SUMIFS(Data!AF$3:AF$298,Data!D$3:D$298,$B322)+SUMIFS(Data!AH$3:AH$298,Data!D$3:D$298,$B322)</f>
        <v>0</v>
      </c>
      <c r="L322">
        <f>SUMIFS(Data!AR$3:AR$298,Data!$D$3:$D$298,$B322)</f>
        <v>-44489472</v>
      </c>
    </row>
    <row r="323" spans="1:12" x14ac:dyDescent="0.35">
      <c r="A323" t="s">
        <v>779</v>
      </c>
      <c r="B323" t="s">
        <v>122</v>
      </c>
      <c r="C323" t="s">
        <v>112</v>
      </c>
      <c r="D323" t="s">
        <v>112</v>
      </c>
      <c r="E323" t="s">
        <v>112</v>
      </c>
      <c r="F323" t="s">
        <v>112</v>
      </c>
      <c r="G323">
        <f t="shared" si="0"/>
        <v>27173655.853</v>
      </c>
      <c r="H323">
        <f>SUMIFS(Data!V$3:V$298,Data!$D$3:$D$298,$B323)+SUMIFS(Data!Z$3:Z$298,Data!$D$3:$D$298,$B323)+SUMIFS(Data!AD$3:AD$298,Data!$D$3:$D$298,$B323)</f>
        <v>-355280</v>
      </c>
      <c r="I323">
        <f>SUMIFS(Data!AN$3:AN$298,Data!$D$3:$D$298,$B323)+SUMIFS(Data!AP$3:AP$298,Data!$D$3:$D$298,$B323)</f>
        <v>0</v>
      </c>
      <c r="J323">
        <f>SUMIFS(Data!AJ$3:AJ$298,Data!$D$3:$D$298,$B323)+SUMIFS(Data!AL$3:AL$298,Data!$D$3:$D$298,$B323)</f>
        <v>-153145</v>
      </c>
      <c r="K323">
        <f>SUMIFS(Data!AF$3:AF$298,Data!D$3:D$298,$B323)+SUMIFS(Data!AH$3:AH$298,Data!D$3:D$298,$B323)</f>
        <v>-378667</v>
      </c>
      <c r="L323">
        <f>SUMIFS(Data!AR$3:AR$298,Data!$D$3:$D$298,$B323)</f>
        <v>-70783486</v>
      </c>
    </row>
    <row r="324" spans="1:12" x14ac:dyDescent="0.35">
      <c r="A324" t="s">
        <v>780</v>
      </c>
      <c r="B324" t="s">
        <v>585</v>
      </c>
      <c r="C324" t="s">
        <v>112</v>
      </c>
      <c r="D324" t="s">
        <v>112</v>
      </c>
      <c r="E324" t="s">
        <v>112</v>
      </c>
      <c r="F324" t="s">
        <v>112</v>
      </c>
      <c r="G324">
        <f t="shared" si="0"/>
        <v>16488488.576000001</v>
      </c>
      <c r="H324">
        <f>SUMIFS(Data!V$3:V$298,Data!$D$3:$D$298,$B324)+SUMIFS(Data!Z$3:Z$298,Data!$D$3:$D$298,$B324)+SUMIFS(Data!AD$3:AD$298,Data!$D$3:$D$298,$B324)</f>
        <v>-93219</v>
      </c>
      <c r="I324">
        <f>SUMIFS(Data!AN$3:AN$298,Data!$D$3:$D$298,$B324)+SUMIFS(Data!AP$3:AP$298,Data!$D$3:$D$298,$B324)</f>
        <v>-113819</v>
      </c>
      <c r="J324">
        <f>SUMIFS(Data!AJ$3:AJ$298,Data!$D$3:$D$298,$B324)+SUMIFS(Data!AL$3:AL$298,Data!$D$3:$D$298,$B324)</f>
        <v>-101381</v>
      </c>
      <c r="K324">
        <f>SUMIFS(Data!AF$3:AF$298,Data!D$3:D$298,$B324)+SUMIFS(Data!AH$3:AH$298,Data!D$3:D$298,$B324)</f>
        <v>0</v>
      </c>
      <c r="L324">
        <f>SUMIFS(Data!AR$3:AR$298,Data!$D$3:$D$298,$B324)</f>
        <v>-39937484</v>
      </c>
    </row>
    <row r="325" spans="1:12" x14ac:dyDescent="0.35">
      <c r="A325" t="s">
        <v>781</v>
      </c>
      <c r="B325" t="s">
        <v>137</v>
      </c>
      <c r="C325" t="s">
        <v>112</v>
      </c>
      <c r="D325" t="s">
        <v>112</v>
      </c>
      <c r="E325" t="s">
        <v>112</v>
      </c>
      <c r="F325" t="s">
        <v>112</v>
      </c>
      <c r="G325">
        <f t="shared" si="0"/>
        <v>35779887.800000004</v>
      </c>
      <c r="H325">
        <f>SUMIFS(Data!V$3:V$298,Data!$D$3:$D$298,$B325)+SUMIFS(Data!Z$3:Z$298,Data!$D$3:$D$298,$B325)+SUMIFS(Data!AD$3:AD$298,Data!$D$3:$D$298,$B325)</f>
        <v>-202061</v>
      </c>
      <c r="I325">
        <f>SUMIFS(Data!AN$3:AN$298,Data!$D$3:$D$298,$B325)+SUMIFS(Data!AP$3:AP$298,Data!$D$3:$D$298,$B325)</f>
        <v>-215651</v>
      </c>
      <c r="J325">
        <f>SUMIFS(Data!AJ$3:AJ$298,Data!$D$3:$D$298,$B325)+SUMIFS(Data!AL$3:AL$298,Data!$D$3:$D$298,$B325)</f>
        <v>-63040</v>
      </c>
      <c r="K325">
        <f>SUMIFS(Data!AF$3:AF$298,Data!D$3:D$298,$B325)+SUMIFS(Data!AH$3:AH$298,Data!D$3:D$298,$B325)</f>
        <v>0</v>
      </c>
      <c r="L325">
        <f>SUMIFS(Data!AR$3:AR$298,Data!$D$3:$D$298,$B325)</f>
        <v>-78913099</v>
      </c>
    </row>
    <row r="326" spans="1:12" x14ac:dyDescent="0.35">
      <c r="A326" t="s">
        <v>782</v>
      </c>
      <c r="B326" t="s">
        <v>232</v>
      </c>
      <c r="C326" t="s">
        <v>112</v>
      </c>
      <c r="D326" t="s">
        <v>112</v>
      </c>
      <c r="E326" t="s">
        <v>112</v>
      </c>
      <c r="F326" t="s">
        <v>112</v>
      </c>
      <c r="G326">
        <f t="shared" si="0"/>
        <v>33647556.541000001</v>
      </c>
      <c r="H326">
        <f>SUMIFS(Data!V$3:V$298,Data!$D$3:$D$298,$B326)+SUMIFS(Data!Z$3:Z$298,Data!$D$3:$D$298,$B326)+SUMIFS(Data!AD$3:AD$298,Data!$D$3:$D$298,$B326)</f>
        <v>-46157</v>
      </c>
      <c r="I326">
        <f>SUMIFS(Data!AN$3:AN$298,Data!$D$3:$D$298,$B326)+SUMIFS(Data!AP$3:AP$298,Data!$D$3:$D$298,$B326)</f>
        <v>-96631</v>
      </c>
      <c r="J326">
        <f>SUMIFS(Data!AJ$3:AJ$298,Data!$D$3:$D$298,$B326)+SUMIFS(Data!AL$3:AL$298,Data!$D$3:$D$298,$B326)</f>
        <v>-153590</v>
      </c>
      <c r="K326">
        <f>SUMIFS(Data!AF$3:AF$298,Data!D$3:D$298,$B326)+SUMIFS(Data!AH$3:AH$298,Data!D$3:D$298,$B326)</f>
        <v>-32590</v>
      </c>
      <c r="L326">
        <f>SUMIFS(Data!AR$3:AR$298,Data!$D$3:$D$298,$B326)</f>
        <v>-63605532</v>
      </c>
    </row>
    <row r="327" spans="1:12" x14ac:dyDescent="0.35">
      <c r="A327" t="s">
        <v>783</v>
      </c>
      <c r="B327" t="s">
        <v>349</v>
      </c>
      <c r="C327" t="s">
        <v>112</v>
      </c>
      <c r="D327" t="s">
        <v>112</v>
      </c>
      <c r="E327" t="s">
        <v>112</v>
      </c>
      <c r="F327" t="s">
        <v>112</v>
      </c>
      <c r="G327">
        <f t="shared" si="0"/>
        <v>27914502.393999998</v>
      </c>
      <c r="H327">
        <f>SUMIFS(Data!V$3:V$298,Data!$D$3:$D$298,$B327)+SUMIFS(Data!Z$3:Z$298,Data!$D$3:$D$298,$B327)+SUMIFS(Data!AD$3:AD$298,Data!$D$3:$D$298,$B327)</f>
        <v>-139897</v>
      </c>
      <c r="I327">
        <f>SUMIFS(Data!AN$3:AN$298,Data!$D$3:$D$298,$B327)+SUMIFS(Data!AP$3:AP$298,Data!$D$3:$D$298,$B327)</f>
        <v>-92017</v>
      </c>
      <c r="J327">
        <f>SUMIFS(Data!AJ$3:AJ$298,Data!$D$3:$D$298,$B327)+SUMIFS(Data!AL$3:AL$298,Data!$D$3:$D$298,$B327)</f>
        <v>-76533</v>
      </c>
      <c r="K327">
        <f>SUMIFS(Data!AF$3:AF$298,Data!D$3:D$298,$B327)+SUMIFS(Data!AH$3:AH$298,Data!D$3:D$298,$B327)</f>
        <v>-924</v>
      </c>
      <c r="L327">
        <f>SUMIFS(Data!AR$3:AR$298,Data!$D$3:$D$298,$B327)</f>
        <v>-88568491</v>
      </c>
    </row>
    <row r="328" spans="1:12" x14ac:dyDescent="0.35">
      <c r="A328" t="s">
        <v>784</v>
      </c>
      <c r="B328" t="s">
        <v>159</v>
      </c>
      <c r="C328" t="s">
        <v>112</v>
      </c>
      <c r="D328" t="s">
        <v>112</v>
      </c>
      <c r="E328" t="s">
        <v>112</v>
      </c>
      <c r="F328" t="s">
        <v>112</v>
      </c>
      <c r="G328">
        <f t="shared" si="0"/>
        <v>82391412.208000004</v>
      </c>
      <c r="H328">
        <f>SUMIFS(Data!V$3:V$298,Data!$D$3:$D$298,$B328)+SUMIFS(Data!Z$3:Z$298,Data!$D$3:$D$298,$B328)+SUMIFS(Data!AD$3:AD$298,Data!$D$3:$D$298,$B328)</f>
        <v>-368745</v>
      </c>
      <c r="I328">
        <f>SUMIFS(Data!AN$3:AN$298,Data!$D$3:$D$298,$B328)+SUMIFS(Data!AP$3:AP$298,Data!$D$3:$D$298,$B328)</f>
        <v>-214705</v>
      </c>
      <c r="J328">
        <f>SUMIFS(Data!AJ$3:AJ$298,Data!$D$3:$D$298,$B328)+SUMIFS(Data!AL$3:AL$298,Data!$D$3:$D$298,$B328)</f>
        <v>-71746</v>
      </c>
      <c r="K328">
        <f>SUMIFS(Data!AF$3:AF$298,Data!D$3:D$298,$B328)+SUMIFS(Data!AH$3:AH$298,Data!D$3:D$298,$B328)</f>
        <v>-452312</v>
      </c>
      <c r="L328">
        <f>SUMIFS(Data!AR$3:AR$298,Data!$D$3:$D$298,$B328)</f>
        <v>-191191907</v>
      </c>
    </row>
    <row r="329" spans="1:12" x14ac:dyDescent="0.35">
      <c r="A329" t="s">
        <v>785</v>
      </c>
      <c r="B329" t="s">
        <v>185</v>
      </c>
      <c r="C329" t="s">
        <v>112</v>
      </c>
      <c r="D329" t="s">
        <v>112</v>
      </c>
      <c r="E329" t="s">
        <v>112</v>
      </c>
      <c r="F329" t="s">
        <v>112</v>
      </c>
      <c r="G329">
        <f t="shared" si="0"/>
        <v>78079193.729999989</v>
      </c>
      <c r="H329">
        <f>SUMIFS(Data!V$3:V$298,Data!$D$3:$D$298,$B329)+SUMIFS(Data!Z$3:Z$298,Data!$D$3:$D$298,$B329)+SUMIFS(Data!AD$3:AD$298,Data!$D$3:$D$298,$B329)</f>
        <v>-228774</v>
      </c>
      <c r="I329">
        <f>SUMIFS(Data!AN$3:AN$298,Data!$D$3:$D$298,$B329)+SUMIFS(Data!AP$3:AP$298,Data!$D$3:$D$298,$B329)</f>
        <v>-475700</v>
      </c>
      <c r="J329">
        <f>SUMIFS(Data!AJ$3:AJ$298,Data!$D$3:$D$298,$B329)+SUMIFS(Data!AL$3:AL$298,Data!$D$3:$D$298,$B329)</f>
        <v>-99493</v>
      </c>
      <c r="K329">
        <f>SUMIFS(Data!AF$3:AF$298,Data!D$3:D$298,$B329)+SUMIFS(Data!AH$3:AH$298,Data!D$3:D$298,$B329)</f>
        <v>-765294</v>
      </c>
      <c r="L329">
        <f>SUMIFS(Data!AR$3:AR$298,Data!$D$3:$D$298,$B329)</f>
        <v>-139182030</v>
      </c>
    </row>
    <row r="330" spans="1:12" s="9" customFormat="1" x14ac:dyDescent="0.35"/>
    <row r="331" spans="1:12" x14ac:dyDescent="0.35">
      <c r="A331" t="s">
        <v>786</v>
      </c>
      <c r="B331" t="s">
        <v>132</v>
      </c>
      <c r="C331" t="s">
        <v>112</v>
      </c>
      <c r="D331" t="s">
        <v>112</v>
      </c>
      <c r="E331" t="s">
        <v>112</v>
      </c>
      <c r="F331" t="s">
        <v>112</v>
      </c>
      <c r="G331">
        <f t="shared" ref="G331:G353" si="1">SUMIF($C$3:$C$298,$B331,F$3:F$298)</f>
        <v>216498548.80499998</v>
      </c>
      <c r="H331">
        <f>SUMIFS(Data!V$3:V$298,Data!$C$3:$C$298,$B331)+SUMIFS(Data!Z$3:Z$298,Data!$C$3:$C$298,$B331)+SUMIFS(Data!AD$3:AD$298,Data!$C$3:$C$298,$B331)</f>
        <v>-263498</v>
      </c>
      <c r="I331">
        <f>SUMIFS(Data!AN$3:AN$298,Data!$C$3:$C$298,$B331)+SUMIFS(Data!AP$3:AP$298,Data!$C$3:$C$298,$B331)</f>
        <v>-347181</v>
      </c>
      <c r="J331">
        <f>SUMIFS(Data!AJ$3:AJ$298,Data!$C$3:$C$298,$B331)+SUMIFS(Data!AL$3:AL$298,Data!$C$3:$C$298,$B331)</f>
        <v>-460695</v>
      </c>
      <c r="K331">
        <f>SUMIFS(Data!AF$3:AF$298,Data!$C$3:$C$298,$B331)+SUMIFS(Data!AH$3:AH$298,Data!$C$3:$C$298,$B331)</f>
        <v>-437259</v>
      </c>
      <c r="L331">
        <f>SUMIFS(Data!AR$3:AR$298,Data!$C$3:$C$298,$B331)</f>
        <v>-1726617870</v>
      </c>
    </row>
    <row r="332" spans="1:12" x14ac:dyDescent="0.35">
      <c r="A332" t="s">
        <v>787</v>
      </c>
      <c r="B332" t="s">
        <v>173</v>
      </c>
      <c r="C332" t="s">
        <v>112</v>
      </c>
      <c r="D332" t="s">
        <v>112</v>
      </c>
      <c r="E332" t="s">
        <v>112</v>
      </c>
      <c r="F332" t="s">
        <v>112</v>
      </c>
      <c r="G332">
        <f t="shared" si="1"/>
        <v>87499443.379000008</v>
      </c>
      <c r="H332">
        <f>SUMIFS(Data!V$3:V$298,Data!$C$3:$C$298,$B332)+SUMIFS(Data!Z$3:Z$298,Data!$C$3:$C$298,$B332)+SUMIFS(Data!AD$3:AD$298,Data!$C$3:$C$298,$B332)</f>
        <v>-182088</v>
      </c>
      <c r="I332">
        <f>SUMIFS(Data!AN$3:AN$298,Data!$C$3:$C$298,$B332)+SUMIFS(Data!AP$3:AP$298,Data!$C$3:$C$298,$B332)</f>
        <v>-804856</v>
      </c>
      <c r="J332">
        <f>SUMIFS(Data!AJ$3:AJ$298,Data!$C$3:$C$298,$B332)+SUMIFS(Data!AL$3:AL$298,Data!$C$3:$C$298,$B332)</f>
        <v>-66883</v>
      </c>
      <c r="K332">
        <f>SUMIFS(Data!AF$3:AF$298,Data!$C$3:$C$298,$B332)+SUMIFS(Data!AH$3:AH$298,Data!$C$3:$C$298,$B332)</f>
        <v>-309179</v>
      </c>
      <c r="L332">
        <f>SUMIFS(Data!AR$3:AR$298,Data!C$3:C$298,$B332)</f>
        <v>-211446733</v>
      </c>
    </row>
    <row r="333" spans="1:12" x14ac:dyDescent="0.35">
      <c r="A333" t="s">
        <v>788</v>
      </c>
      <c r="B333" t="s">
        <v>225</v>
      </c>
      <c r="C333" t="s">
        <v>112</v>
      </c>
      <c r="D333" t="s">
        <v>112</v>
      </c>
      <c r="E333" t="s">
        <v>112</v>
      </c>
      <c r="F333" t="s">
        <v>112</v>
      </c>
      <c r="G333">
        <f t="shared" si="1"/>
        <v>16573143.353</v>
      </c>
      <c r="H333">
        <f>SUMIFS(Data!V$3:V$298,Data!$C$3:$C$298,$B333)+SUMIFS(Data!Z$3:Z$298,Data!$C$3:$C$298,$B333)+SUMIFS(Data!AD$3:AD$298,Data!$C$3:$C$298,$B333)</f>
        <v>-73145</v>
      </c>
      <c r="I333">
        <f>SUMIFS(Data!AN$3:AN$298,Data!$C$3:$C$298,$B333)+SUMIFS(Data!AP$3:AP$298,Data!$C$3:$C$298,$B333)</f>
        <v>0</v>
      </c>
      <c r="J333">
        <f>SUMIFS(Data!AJ$3:AJ$298,Data!$C$3:$C$298,$B333)+SUMIFS(Data!AL$3:AL$298,Data!$C$3:$C$298,$B333)</f>
        <v>-143160</v>
      </c>
      <c r="K333">
        <f>SUMIFS(Data!AF$3:AF$298,Data!$C$3:$C$298,$B333)+SUMIFS(Data!AH$3:AH$298,Data!$C$3:$C$298,$B333)</f>
        <v>0</v>
      </c>
      <c r="L333">
        <f>SUMIFS(Data!AR$3:AR$298,Data!C$3:C$298,$B333)</f>
        <v>-45553243</v>
      </c>
    </row>
    <row r="334" spans="1:12" x14ac:dyDescent="0.35">
      <c r="A334" t="s">
        <v>789</v>
      </c>
      <c r="B334" t="s">
        <v>115</v>
      </c>
      <c r="C334" t="s">
        <v>112</v>
      </c>
      <c r="D334" t="s">
        <v>112</v>
      </c>
      <c r="E334" t="s">
        <v>112</v>
      </c>
      <c r="F334" t="s">
        <v>112</v>
      </c>
      <c r="G334">
        <f t="shared" si="1"/>
        <v>25609784.669000003</v>
      </c>
      <c r="H334">
        <f>SUMIFS(Data!V$3:V$298,Data!$C$3:$C$298,$B334)+SUMIFS(Data!Z$3:Z$298,Data!$C$3:$C$298,$B334)+SUMIFS(Data!AD$3:AD$298,Data!$C$3:$C$298,$B334)</f>
        <v>-28506</v>
      </c>
      <c r="I334">
        <f>SUMIFS(Data!AN$3:AN$298,Data!$C$3:$C$298,$B334)+SUMIFS(Data!AP$3:AP$298,Data!$C$3:$C$298,$B334)</f>
        <v>0</v>
      </c>
      <c r="J334">
        <f>SUMIFS(Data!AJ$3:AJ$298,Data!$C$3:$C$298,$B334)+SUMIFS(Data!AL$3:AL$298,Data!$C$3:$C$298,$B334)</f>
        <v>-216163</v>
      </c>
      <c r="K334">
        <f>SUMIFS(Data!AF$3:AF$298,Data!$C$3:$C$298,$B334)+SUMIFS(Data!AH$3:AH$298,Data!$C$3:$C$298,$B334)</f>
        <v>0</v>
      </c>
      <c r="L334">
        <f>SUMIFS(Data!AR$3:AR$298,Data!C$3:C$298,$B334)</f>
        <v>-37086613</v>
      </c>
    </row>
    <row r="335" spans="1:12" x14ac:dyDescent="0.35">
      <c r="A335" t="s">
        <v>790</v>
      </c>
      <c r="B335" t="s">
        <v>304</v>
      </c>
      <c r="C335" t="s">
        <v>112</v>
      </c>
      <c r="D335" t="s">
        <v>112</v>
      </c>
      <c r="E335" t="s">
        <v>112</v>
      </c>
      <c r="F335" t="s">
        <v>112</v>
      </c>
      <c r="G335">
        <f t="shared" si="1"/>
        <v>36170230.388000004</v>
      </c>
      <c r="H335">
        <f>SUMIFS(Data!V$3:V$298,Data!$C$3:$C$298,$B335)+SUMIFS(Data!Z$3:Z$298,Data!$C$3:$C$298,$B335)+SUMIFS(Data!AD$3:AD$298,Data!$C$3:$C$298,$B335)</f>
        <v>-97172</v>
      </c>
      <c r="I335">
        <f>SUMIFS(Data!AN$3:AN$298,Data!$C$3:$C$298,$B335)+SUMIFS(Data!AP$3:AP$298,Data!$C$3:$C$298,$B335)</f>
        <v>-520</v>
      </c>
      <c r="J335">
        <f>SUMIFS(Data!AJ$3:AJ$298,Data!$C$3:$C$298,$B335)+SUMIFS(Data!AL$3:AL$298,Data!$C$3:$C$298,$B335)</f>
        <v>-582162</v>
      </c>
      <c r="K335">
        <f>SUMIFS(Data!AF$3:AF$298,Data!$C$3:$C$298,$B335)+SUMIFS(Data!AH$3:AH$298,Data!$C$3:$C$298,$B335)</f>
        <v>-127201</v>
      </c>
      <c r="L335">
        <f>SUMIFS(Data!AR$3:AR$298,Data!C$3:C$298,$B335)</f>
        <v>-72335048</v>
      </c>
    </row>
    <row r="336" spans="1:12" x14ac:dyDescent="0.35">
      <c r="A336" t="s">
        <v>791</v>
      </c>
      <c r="B336" t="s">
        <v>321</v>
      </c>
      <c r="C336" t="s">
        <v>112</v>
      </c>
      <c r="D336" t="s">
        <v>112</v>
      </c>
      <c r="E336" t="s">
        <v>112</v>
      </c>
      <c r="F336" t="s">
        <v>112</v>
      </c>
      <c r="G336">
        <f t="shared" si="1"/>
        <v>19630905.950000003</v>
      </c>
      <c r="H336">
        <f>SUMIFS(Data!V$3:V$298,Data!$C$3:$C$298,$B336)+SUMIFS(Data!Z$3:Z$298,Data!$C$3:$C$298,$B336)+SUMIFS(Data!AD$3:AD$298,Data!$C$3:$C$298,$B336)</f>
        <v>-29620</v>
      </c>
      <c r="I336">
        <f>SUMIFS(Data!AN$3:AN$298,Data!$C$3:$C$298,$B336)+SUMIFS(Data!AP$3:AP$298,Data!$C$3:$C$298,$B336)</f>
        <v>-16331</v>
      </c>
      <c r="J336">
        <f>SUMIFS(Data!AJ$3:AJ$298,Data!$C$3:$C$298,$B336)+SUMIFS(Data!AL$3:AL$298,Data!$C$3:$C$298,$B336)</f>
        <v>-182019</v>
      </c>
      <c r="K336">
        <f>SUMIFS(Data!AF$3:AF$298,Data!$C$3:$C$298,$B336)+SUMIFS(Data!AH$3:AH$298,Data!$C$3:$C$298,$B336)</f>
        <v>-23500</v>
      </c>
      <c r="L336">
        <f>SUMIFS(Data!AR$3:AR$298,Data!C$3:C$298,$B336)</f>
        <v>-34062264</v>
      </c>
    </row>
    <row r="337" spans="1:12" x14ac:dyDescent="0.35">
      <c r="A337" t="s">
        <v>792</v>
      </c>
      <c r="B337" t="s">
        <v>140</v>
      </c>
      <c r="C337" t="s">
        <v>112</v>
      </c>
      <c r="D337" t="s">
        <v>112</v>
      </c>
      <c r="E337" t="s">
        <v>112</v>
      </c>
      <c r="F337" t="s">
        <v>112</v>
      </c>
      <c r="G337">
        <f t="shared" si="1"/>
        <v>44938520.648000002</v>
      </c>
      <c r="H337">
        <f>SUMIFS(Data!V$3:V$298,Data!$C$3:$C$298,$B337)+SUMIFS(Data!Z$3:Z$298,Data!$C$3:$C$298,$B337)+SUMIFS(Data!AD$3:AD$298,Data!$C$3:$C$298,$B337)</f>
        <v>-102882</v>
      </c>
      <c r="I337">
        <f>SUMIFS(Data!AN$3:AN$298,Data!$C$3:$C$298,$B337)+SUMIFS(Data!AP$3:AP$298,Data!$C$3:$C$298,$B337)</f>
        <v>-12991</v>
      </c>
      <c r="J337">
        <f>SUMIFS(Data!AJ$3:AJ$298,Data!$C$3:$C$298,$B337)+SUMIFS(Data!AL$3:AL$298,Data!$C$3:$C$298,$B337)</f>
        <v>-327931</v>
      </c>
      <c r="K337">
        <f>SUMIFS(Data!AF$3:AF$298,Data!$C$3:$C$298,$B337)+SUMIFS(Data!AH$3:AH$298,Data!$C$3:$C$298,$B337)</f>
        <v>0</v>
      </c>
      <c r="L337">
        <f>SUMIFS(Data!AR$3:AR$298,Data!C$3:C$298,$B337)</f>
        <v>-105447174</v>
      </c>
    </row>
    <row r="338" spans="1:12" x14ac:dyDescent="0.35">
      <c r="A338" t="s">
        <v>793</v>
      </c>
      <c r="B338" t="s">
        <v>245</v>
      </c>
      <c r="C338" t="s">
        <v>112</v>
      </c>
      <c r="D338" t="s">
        <v>112</v>
      </c>
      <c r="E338" t="s">
        <v>112</v>
      </c>
      <c r="F338" t="s">
        <v>112</v>
      </c>
      <c r="G338">
        <f t="shared" si="1"/>
        <v>19780280.398000002</v>
      </c>
      <c r="H338">
        <f>SUMIFS(Data!V$3:V$298,Data!$C$3:$C$298,$B338)+SUMIFS(Data!Z$3:Z$298,Data!$C$3:$C$298,$B338)+SUMIFS(Data!AD$3:AD$298,Data!$C$3:$C$298,$B338)</f>
        <v>-70006</v>
      </c>
      <c r="I338">
        <f>SUMIFS(Data!AN$3:AN$298,Data!$C$3:$C$298,$B338)+SUMIFS(Data!AP$3:AP$298,Data!$C$3:$C$298,$B338)</f>
        <v>0</v>
      </c>
      <c r="J338">
        <f>SUMIFS(Data!AJ$3:AJ$298,Data!$C$3:$C$298,$B338)+SUMIFS(Data!AL$3:AL$298,Data!$C$3:$C$298,$B338)</f>
        <v>-145068</v>
      </c>
      <c r="K338">
        <f>SUMIFS(Data!AF$3:AF$298,Data!$C$3:$C$298,$B338)+SUMIFS(Data!AH$3:AH$298,Data!$C$3:$C$298,$B338)</f>
        <v>0</v>
      </c>
      <c r="L338">
        <f>SUMIFS(Data!AR$3:AR$298,Data!C$3:C$298,$B338)</f>
        <v>-44433548</v>
      </c>
    </row>
    <row r="339" spans="1:12" x14ac:dyDescent="0.35">
      <c r="A339" t="s">
        <v>794</v>
      </c>
      <c r="B339" t="s">
        <v>144</v>
      </c>
      <c r="C339" t="s">
        <v>112</v>
      </c>
      <c r="D339" t="s">
        <v>112</v>
      </c>
      <c r="E339" t="s">
        <v>112</v>
      </c>
      <c r="F339" t="s">
        <v>112</v>
      </c>
      <c r="G339">
        <f t="shared" si="1"/>
        <v>35705866.180999994</v>
      </c>
      <c r="H339">
        <f>SUMIFS(Data!V$3:V$298,Data!$C$3:$C$298,$B339)+SUMIFS(Data!Z$3:Z$298,Data!$C$3:$C$298,$B339)+SUMIFS(Data!AD$3:AD$298,Data!$C$3:$C$298,$B339)</f>
        <v>-191082</v>
      </c>
      <c r="I339">
        <f>SUMIFS(Data!AN$3:AN$298,Data!$C$3:$C$298,$B339)+SUMIFS(Data!AP$3:AP$298,Data!$C$3:$C$298,$B339)</f>
        <v>-189614</v>
      </c>
      <c r="J339">
        <f>SUMIFS(Data!AJ$3:AJ$298,Data!$C$3:$C$298,$B339)+SUMIFS(Data!AL$3:AL$298,Data!$C$3:$C$298,$B339)</f>
        <v>-293642</v>
      </c>
      <c r="K339">
        <f>SUMIFS(Data!AF$3:AF$298,Data!$C$3:$C$298,$B339)+SUMIFS(Data!AH$3:AH$298,Data!$C$3:$C$298,$B339)</f>
        <v>-3980</v>
      </c>
      <c r="L339">
        <f>SUMIFS(Data!AR$3:AR$298,Data!C$3:C$298,$B339)</f>
        <v>-103233390</v>
      </c>
    </row>
    <row r="340" spans="1:12" x14ac:dyDescent="0.35">
      <c r="A340" t="s">
        <v>795</v>
      </c>
      <c r="B340" t="s">
        <v>210</v>
      </c>
      <c r="C340" t="s">
        <v>112</v>
      </c>
      <c r="D340" t="s">
        <v>112</v>
      </c>
      <c r="E340" t="s">
        <v>112</v>
      </c>
      <c r="F340" t="s">
        <v>112</v>
      </c>
      <c r="G340">
        <f t="shared" si="1"/>
        <v>29394419.206</v>
      </c>
      <c r="H340">
        <f>SUMIFS(Data!V$3:V$298,Data!$C$3:$C$298,$B340)+SUMIFS(Data!Z$3:Z$298,Data!$C$3:$C$298,$B340)+SUMIFS(Data!AD$3:AD$298,Data!$C$3:$C$298,$B340)</f>
        <v>-150342</v>
      </c>
      <c r="I340">
        <f>SUMIFS(Data!AN$3:AN$298,Data!$C$3:$C$298,$B340)+SUMIFS(Data!AP$3:AP$298,Data!$C$3:$C$298,$B340)</f>
        <v>0</v>
      </c>
      <c r="J340">
        <f>SUMIFS(Data!AJ$3:AJ$298,Data!$C$3:$C$298,$B340)+SUMIFS(Data!AL$3:AL$298,Data!$C$3:$C$298,$B340)</f>
        <v>-122559</v>
      </c>
      <c r="K340">
        <f>SUMIFS(Data!AF$3:AF$298,Data!$C$3:$C$298,$B340)+SUMIFS(Data!AH$3:AH$298,Data!$C$3:$C$298,$B340)</f>
        <v>0</v>
      </c>
      <c r="L340">
        <f>SUMIFS(Data!AR$3:AR$298,Data!C$3:C$298,$B340)</f>
        <v>-95216624</v>
      </c>
    </row>
    <row r="341" spans="1:12" x14ac:dyDescent="0.35">
      <c r="A341" t="s">
        <v>796</v>
      </c>
      <c r="B341" t="s">
        <v>125</v>
      </c>
      <c r="C341" t="s">
        <v>112</v>
      </c>
      <c r="D341" t="s">
        <v>112</v>
      </c>
      <c r="E341" t="s">
        <v>112</v>
      </c>
      <c r="F341" t="s">
        <v>112</v>
      </c>
      <c r="G341">
        <f t="shared" si="1"/>
        <v>44891817.046000011</v>
      </c>
      <c r="H341">
        <f>SUMIFS(Data!V$3:V$298,Data!$C$3:$C$298,$B341)+SUMIFS(Data!Z$3:Z$298,Data!$C$3:$C$298,$B341)+SUMIFS(Data!AD$3:AD$298,Data!$C$3:$C$298,$B341)</f>
        <v>-104220</v>
      </c>
      <c r="I341">
        <f>SUMIFS(Data!AN$3:AN$298,Data!$C$3:$C$298,$B341)+SUMIFS(Data!AP$3:AP$298,Data!$C$3:$C$298,$B341)</f>
        <v>-1598462</v>
      </c>
      <c r="J341">
        <f>SUMIFS(Data!AJ$3:AJ$298,Data!$C$3:$C$298,$B341)+SUMIFS(Data!AL$3:AL$298,Data!$C$3:$C$298,$B341)</f>
        <v>-454357</v>
      </c>
      <c r="K341">
        <f>SUMIFS(Data!AF$3:AF$298,Data!$C$3:$C$298,$B341)+SUMIFS(Data!AH$3:AH$298,Data!$C$3:$C$298,$B341)</f>
        <v>-325999</v>
      </c>
      <c r="L341">
        <f>SUMIFS(Data!AR$3:AR$298,Data!C$3:C$298,$B341)</f>
        <v>-135959072</v>
      </c>
    </row>
    <row r="342" spans="1:12" x14ac:dyDescent="0.35">
      <c r="A342" t="s">
        <v>797</v>
      </c>
      <c r="B342" t="s">
        <v>218</v>
      </c>
      <c r="C342" t="s">
        <v>112</v>
      </c>
      <c r="D342" t="s">
        <v>112</v>
      </c>
      <c r="E342" t="s">
        <v>112</v>
      </c>
      <c r="F342" t="s">
        <v>112</v>
      </c>
      <c r="G342">
        <f t="shared" si="1"/>
        <v>38973820.293000005</v>
      </c>
      <c r="H342">
        <f>SUMIFS(Data!V$3:V$298,Data!$C$3:$C$298,$B342)+SUMIFS(Data!Z$3:Z$298,Data!$C$3:$C$298,$B342)+SUMIFS(Data!AD$3:AD$298,Data!$C$3:$C$298,$B342)</f>
        <v>-156958</v>
      </c>
      <c r="I342">
        <f>SUMIFS(Data!AN$3:AN$298,Data!$C$3:$C$298,$B342)+SUMIFS(Data!AP$3:AP$298,Data!$C$3:$C$298,$B342)</f>
        <v>-207134</v>
      </c>
      <c r="J342">
        <f>SUMIFS(Data!AJ$3:AJ$298,Data!$C$3:$C$298,$B342)+SUMIFS(Data!AL$3:AL$298,Data!$C$3:$C$298,$B342)</f>
        <v>-195403</v>
      </c>
      <c r="K342">
        <f>SUMIFS(Data!AF$3:AF$298,Data!$C$3:$C$298,$B342)+SUMIFS(Data!AH$3:AH$298,Data!$C$3:$C$298,$B342)</f>
        <v>-176013</v>
      </c>
      <c r="L342">
        <f>SUMIFS(Data!AR$3:AR$298,Data!C$3:C$298,$B342)</f>
        <v>-71322260</v>
      </c>
    </row>
    <row r="343" spans="1:12" x14ac:dyDescent="0.35">
      <c r="A343" t="s">
        <v>798</v>
      </c>
      <c r="B343" t="s">
        <v>162</v>
      </c>
      <c r="C343" t="s">
        <v>112</v>
      </c>
      <c r="D343" t="s">
        <v>112</v>
      </c>
      <c r="E343" t="s">
        <v>112</v>
      </c>
      <c r="F343" t="s">
        <v>112</v>
      </c>
      <c r="G343">
        <f t="shared" si="1"/>
        <v>19616313.634</v>
      </c>
      <c r="H343">
        <f>SUMIFS(Data!V$3:V$298,Data!$C$3:$C$298,$B343)+SUMIFS(Data!Z$3:Z$298,Data!$C$3:$C$298,$B343)+SUMIFS(Data!AD$3:AD$298,Data!$C$3:$C$298,$B343)</f>
        <v>-66231</v>
      </c>
      <c r="I343">
        <f>SUMIFS(Data!AN$3:AN$298,Data!$C$3:$C$298,$B343)+SUMIFS(Data!AP$3:AP$298,Data!$C$3:$C$298,$B343)</f>
        <v>-109052</v>
      </c>
      <c r="J343">
        <f>SUMIFS(Data!AJ$3:AJ$298,Data!$C$3:$C$298,$B343)+SUMIFS(Data!AL$3:AL$298,Data!$C$3:$C$298,$B343)</f>
        <v>-63026</v>
      </c>
      <c r="K343">
        <f>SUMIFS(Data!AF$3:AF$298,Data!$C$3:$C$298,$B343)+SUMIFS(Data!AH$3:AH$298,Data!$C$3:$C$298,$B343)</f>
        <v>0</v>
      </c>
      <c r="L343">
        <f>SUMIFS(Data!AR$3:AR$298,Data!C$3:C$298,$B343)</f>
        <v>-31067235</v>
      </c>
    </row>
    <row r="344" spans="1:12" x14ac:dyDescent="0.35">
      <c r="A344" t="s">
        <v>799</v>
      </c>
      <c r="B344" t="s">
        <v>176</v>
      </c>
      <c r="C344" t="s">
        <v>112</v>
      </c>
      <c r="D344" t="s">
        <v>112</v>
      </c>
      <c r="E344" t="s">
        <v>112</v>
      </c>
      <c r="F344" t="s">
        <v>112</v>
      </c>
      <c r="G344">
        <f t="shared" si="1"/>
        <v>22314410.201000001</v>
      </c>
      <c r="H344">
        <f>SUMIFS(Data!V$3:V$298,Data!$C$3:$C$298,$B344)+SUMIFS(Data!Z$3:Z$298,Data!$C$3:$C$298,$B344)+SUMIFS(Data!AD$3:AD$298,Data!$C$3:$C$298,$B344)</f>
        <v>-83177</v>
      </c>
      <c r="I344">
        <f>SUMIFS(Data!AN$3:AN$298,Data!$C$3:$C$298,$B344)+SUMIFS(Data!AP$3:AP$298,Data!$C$3:$C$298,$B344)</f>
        <v>-133831</v>
      </c>
      <c r="J344">
        <f>SUMIFS(Data!AJ$3:AJ$298,Data!$C$3:$C$298,$B344)+SUMIFS(Data!AL$3:AL$298,Data!$C$3:$C$298,$B344)</f>
        <v>-214068</v>
      </c>
      <c r="K344">
        <f>SUMIFS(Data!AF$3:AF$298,Data!$C$3:$C$298,$B344)+SUMIFS(Data!AH$3:AH$298,Data!$C$3:$C$298,$B344)</f>
        <v>0</v>
      </c>
      <c r="L344">
        <f>SUMIFS(Data!AR$3:AR$298,Data!C$3:C$298,$B344)</f>
        <v>-42705347</v>
      </c>
    </row>
    <row r="345" spans="1:12" x14ac:dyDescent="0.35">
      <c r="A345" t="s">
        <v>800</v>
      </c>
      <c r="B345" t="s">
        <v>190</v>
      </c>
      <c r="C345" t="s">
        <v>112</v>
      </c>
      <c r="D345" t="s">
        <v>112</v>
      </c>
      <c r="E345" t="s">
        <v>112</v>
      </c>
      <c r="F345" t="s">
        <v>112</v>
      </c>
      <c r="G345">
        <f t="shared" si="1"/>
        <v>30566845.074999999</v>
      </c>
      <c r="H345">
        <f>SUMIFS(Data!V$3:V$298,Data!$C$3:$C$298,$B345)+SUMIFS(Data!Z$3:Z$298,Data!$C$3:$C$298,$B345)+SUMIFS(Data!AD$3:AD$298,Data!$C$3:$C$298,$B345)</f>
        <v>-252881</v>
      </c>
      <c r="I345">
        <f>SUMIFS(Data!AN$3:AN$298,Data!$C$3:$C$298,$B345)+SUMIFS(Data!AP$3:AP$298,Data!$C$3:$C$298,$B345)</f>
        <v>-128670</v>
      </c>
      <c r="J345">
        <f>SUMIFS(Data!AJ$3:AJ$298,Data!$C$3:$C$298,$B345)+SUMIFS(Data!AL$3:AL$298,Data!$C$3:$C$298,$B345)</f>
        <v>-334009</v>
      </c>
      <c r="K345">
        <f>SUMIFS(Data!AF$3:AF$298,Data!$C$3:$C$298,$B345)+SUMIFS(Data!AH$3:AH$298,Data!$C$3:$C$298,$B345)</f>
        <v>0</v>
      </c>
      <c r="L345">
        <f>SUMIFS(Data!AR$3:AR$298,Data!C$3:C$298,$B345)</f>
        <v>-75534645</v>
      </c>
    </row>
    <row r="346" spans="1:12" x14ac:dyDescent="0.35">
      <c r="A346" t="s">
        <v>801</v>
      </c>
      <c r="B346" t="s">
        <v>121</v>
      </c>
      <c r="C346" t="s">
        <v>112</v>
      </c>
      <c r="D346" t="s">
        <v>112</v>
      </c>
      <c r="E346" t="s">
        <v>112</v>
      </c>
      <c r="F346" t="s">
        <v>112</v>
      </c>
      <c r="G346">
        <f t="shared" si="1"/>
        <v>20310355.673999999</v>
      </c>
      <c r="H346">
        <f>SUMIFS(Data!V$3:V$298,Data!$C$3:$C$298,$B346)+SUMIFS(Data!Z$3:Z$298,Data!$C$3:$C$298,$B346)+SUMIFS(Data!AD$3:AD$298,Data!$C$3:$C$298,$B346)</f>
        <v>-249855</v>
      </c>
      <c r="I346">
        <f>SUMIFS(Data!AN$3:AN$298,Data!$C$3:$C$298,$B346)+SUMIFS(Data!AP$3:AP$298,Data!$C$3:$C$298,$B346)</f>
        <v>0</v>
      </c>
      <c r="J346">
        <f>SUMIFS(Data!AJ$3:AJ$298,Data!$C$3:$C$298,$B346)+SUMIFS(Data!AL$3:AL$298,Data!$C$3:$C$298,$B346)</f>
        <v>-153145</v>
      </c>
      <c r="K346">
        <f>SUMIFS(Data!AF$3:AF$298,Data!$C$3:$C$298,$B346)+SUMIFS(Data!AH$3:AH$298,Data!$C$3:$C$298,$B346)</f>
        <v>0</v>
      </c>
      <c r="L346">
        <f>SUMIFS(Data!AR$3:AR$298,Data!C$3:C$298,$B346)</f>
        <v>-41952863</v>
      </c>
    </row>
    <row r="347" spans="1:12" x14ac:dyDescent="0.35">
      <c r="A347" t="s">
        <v>802</v>
      </c>
      <c r="B347" t="s">
        <v>248</v>
      </c>
      <c r="C347" t="s">
        <v>112</v>
      </c>
      <c r="D347" t="s">
        <v>112</v>
      </c>
      <c r="E347" t="s">
        <v>112</v>
      </c>
      <c r="F347" t="s">
        <v>112</v>
      </c>
      <c r="G347">
        <f t="shared" si="1"/>
        <v>15798126.454999998</v>
      </c>
      <c r="H347">
        <f>SUMIFS(Data!V$3:V$298,Data!$C$3:$C$298,$B347)+SUMIFS(Data!Z$3:Z$298,Data!$C$3:$C$298,$B347)+SUMIFS(Data!AD$3:AD$298,Data!$C$3:$C$298,$B347)</f>
        <v>-25279</v>
      </c>
      <c r="I347">
        <f>SUMIFS(Data!AN$3:AN$298,Data!$C$3:$C$298,$B347)+SUMIFS(Data!AP$3:AP$298,Data!$C$3:$C$298,$B347)</f>
        <v>0</v>
      </c>
      <c r="J347">
        <f>SUMIFS(Data!AJ$3:AJ$298,Data!$C$3:$C$298,$B347)+SUMIFS(Data!AL$3:AL$298,Data!$C$3:$C$298,$B347)</f>
        <v>-87195</v>
      </c>
      <c r="K347">
        <f>SUMIFS(Data!AF$3:AF$298,Data!$C$3:$C$298,$B347)+SUMIFS(Data!AH$3:AH$298,Data!$C$3:$C$298,$B347)</f>
        <v>0</v>
      </c>
      <c r="L347">
        <f>SUMIFS(Data!AR$3:AR$298,Data!C$3:C$298,$B347)</f>
        <v>-80583848</v>
      </c>
    </row>
    <row r="348" spans="1:12" x14ac:dyDescent="0.35">
      <c r="A348" t="s">
        <v>803</v>
      </c>
      <c r="B348" t="s">
        <v>231</v>
      </c>
      <c r="C348" t="s">
        <v>112</v>
      </c>
      <c r="D348" t="s">
        <v>112</v>
      </c>
      <c r="E348" t="s">
        <v>112</v>
      </c>
      <c r="F348" t="s">
        <v>112</v>
      </c>
      <c r="G348">
        <f t="shared" si="1"/>
        <v>25303866.550999999</v>
      </c>
      <c r="H348">
        <f>SUMIFS(Data!V$3:V$298,Data!$C$3:$C$298,$B348)+SUMIFS(Data!Z$3:Z$298,Data!$C$3:$C$298,$B348)+SUMIFS(Data!AD$3:AD$298,Data!$C$3:$C$298,$B348)</f>
        <v>-30964</v>
      </c>
      <c r="I348">
        <f>SUMIFS(Data!AN$3:AN$298,Data!$C$3:$C$298,$B348)+SUMIFS(Data!AP$3:AP$298,Data!$C$3:$C$298,$B348)</f>
        <v>-89620</v>
      </c>
      <c r="J348">
        <f>SUMIFS(Data!AJ$3:AJ$298,Data!$C$3:$C$298,$B348)+SUMIFS(Data!AL$3:AL$298,Data!$C$3:$C$298,$B348)</f>
        <v>-108790</v>
      </c>
      <c r="K348">
        <f>SUMIFS(Data!AF$3:AF$298,Data!$C$3:$C$298,$B348)+SUMIFS(Data!AH$3:AH$298,Data!$C$3:$C$298,$B348)</f>
        <v>-32590</v>
      </c>
      <c r="L348">
        <f>SUMIFS(Data!AR$3:AR$298,Data!C$3:C$298,$B348)</f>
        <v>-46151736</v>
      </c>
    </row>
    <row r="349" spans="1:12" x14ac:dyDescent="0.35">
      <c r="A349" t="s">
        <v>804</v>
      </c>
      <c r="B349" t="s">
        <v>129</v>
      </c>
      <c r="C349" t="s">
        <v>112</v>
      </c>
      <c r="D349" t="s">
        <v>112</v>
      </c>
      <c r="E349" t="s">
        <v>112</v>
      </c>
      <c r="F349" t="s">
        <v>112</v>
      </c>
      <c r="G349">
        <f t="shared" si="1"/>
        <v>23545178.796</v>
      </c>
      <c r="H349">
        <f>SUMIFS(Data!V$3:V$298,Data!$C$3:$C$298,$B349)+SUMIFS(Data!Z$3:Z$298,Data!$C$3:$C$298,$B349)+SUMIFS(Data!AD$3:AD$298,Data!$C$3:$C$298,$B349)</f>
        <v>-64698</v>
      </c>
      <c r="I349">
        <f>SUMIFS(Data!AN$3:AN$298,Data!$C$3:$C$298,$B349)+SUMIFS(Data!AP$3:AP$298,Data!$C$3:$C$298,$B349)</f>
        <v>-67157</v>
      </c>
      <c r="J349">
        <f>SUMIFS(Data!AJ$3:AJ$298,Data!$C$3:$C$298,$B349)+SUMIFS(Data!AL$3:AL$298,Data!$C$3:$C$298,$B349)</f>
        <v>-269397</v>
      </c>
      <c r="K349">
        <f>SUMIFS(Data!AF$3:AF$298,Data!$C$3:$C$298,$B349)+SUMIFS(Data!AH$3:AH$298,Data!$C$3:$C$298,$B349)</f>
        <v>0</v>
      </c>
      <c r="L349">
        <f>SUMIFS(Data!AR$3:AR$298,Data!C$3:C$298,$B349)</f>
        <v>-51418573</v>
      </c>
    </row>
    <row r="350" spans="1:12" x14ac:dyDescent="0.35">
      <c r="A350" t="s">
        <v>805</v>
      </c>
      <c r="B350" t="s">
        <v>326</v>
      </c>
      <c r="C350" t="s">
        <v>112</v>
      </c>
      <c r="D350" t="s">
        <v>112</v>
      </c>
      <c r="E350" t="s">
        <v>112</v>
      </c>
      <c r="F350" t="s">
        <v>112</v>
      </c>
      <c r="G350">
        <f t="shared" si="1"/>
        <v>28868308.873999994</v>
      </c>
      <c r="H350">
        <f>SUMIFS(Data!V$3:V$298,Data!$C$3:$C$298,$B350)+SUMIFS(Data!Z$3:Z$298,Data!$C$3:$C$298,$B350)+SUMIFS(Data!AD$3:AD$298,Data!$C$3:$C$298,$B350)</f>
        <v>-30283</v>
      </c>
      <c r="I350">
        <f>SUMIFS(Data!AN$3:AN$298,Data!$C$3:$C$298,$B350)+SUMIFS(Data!AP$3:AP$298,Data!$C$3:$C$298,$B350)</f>
        <v>-96203</v>
      </c>
      <c r="J350">
        <f>SUMIFS(Data!AJ$3:AJ$298,Data!$C$3:$C$298,$B350)+SUMIFS(Data!AL$3:AL$298,Data!$C$3:$C$298,$B350)</f>
        <v>-157823</v>
      </c>
      <c r="K350">
        <f>SUMIFS(Data!AF$3:AF$298,Data!$C$3:$C$298,$B350)+SUMIFS(Data!AH$3:AH$298,Data!$C$3:$C$298,$B350)</f>
        <v>-41537</v>
      </c>
      <c r="L350">
        <f>SUMIFS(Data!AR$3:AR$298,Data!C$3:C$298,$B350)</f>
        <v>-103240778</v>
      </c>
    </row>
    <row r="351" spans="1:12" x14ac:dyDescent="0.35">
      <c r="A351" t="s">
        <v>806</v>
      </c>
      <c r="B351" t="s">
        <v>509</v>
      </c>
      <c r="C351" t="s">
        <v>112</v>
      </c>
      <c r="D351" t="s">
        <v>112</v>
      </c>
      <c r="E351" t="s">
        <v>112</v>
      </c>
      <c r="F351" t="s">
        <v>112</v>
      </c>
      <c r="G351">
        <f t="shared" si="1"/>
        <v>17486353.574000001</v>
      </c>
      <c r="H351">
        <f>SUMIFS(Data!V$3:V$298,Data!$C$3:$C$298,$B351)+SUMIFS(Data!Z$3:Z$298,Data!$C$3:$C$298,$B351)+SUMIFS(Data!AD$3:AD$298,Data!$C$3:$C$298,$B351)</f>
        <v>0</v>
      </c>
      <c r="I351">
        <f>SUMIFS(Data!AN$3:AN$298,Data!$C$3:$C$298,$B351)+SUMIFS(Data!AP$3:AP$298,Data!$C$3:$C$298,$B351)</f>
        <v>0</v>
      </c>
      <c r="J351">
        <f>SUMIFS(Data!AJ$3:AJ$298,Data!$C$3:$C$298,$B351)+SUMIFS(Data!AL$3:AL$298,Data!$C$3:$C$298,$B351)</f>
        <v>-81748</v>
      </c>
      <c r="K351">
        <f>SUMIFS(Data!AF$3:AF$298,Data!$C$3:$C$298,$B351)+SUMIFS(Data!AH$3:AH$298,Data!$C$3:$C$298,$B351)</f>
        <v>-33623</v>
      </c>
      <c r="L351">
        <f>SUMIFS(Data!AR$3:AR$298,Data!C$3:C$298,$B351)</f>
        <v>-43817292</v>
      </c>
    </row>
    <row r="352" spans="1:12" x14ac:dyDescent="0.35">
      <c r="A352" t="s">
        <v>807</v>
      </c>
      <c r="B352" t="s">
        <v>111</v>
      </c>
      <c r="C352" t="s">
        <v>112</v>
      </c>
      <c r="D352" t="s">
        <v>112</v>
      </c>
      <c r="E352" t="s">
        <v>112</v>
      </c>
      <c r="F352" t="s">
        <v>112</v>
      </c>
      <c r="G352">
        <f t="shared" si="1"/>
        <v>25342945.623999998</v>
      </c>
      <c r="H352">
        <f>SUMIFS(Data!V$3:V$298,Data!$C$3:$C$298,$B352)+SUMIFS(Data!Z$3:Z$298,Data!$C$3:$C$298,$B352)+SUMIFS(Data!AD$3:AD$298,Data!$C$3:$C$298,$B352)</f>
        <v>-49575</v>
      </c>
      <c r="I352">
        <f>SUMIFS(Data!AN$3:AN$298,Data!$C$3:$C$298,$B352)+SUMIFS(Data!AP$3:AP$298,Data!$C$3:$C$298,$B352)</f>
        <v>-68558</v>
      </c>
      <c r="J352">
        <f>SUMIFS(Data!AJ$3:AJ$298,Data!$C$3:$C$298,$B352)+SUMIFS(Data!AL$3:AL$298,Data!$C$3:$C$298,$B352)</f>
        <v>-281843</v>
      </c>
      <c r="K352">
        <f>SUMIFS(Data!AF$3:AF$298,Data!$C$3:$C$298,$B352)+SUMIFS(Data!AH$3:AH$298,Data!$C$3:$C$298,$B352)</f>
        <v>0</v>
      </c>
      <c r="L352">
        <f>SUMIFS(Data!AR$3:AR$298,Data!C$3:C$298,$B352)</f>
        <v>-63578508</v>
      </c>
    </row>
    <row r="353" spans="1:12" x14ac:dyDescent="0.35">
      <c r="A353" t="s">
        <v>808</v>
      </c>
      <c r="B353" t="s">
        <v>206</v>
      </c>
      <c r="C353" t="s">
        <v>112</v>
      </c>
      <c r="D353" t="s">
        <v>112</v>
      </c>
      <c r="E353" t="s">
        <v>112</v>
      </c>
      <c r="F353" t="s">
        <v>112</v>
      </c>
      <c r="G353">
        <f t="shared" si="1"/>
        <v>18926154.714000002</v>
      </c>
      <c r="H353">
        <f>SUMIFS(Data!V$3:V$298,Data!$C$3:$C$298,$B353)+SUMIFS(Data!Z$3:Z$298,Data!$C$3:$C$298,$B353)+SUMIFS(Data!AD$3:AD$298,Data!$C$3:$C$298,$B353)</f>
        <v>0</v>
      </c>
      <c r="I353">
        <f>SUMIFS(Data!AN$3:AN$298,Data!$C$3:$C$298,$B353)+SUMIFS(Data!AP$3:AP$298,Data!$C$3:$C$298,$B353)</f>
        <v>0</v>
      </c>
      <c r="J353">
        <f>SUMIFS(Data!AJ$3:AJ$298,Data!$C$3:$C$298,$B353)+SUMIFS(Data!AL$3:AL$298,Data!$C$3:$C$298,$B353)</f>
        <v>-131746</v>
      </c>
      <c r="K353">
        <f>SUMIFS(Data!AF$3:AF$298,Data!$C$3:$C$298,$B353)+SUMIFS(Data!AH$3:AH$298,Data!$C$3:$C$298,$B353)</f>
        <v>0</v>
      </c>
      <c r="L353">
        <f>SUMIFS(Data!AR$3:AR$298,Data!C$3:C$298,$B353)</f>
        <v>-37392461</v>
      </c>
    </row>
  </sheetData>
  <phoneticPr fontId="5" type="noConversion"/>
  <conditionalFormatting sqref="D359:D459 B307 B333:B354">
    <cfRule type="duplicateValues" dxfId="4" priority="1"/>
  </conditionalFormatting>
  <conditionalFormatting sqref="C354 B307 B333:B353">
    <cfRule type="duplicateValues" dxfId="3" priority="22"/>
  </conditionalFormatting>
  <conditionalFormatting sqref="B333:B353 B307">
    <cfRule type="duplicateValues" dxfId="2" priority="32"/>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0E4F4-4E8C-4217-944F-9F4F9644538D}">
  <dimension ref="A1:AX353"/>
  <sheetViews>
    <sheetView workbookViewId="0"/>
  </sheetViews>
  <sheetFormatPr defaultRowHeight="14.5" x14ac:dyDescent="0.35"/>
  <cols>
    <col min="5" max="6" width="8.26953125" customWidth="1"/>
    <col min="11" max="11" width="12.26953125" customWidth="1"/>
    <col min="12" max="12" width="12" customWidth="1"/>
    <col min="14" max="14" width="12" customWidth="1"/>
    <col min="15" max="15" width="8.81640625" customWidth="1"/>
    <col min="42" max="43" width="9" customWidth="1"/>
  </cols>
  <sheetData>
    <row r="1" spans="1:50" s="64" customFormat="1" x14ac:dyDescent="0.35">
      <c r="A1" s="64" t="s">
        <v>809</v>
      </c>
      <c r="E1" s="64" t="s">
        <v>810</v>
      </c>
      <c r="F1" s="64" t="s">
        <v>811</v>
      </c>
      <c r="G1" s="64" t="s">
        <v>812</v>
      </c>
      <c r="H1" s="64" t="s">
        <v>812</v>
      </c>
      <c r="I1" s="64" t="s">
        <v>812</v>
      </c>
      <c r="J1" s="64" t="s">
        <v>810</v>
      </c>
      <c r="K1" s="64" t="s">
        <v>813</v>
      </c>
      <c r="L1" s="64" t="s">
        <v>813</v>
      </c>
      <c r="M1" s="64" t="s">
        <v>814</v>
      </c>
      <c r="N1" s="64" t="s">
        <v>815</v>
      </c>
      <c r="O1" s="64" t="s">
        <v>816</v>
      </c>
      <c r="P1" s="64" t="s">
        <v>817</v>
      </c>
      <c r="Q1" s="64" t="s">
        <v>818</v>
      </c>
      <c r="R1" s="64" t="s">
        <v>819</v>
      </c>
      <c r="S1" s="64" t="s">
        <v>820</v>
      </c>
      <c r="T1" s="64" t="s">
        <v>821</v>
      </c>
      <c r="U1" s="64" t="s">
        <v>822</v>
      </c>
      <c r="V1" s="64" t="s">
        <v>823</v>
      </c>
      <c r="W1" s="64" t="s">
        <v>824</v>
      </c>
      <c r="X1" s="64" t="s">
        <v>825</v>
      </c>
      <c r="Y1" s="64" t="s">
        <v>826</v>
      </c>
      <c r="Z1" s="64" t="s">
        <v>827</v>
      </c>
      <c r="AA1" s="64" t="s">
        <v>828</v>
      </c>
      <c r="AB1" s="64" t="s">
        <v>829</v>
      </c>
      <c r="AC1" s="64" t="s">
        <v>830</v>
      </c>
      <c r="AD1" s="64" t="s">
        <v>831</v>
      </c>
      <c r="AE1" s="64" t="s">
        <v>832</v>
      </c>
      <c r="AF1" s="64" t="s">
        <v>833</v>
      </c>
      <c r="AG1" s="64" t="s">
        <v>834</v>
      </c>
      <c r="AH1" s="64" t="s">
        <v>835</v>
      </c>
      <c r="AI1" s="64" t="s">
        <v>836</v>
      </c>
      <c r="AJ1" s="64" t="s">
        <v>837</v>
      </c>
      <c r="AK1" s="64" t="s">
        <v>838</v>
      </c>
      <c r="AL1" s="64" t="s">
        <v>839</v>
      </c>
      <c r="AM1" s="64" t="s">
        <v>840</v>
      </c>
      <c r="AN1" s="64" t="s">
        <v>841</v>
      </c>
      <c r="AO1" s="64" t="s">
        <v>842</v>
      </c>
      <c r="AP1" s="64" t="s">
        <v>843</v>
      </c>
      <c r="AQ1" s="64" t="s">
        <v>844</v>
      </c>
      <c r="AR1" s="64" t="s">
        <v>845</v>
      </c>
      <c r="AS1" s="64" t="s">
        <v>846</v>
      </c>
      <c r="AT1" s="64" t="s">
        <v>847</v>
      </c>
    </row>
    <row r="2" spans="1:50" s="2" customFormat="1" ht="13.9" customHeight="1" x14ac:dyDescent="0.35">
      <c r="A2" s="2" t="s">
        <v>99</v>
      </c>
      <c r="B2" s="2" t="s">
        <v>100</v>
      </c>
      <c r="C2" s="2" t="s">
        <v>101</v>
      </c>
      <c r="D2" s="2" t="s">
        <v>102</v>
      </c>
      <c r="E2" s="2" t="s">
        <v>848</v>
      </c>
      <c r="F2" s="2" t="s">
        <v>849</v>
      </c>
      <c r="G2" s="2" t="s">
        <v>850</v>
      </c>
      <c r="H2" s="2" t="s">
        <v>851</v>
      </c>
      <c r="I2" s="2" t="s">
        <v>852</v>
      </c>
      <c r="J2" s="2" t="s">
        <v>853</v>
      </c>
      <c r="K2" s="2" t="s">
        <v>854</v>
      </c>
      <c r="L2" s="2" t="s">
        <v>855</v>
      </c>
      <c r="M2" s="2" t="s">
        <v>856</v>
      </c>
      <c r="N2" s="2" t="s">
        <v>857</v>
      </c>
      <c r="O2" s="2" t="s">
        <v>858</v>
      </c>
      <c r="P2" s="2" t="s">
        <v>859</v>
      </c>
      <c r="Q2" s="2" t="s">
        <v>860</v>
      </c>
      <c r="R2" s="2" t="s">
        <v>861</v>
      </c>
      <c r="S2" s="2" t="s">
        <v>862</v>
      </c>
      <c r="T2" s="2" t="s">
        <v>863</v>
      </c>
      <c r="U2" s="2" t="s">
        <v>864</v>
      </c>
      <c r="V2" s="2" t="s">
        <v>865</v>
      </c>
      <c r="W2" s="2" t="s">
        <v>866</v>
      </c>
      <c r="X2" s="2" t="s">
        <v>867</v>
      </c>
      <c r="Y2" s="2" t="s">
        <v>868</v>
      </c>
      <c r="Z2" s="2" t="s">
        <v>869</v>
      </c>
      <c r="AA2" s="2" t="s">
        <v>870</v>
      </c>
      <c r="AB2" s="2" t="s">
        <v>871</v>
      </c>
      <c r="AC2" s="2" t="s">
        <v>872</v>
      </c>
      <c r="AD2" s="2" t="s">
        <v>873</v>
      </c>
      <c r="AE2" s="2" t="s">
        <v>874</v>
      </c>
      <c r="AF2" s="2" t="s">
        <v>875</v>
      </c>
      <c r="AG2" s="2" t="s">
        <v>876</v>
      </c>
      <c r="AH2" s="2" t="s">
        <v>877</v>
      </c>
      <c r="AI2" s="2" t="s">
        <v>878</v>
      </c>
      <c r="AJ2" s="2" t="s">
        <v>879</v>
      </c>
      <c r="AK2" s="2" t="s">
        <v>880</v>
      </c>
      <c r="AL2" s="2" t="s">
        <v>881</v>
      </c>
      <c r="AM2" s="2" t="s">
        <v>882</v>
      </c>
      <c r="AN2" s="2" t="s">
        <v>883</v>
      </c>
      <c r="AO2" s="2" t="s">
        <v>884</v>
      </c>
      <c r="AP2" s="2" t="s">
        <v>885</v>
      </c>
      <c r="AQ2" s="2" t="s">
        <v>886</v>
      </c>
      <c r="AR2" s="2" t="s">
        <v>887</v>
      </c>
      <c r="AS2" s="2" t="s">
        <v>888</v>
      </c>
      <c r="AT2" s="2" t="s">
        <v>889</v>
      </c>
      <c r="AX2"/>
    </row>
    <row r="3" spans="1:50" x14ac:dyDescent="0.35">
      <c r="A3" t="s">
        <v>22</v>
      </c>
      <c r="B3" t="s">
        <v>110</v>
      </c>
      <c r="C3" t="s">
        <v>111</v>
      </c>
      <c r="D3" t="s">
        <v>112</v>
      </c>
      <c r="E3">
        <v>0.4</v>
      </c>
      <c r="F3">
        <v>0.5</v>
      </c>
      <c r="G3">
        <v>0.68600000000000005</v>
      </c>
      <c r="H3">
        <v>93947</v>
      </c>
      <c r="I3">
        <v>0</v>
      </c>
      <c r="J3">
        <v>-5.1257535052928196</v>
      </c>
      <c r="K3">
        <v>52573000</v>
      </c>
      <c r="L3">
        <v>46537000</v>
      </c>
      <c r="M3" s="4">
        <v>0</v>
      </c>
      <c r="N3">
        <v>15878710</v>
      </c>
      <c r="O3">
        <v>152925</v>
      </c>
      <c r="P3">
        <v>0</v>
      </c>
      <c r="Q3">
        <v>371405</v>
      </c>
      <c r="R3">
        <v>-4030</v>
      </c>
      <c r="S3">
        <v>0</v>
      </c>
      <c r="T3">
        <v>-2493096</v>
      </c>
      <c r="U3">
        <v>0</v>
      </c>
      <c r="V3">
        <v>0</v>
      </c>
      <c r="W3">
        <v>0</v>
      </c>
      <c r="X3">
        <v>-484</v>
      </c>
      <c r="Y3">
        <v>0</v>
      </c>
      <c r="Z3">
        <v>0</v>
      </c>
      <c r="AA3">
        <v>0</v>
      </c>
      <c r="AB3">
        <v>-37597</v>
      </c>
      <c r="AC3">
        <v>0</v>
      </c>
      <c r="AD3">
        <v>0</v>
      </c>
      <c r="AE3">
        <v>0</v>
      </c>
      <c r="AF3">
        <v>0</v>
      </c>
      <c r="AG3">
        <v>0</v>
      </c>
      <c r="AH3">
        <v>0</v>
      </c>
      <c r="AI3">
        <v>0</v>
      </c>
      <c r="AJ3">
        <v>-13061</v>
      </c>
      <c r="AK3">
        <v>0</v>
      </c>
      <c r="AL3">
        <v>-13062</v>
      </c>
      <c r="AM3">
        <v>0</v>
      </c>
      <c r="AN3">
        <v>0</v>
      </c>
      <c r="AO3">
        <v>0</v>
      </c>
      <c r="AP3">
        <v>0</v>
      </c>
      <c r="AQ3">
        <v>0</v>
      </c>
      <c r="AR3">
        <v>-3119042</v>
      </c>
      <c r="AS3">
        <v>0</v>
      </c>
      <c r="AT3">
        <v>-530254</v>
      </c>
    </row>
    <row r="4" spans="1:50" x14ac:dyDescent="0.35">
      <c r="A4" t="s">
        <v>113</v>
      </c>
      <c r="B4" t="s">
        <v>114</v>
      </c>
      <c r="C4" t="s">
        <v>115</v>
      </c>
      <c r="D4" t="s">
        <v>116</v>
      </c>
      <c r="E4">
        <v>0.4</v>
      </c>
      <c r="F4">
        <v>0.5</v>
      </c>
      <c r="G4">
        <v>0.67500000000000004</v>
      </c>
      <c r="H4">
        <v>173402</v>
      </c>
      <c r="I4">
        <v>0</v>
      </c>
      <c r="J4">
        <v>-9.2780572221207294</v>
      </c>
      <c r="K4">
        <v>93675000</v>
      </c>
      <c r="L4">
        <v>83793000</v>
      </c>
      <c r="M4" s="4">
        <v>0</v>
      </c>
      <c r="N4">
        <v>29952587</v>
      </c>
      <c r="O4">
        <v>132628</v>
      </c>
      <c r="P4">
        <v>130554</v>
      </c>
      <c r="Q4">
        <v>37872</v>
      </c>
      <c r="R4">
        <v>937846</v>
      </c>
      <c r="S4">
        <v>0</v>
      </c>
      <c r="T4">
        <v>-5260618</v>
      </c>
      <c r="U4">
        <v>0</v>
      </c>
      <c r="V4">
        <v>0</v>
      </c>
      <c r="W4">
        <v>0</v>
      </c>
      <c r="X4">
        <v>-2299</v>
      </c>
      <c r="Y4">
        <v>0</v>
      </c>
      <c r="Z4">
        <v>0</v>
      </c>
      <c r="AA4">
        <v>0</v>
      </c>
      <c r="AB4">
        <v>-110516</v>
      </c>
      <c r="AC4">
        <v>0</v>
      </c>
      <c r="AD4">
        <v>0</v>
      </c>
      <c r="AE4">
        <v>0</v>
      </c>
      <c r="AF4">
        <v>0</v>
      </c>
      <c r="AG4">
        <v>0</v>
      </c>
      <c r="AH4">
        <v>0</v>
      </c>
      <c r="AI4">
        <v>0</v>
      </c>
      <c r="AJ4">
        <v>-4890</v>
      </c>
      <c r="AK4">
        <v>0</v>
      </c>
      <c r="AL4">
        <v>0</v>
      </c>
      <c r="AM4">
        <v>0</v>
      </c>
      <c r="AN4">
        <v>0</v>
      </c>
      <c r="AO4">
        <v>0</v>
      </c>
      <c r="AP4">
        <v>0</v>
      </c>
      <c r="AQ4">
        <v>0</v>
      </c>
      <c r="AR4">
        <v>-4420919</v>
      </c>
      <c r="AS4">
        <v>0</v>
      </c>
      <c r="AT4">
        <v>-5037800</v>
      </c>
    </row>
    <row r="5" spans="1:50" x14ac:dyDescent="0.35">
      <c r="A5" t="s">
        <v>117</v>
      </c>
      <c r="B5" t="s">
        <v>118</v>
      </c>
      <c r="C5" t="s">
        <v>111</v>
      </c>
      <c r="D5" t="s">
        <v>112</v>
      </c>
      <c r="E5">
        <v>0.4</v>
      </c>
      <c r="F5">
        <v>0.5</v>
      </c>
      <c r="G5">
        <v>0.68100000000000005</v>
      </c>
      <c r="H5">
        <v>216966</v>
      </c>
      <c r="I5">
        <v>0</v>
      </c>
      <c r="J5">
        <v>-9.0428067078049601</v>
      </c>
      <c r="K5">
        <v>106095000</v>
      </c>
      <c r="L5">
        <v>98528000</v>
      </c>
      <c r="M5" s="4">
        <v>0</v>
      </c>
      <c r="N5">
        <v>28644940</v>
      </c>
      <c r="O5">
        <v>3030200</v>
      </c>
      <c r="P5">
        <v>0</v>
      </c>
      <c r="Q5">
        <v>-2615200</v>
      </c>
      <c r="R5">
        <v>-342000</v>
      </c>
      <c r="S5">
        <v>0</v>
      </c>
      <c r="T5">
        <v>-6121210</v>
      </c>
      <c r="U5">
        <v>0</v>
      </c>
      <c r="V5">
        <v>-24806</v>
      </c>
      <c r="W5">
        <v>0</v>
      </c>
      <c r="X5">
        <v>-18744</v>
      </c>
      <c r="Y5">
        <v>0</v>
      </c>
      <c r="Z5">
        <v>0</v>
      </c>
      <c r="AA5">
        <v>0</v>
      </c>
      <c r="AB5">
        <v>-232321</v>
      </c>
      <c r="AC5">
        <v>0</v>
      </c>
      <c r="AD5">
        <v>-811</v>
      </c>
      <c r="AE5">
        <v>0</v>
      </c>
      <c r="AF5">
        <v>0</v>
      </c>
      <c r="AG5">
        <v>0</v>
      </c>
      <c r="AH5">
        <v>0</v>
      </c>
      <c r="AI5">
        <v>0</v>
      </c>
      <c r="AJ5">
        <v>-61522</v>
      </c>
      <c r="AK5">
        <v>0</v>
      </c>
      <c r="AL5">
        <v>-61522</v>
      </c>
      <c r="AM5">
        <v>0</v>
      </c>
      <c r="AN5">
        <v>0</v>
      </c>
      <c r="AO5">
        <v>0</v>
      </c>
      <c r="AP5">
        <v>0</v>
      </c>
      <c r="AQ5">
        <v>0</v>
      </c>
      <c r="AR5">
        <v>-8475671</v>
      </c>
      <c r="AS5">
        <v>0</v>
      </c>
      <c r="AT5">
        <v>-7088000</v>
      </c>
    </row>
    <row r="6" spans="1:50" x14ac:dyDescent="0.35">
      <c r="A6" t="s">
        <v>119</v>
      </c>
      <c r="B6" t="s">
        <v>120</v>
      </c>
      <c r="C6" t="s">
        <v>121</v>
      </c>
      <c r="D6" t="s">
        <v>122</v>
      </c>
      <c r="E6">
        <v>0.4</v>
      </c>
      <c r="F6">
        <v>0.5</v>
      </c>
      <c r="G6">
        <v>0.65400000000000003</v>
      </c>
      <c r="H6">
        <v>151249</v>
      </c>
      <c r="I6">
        <v>585</v>
      </c>
      <c r="J6">
        <v>-9.7859546032076796</v>
      </c>
      <c r="K6">
        <v>110455000</v>
      </c>
      <c r="L6">
        <v>99167000</v>
      </c>
      <c r="M6" s="4">
        <v>0</v>
      </c>
      <c r="N6">
        <v>37358061</v>
      </c>
      <c r="O6">
        <v>1056428</v>
      </c>
      <c r="P6">
        <v>314283</v>
      </c>
      <c r="Q6">
        <v>-112000</v>
      </c>
      <c r="R6">
        <v>-1470293</v>
      </c>
      <c r="S6">
        <v>0</v>
      </c>
      <c r="T6">
        <v>-3752460</v>
      </c>
      <c r="U6">
        <v>0</v>
      </c>
      <c r="V6">
        <v>0</v>
      </c>
      <c r="W6">
        <v>0</v>
      </c>
      <c r="X6">
        <v>160</v>
      </c>
      <c r="Y6">
        <v>0</v>
      </c>
      <c r="Z6">
        <v>0</v>
      </c>
      <c r="AA6">
        <v>0</v>
      </c>
      <c r="AB6">
        <v>-173391</v>
      </c>
      <c r="AC6">
        <v>0</v>
      </c>
      <c r="AD6">
        <v>0</v>
      </c>
      <c r="AE6">
        <v>0</v>
      </c>
      <c r="AF6">
        <v>0</v>
      </c>
      <c r="AG6">
        <v>0</v>
      </c>
      <c r="AH6">
        <v>0</v>
      </c>
      <c r="AI6">
        <v>0</v>
      </c>
      <c r="AJ6">
        <v>-1062</v>
      </c>
      <c r="AK6">
        <v>0</v>
      </c>
      <c r="AL6">
        <v>-1062</v>
      </c>
      <c r="AM6">
        <v>0</v>
      </c>
      <c r="AN6">
        <v>0</v>
      </c>
      <c r="AO6">
        <v>0</v>
      </c>
      <c r="AP6">
        <v>0</v>
      </c>
      <c r="AQ6">
        <v>0</v>
      </c>
      <c r="AR6">
        <v>-3788271</v>
      </c>
      <c r="AS6">
        <v>0</v>
      </c>
      <c r="AT6">
        <v>-5316934</v>
      </c>
    </row>
    <row r="7" spans="1:50" x14ac:dyDescent="0.35">
      <c r="A7" t="s">
        <v>123</v>
      </c>
      <c r="B7" t="s">
        <v>124</v>
      </c>
      <c r="C7" t="s">
        <v>125</v>
      </c>
      <c r="D7" t="s">
        <v>126</v>
      </c>
      <c r="E7">
        <v>0.4</v>
      </c>
      <c r="F7">
        <v>0.5</v>
      </c>
      <c r="G7">
        <v>0.68100000000000005</v>
      </c>
      <c r="H7">
        <v>203309</v>
      </c>
      <c r="I7">
        <v>0</v>
      </c>
      <c r="J7">
        <v>-16.118205680631998</v>
      </c>
      <c r="K7">
        <v>143523000</v>
      </c>
      <c r="L7">
        <v>136750000</v>
      </c>
      <c r="M7" s="4">
        <v>808960</v>
      </c>
      <c r="N7">
        <v>41774210</v>
      </c>
      <c r="O7">
        <v>4819</v>
      </c>
      <c r="P7">
        <v>674410</v>
      </c>
      <c r="Q7">
        <v>152629</v>
      </c>
      <c r="R7">
        <v>-1345310</v>
      </c>
      <c r="S7">
        <v>0</v>
      </c>
      <c r="T7">
        <v>-5725291</v>
      </c>
      <c r="U7">
        <v>0</v>
      </c>
      <c r="V7">
        <v>-30358</v>
      </c>
      <c r="W7">
        <v>0</v>
      </c>
      <c r="X7">
        <v>0</v>
      </c>
      <c r="Y7">
        <v>0</v>
      </c>
      <c r="Z7">
        <v>0</v>
      </c>
      <c r="AA7">
        <v>0</v>
      </c>
      <c r="AB7">
        <v>-248938</v>
      </c>
      <c r="AC7">
        <v>0</v>
      </c>
      <c r="AD7">
        <v>-1349</v>
      </c>
      <c r="AE7">
        <v>0</v>
      </c>
      <c r="AF7">
        <v>-131912</v>
      </c>
      <c r="AG7">
        <v>0</v>
      </c>
      <c r="AH7">
        <v>-194087</v>
      </c>
      <c r="AI7">
        <v>0</v>
      </c>
      <c r="AJ7">
        <v>-6518</v>
      </c>
      <c r="AK7">
        <v>0</v>
      </c>
      <c r="AL7">
        <v>-6518</v>
      </c>
      <c r="AM7">
        <v>0</v>
      </c>
      <c r="AN7">
        <v>0</v>
      </c>
      <c r="AO7">
        <v>0</v>
      </c>
      <c r="AP7">
        <v>0</v>
      </c>
      <c r="AQ7">
        <v>0</v>
      </c>
      <c r="AR7">
        <v>-11749156</v>
      </c>
      <c r="AS7">
        <v>0</v>
      </c>
      <c r="AT7">
        <v>-5880822</v>
      </c>
    </row>
    <row r="8" spans="1:50" x14ac:dyDescent="0.35">
      <c r="A8" t="s">
        <v>127</v>
      </c>
      <c r="B8" t="s">
        <v>128</v>
      </c>
      <c r="C8" t="s">
        <v>129</v>
      </c>
      <c r="D8" t="s">
        <v>112</v>
      </c>
      <c r="E8">
        <v>0.4</v>
      </c>
      <c r="F8">
        <v>0.5</v>
      </c>
      <c r="G8">
        <v>0.67300000000000004</v>
      </c>
      <c r="H8">
        <v>149266</v>
      </c>
      <c r="I8">
        <v>0</v>
      </c>
      <c r="J8">
        <v>-7.1951920013237096</v>
      </c>
      <c r="K8">
        <v>72838000</v>
      </c>
      <c r="L8">
        <v>66952000</v>
      </c>
      <c r="M8" s="4">
        <v>0</v>
      </c>
      <c r="N8">
        <v>19447876</v>
      </c>
      <c r="O8">
        <v>426245</v>
      </c>
      <c r="P8">
        <v>0</v>
      </c>
      <c r="Q8">
        <v>924370</v>
      </c>
      <c r="R8">
        <v>-356440</v>
      </c>
      <c r="S8">
        <v>1123800</v>
      </c>
      <c r="T8">
        <v>-4402036</v>
      </c>
      <c r="U8">
        <v>0</v>
      </c>
      <c r="V8">
        <v>-18833</v>
      </c>
      <c r="W8">
        <v>0</v>
      </c>
      <c r="X8">
        <v>-328</v>
      </c>
      <c r="Y8">
        <v>0</v>
      </c>
      <c r="Z8">
        <v>0</v>
      </c>
      <c r="AA8">
        <v>0</v>
      </c>
      <c r="AB8">
        <v>-143179</v>
      </c>
      <c r="AC8">
        <v>0</v>
      </c>
      <c r="AD8">
        <v>-5583</v>
      </c>
      <c r="AE8">
        <v>0</v>
      </c>
      <c r="AF8">
        <v>0</v>
      </c>
      <c r="AG8">
        <v>0</v>
      </c>
      <c r="AH8">
        <v>0</v>
      </c>
      <c r="AI8">
        <v>0</v>
      </c>
      <c r="AJ8">
        <v>-8333</v>
      </c>
      <c r="AK8">
        <v>0</v>
      </c>
      <c r="AL8">
        <v>-8333</v>
      </c>
      <c r="AM8">
        <v>0</v>
      </c>
      <c r="AN8">
        <v>0</v>
      </c>
      <c r="AO8">
        <v>-54982</v>
      </c>
      <c r="AP8">
        <v>0</v>
      </c>
      <c r="AQ8">
        <v>-54944</v>
      </c>
      <c r="AR8">
        <v>-5214801</v>
      </c>
      <c r="AS8">
        <v>0</v>
      </c>
      <c r="AT8">
        <v>-4870873</v>
      </c>
    </row>
    <row r="9" spans="1:50" x14ac:dyDescent="0.35">
      <c r="A9" t="s">
        <v>130</v>
      </c>
      <c r="B9" t="s">
        <v>131</v>
      </c>
      <c r="C9" t="s">
        <v>132</v>
      </c>
      <c r="D9" t="s">
        <v>112</v>
      </c>
      <c r="E9">
        <v>0.3</v>
      </c>
      <c r="F9">
        <v>0.5</v>
      </c>
      <c r="G9">
        <v>0.77400000000000002</v>
      </c>
      <c r="H9">
        <v>0</v>
      </c>
      <c r="I9">
        <v>0</v>
      </c>
      <c r="J9">
        <v>38.837489831258303</v>
      </c>
      <c r="K9">
        <v>190791000</v>
      </c>
      <c r="L9">
        <v>153839000</v>
      </c>
      <c r="M9" s="4">
        <v>0</v>
      </c>
      <c r="N9">
        <v>52271009</v>
      </c>
      <c r="O9">
        <v>0</v>
      </c>
      <c r="P9">
        <v>0</v>
      </c>
      <c r="Q9">
        <v>471420</v>
      </c>
      <c r="R9">
        <v>706156</v>
      </c>
      <c r="S9">
        <v>0</v>
      </c>
      <c r="T9">
        <v>-5800902</v>
      </c>
      <c r="U9">
        <v>0</v>
      </c>
      <c r="V9">
        <v>-13871</v>
      </c>
      <c r="W9">
        <v>0</v>
      </c>
      <c r="X9">
        <v>-18880</v>
      </c>
      <c r="Y9">
        <v>0</v>
      </c>
      <c r="Z9">
        <v>0</v>
      </c>
      <c r="AA9">
        <v>0</v>
      </c>
      <c r="AB9">
        <v>-188812</v>
      </c>
      <c r="AC9">
        <v>0</v>
      </c>
      <c r="AD9">
        <v>550</v>
      </c>
      <c r="AE9">
        <v>0</v>
      </c>
      <c r="AF9">
        <v>0</v>
      </c>
      <c r="AG9">
        <v>0</v>
      </c>
      <c r="AH9">
        <v>0</v>
      </c>
      <c r="AI9">
        <v>0</v>
      </c>
      <c r="AJ9">
        <v>-3119</v>
      </c>
      <c r="AK9">
        <v>0</v>
      </c>
      <c r="AL9">
        <v>0</v>
      </c>
      <c r="AM9">
        <v>0</v>
      </c>
      <c r="AN9">
        <v>0</v>
      </c>
      <c r="AO9">
        <v>0</v>
      </c>
      <c r="AP9">
        <v>0</v>
      </c>
      <c r="AQ9">
        <v>0</v>
      </c>
      <c r="AR9">
        <v>-9400069</v>
      </c>
      <c r="AS9">
        <v>0</v>
      </c>
      <c r="AT9">
        <v>-8533888</v>
      </c>
    </row>
    <row r="10" spans="1:50" x14ac:dyDescent="0.35">
      <c r="A10" t="s">
        <v>133</v>
      </c>
      <c r="B10" t="s">
        <v>134</v>
      </c>
      <c r="C10" t="s">
        <v>132</v>
      </c>
      <c r="D10" t="s">
        <v>112</v>
      </c>
      <c r="E10">
        <v>0.3</v>
      </c>
      <c r="F10">
        <v>0.5</v>
      </c>
      <c r="G10">
        <v>0.77800000000000002</v>
      </c>
      <c r="H10">
        <v>462957</v>
      </c>
      <c r="I10">
        <v>5177</v>
      </c>
      <c r="J10">
        <v>19.7312114514583</v>
      </c>
      <c r="K10">
        <v>297715000</v>
      </c>
      <c r="L10">
        <v>292049000</v>
      </c>
      <c r="M10" s="4">
        <v>0</v>
      </c>
      <c r="N10">
        <v>105815862</v>
      </c>
      <c r="O10">
        <v>733027</v>
      </c>
      <c r="P10">
        <v>7276691</v>
      </c>
      <c r="Q10">
        <v>-1854717</v>
      </c>
      <c r="R10">
        <v>16027716</v>
      </c>
      <c r="S10">
        <v>0</v>
      </c>
      <c r="T10">
        <v>-8929349</v>
      </c>
      <c r="U10">
        <v>-9938</v>
      </c>
      <c r="V10">
        <v>0</v>
      </c>
      <c r="W10">
        <v>0</v>
      </c>
      <c r="X10">
        <v>306</v>
      </c>
      <c r="Y10">
        <v>0</v>
      </c>
      <c r="Z10">
        <v>0</v>
      </c>
      <c r="AA10">
        <v>0</v>
      </c>
      <c r="AB10">
        <v>-532645</v>
      </c>
      <c r="AC10">
        <v>0</v>
      </c>
      <c r="AD10">
        <v>0</v>
      </c>
      <c r="AE10">
        <v>0</v>
      </c>
      <c r="AF10">
        <v>0</v>
      </c>
      <c r="AG10">
        <v>0</v>
      </c>
      <c r="AH10">
        <v>0</v>
      </c>
      <c r="AI10">
        <v>0</v>
      </c>
      <c r="AJ10">
        <v>0</v>
      </c>
      <c r="AK10">
        <v>0</v>
      </c>
      <c r="AL10">
        <v>0</v>
      </c>
      <c r="AM10">
        <v>0</v>
      </c>
      <c r="AN10">
        <v>0</v>
      </c>
      <c r="AO10">
        <v>0</v>
      </c>
      <c r="AP10">
        <v>0</v>
      </c>
      <c r="AQ10">
        <v>0</v>
      </c>
      <c r="AR10">
        <v>-29053872</v>
      </c>
      <c r="AS10">
        <v>-8859815</v>
      </c>
      <c r="AT10">
        <v>-7501147</v>
      </c>
    </row>
    <row r="11" spans="1:50" x14ac:dyDescent="0.35">
      <c r="A11" t="s">
        <v>135</v>
      </c>
      <c r="B11" t="s">
        <v>136</v>
      </c>
      <c r="C11" t="s">
        <v>112</v>
      </c>
      <c r="D11" t="s">
        <v>137</v>
      </c>
      <c r="E11">
        <v>0.49</v>
      </c>
      <c r="F11">
        <v>0.5</v>
      </c>
      <c r="G11">
        <v>0.65500000000000003</v>
      </c>
      <c r="H11">
        <v>242796</v>
      </c>
      <c r="I11">
        <v>3500</v>
      </c>
      <c r="J11">
        <v>32.735041854833</v>
      </c>
      <c r="K11">
        <v>158870000</v>
      </c>
      <c r="L11">
        <v>142822000</v>
      </c>
      <c r="M11" s="4">
        <v>0</v>
      </c>
      <c r="N11">
        <v>44605095</v>
      </c>
      <c r="O11">
        <v>59949</v>
      </c>
      <c r="P11">
        <v>879150</v>
      </c>
      <c r="Q11">
        <v>1425924</v>
      </c>
      <c r="R11">
        <v>929038</v>
      </c>
      <c r="S11">
        <v>595020</v>
      </c>
      <c r="T11">
        <v>-8894992</v>
      </c>
      <c r="U11">
        <v>0</v>
      </c>
      <c r="V11">
        <v>-14648</v>
      </c>
      <c r="W11">
        <v>0</v>
      </c>
      <c r="X11">
        <v>0</v>
      </c>
      <c r="Y11">
        <v>0</v>
      </c>
      <c r="Z11">
        <v>0</v>
      </c>
      <c r="AA11">
        <v>0</v>
      </c>
      <c r="AB11">
        <v>-130198</v>
      </c>
      <c r="AC11">
        <v>0</v>
      </c>
      <c r="AD11">
        <v>-150</v>
      </c>
      <c r="AE11">
        <v>0</v>
      </c>
      <c r="AF11">
        <v>0</v>
      </c>
      <c r="AG11">
        <v>0</v>
      </c>
      <c r="AH11">
        <v>0</v>
      </c>
      <c r="AI11">
        <v>0</v>
      </c>
      <c r="AJ11">
        <v>-8508</v>
      </c>
      <c r="AK11">
        <v>0</v>
      </c>
      <c r="AL11">
        <v>-8508</v>
      </c>
      <c r="AM11">
        <v>0</v>
      </c>
      <c r="AN11">
        <v>-26173</v>
      </c>
      <c r="AO11">
        <v>-117392</v>
      </c>
      <c r="AP11">
        <v>0</v>
      </c>
      <c r="AQ11">
        <v>16271</v>
      </c>
      <c r="AR11">
        <v>-9470778</v>
      </c>
      <c r="AS11">
        <v>-63540</v>
      </c>
      <c r="AT11">
        <v>-7590218</v>
      </c>
    </row>
    <row r="12" spans="1:50" x14ac:dyDescent="0.35">
      <c r="A12" t="s">
        <v>138</v>
      </c>
      <c r="B12" t="s">
        <v>139</v>
      </c>
      <c r="C12" t="s">
        <v>140</v>
      </c>
      <c r="D12" t="s">
        <v>141</v>
      </c>
      <c r="E12">
        <v>0.4</v>
      </c>
      <c r="F12">
        <v>0.5</v>
      </c>
      <c r="G12">
        <v>0.746</v>
      </c>
      <c r="H12">
        <v>362990</v>
      </c>
      <c r="I12">
        <v>0</v>
      </c>
      <c r="J12">
        <v>-25.669864125021402</v>
      </c>
      <c r="K12">
        <v>209973000</v>
      </c>
      <c r="L12">
        <v>183536000</v>
      </c>
      <c r="M12" s="4">
        <v>3558400</v>
      </c>
      <c r="N12">
        <v>63187485</v>
      </c>
      <c r="O12">
        <v>264536</v>
      </c>
      <c r="P12">
        <v>0</v>
      </c>
      <c r="Q12">
        <v>-714536</v>
      </c>
      <c r="R12">
        <v>2925000</v>
      </c>
      <c r="S12">
        <v>0</v>
      </c>
      <c r="T12">
        <v>-5839393</v>
      </c>
      <c r="U12">
        <v>0</v>
      </c>
      <c r="V12">
        <v>0</v>
      </c>
      <c r="W12">
        <v>0</v>
      </c>
      <c r="X12">
        <v>-3547</v>
      </c>
      <c r="Y12">
        <v>0</v>
      </c>
      <c r="Z12">
        <v>0</v>
      </c>
      <c r="AA12">
        <v>0</v>
      </c>
      <c r="AB12">
        <v>-194332</v>
      </c>
      <c r="AC12">
        <v>0</v>
      </c>
      <c r="AD12">
        <v>0</v>
      </c>
      <c r="AE12">
        <v>0</v>
      </c>
      <c r="AF12">
        <v>0</v>
      </c>
      <c r="AG12">
        <v>0</v>
      </c>
      <c r="AH12">
        <v>0</v>
      </c>
      <c r="AI12">
        <v>0</v>
      </c>
      <c r="AJ12">
        <v>-7795</v>
      </c>
      <c r="AK12">
        <v>0</v>
      </c>
      <c r="AL12">
        <v>-7795</v>
      </c>
      <c r="AM12">
        <v>0</v>
      </c>
      <c r="AN12">
        <v>0</v>
      </c>
      <c r="AO12">
        <v>0</v>
      </c>
      <c r="AP12">
        <v>0</v>
      </c>
      <c r="AQ12">
        <v>0</v>
      </c>
      <c r="AR12">
        <v>-20119664</v>
      </c>
      <c r="AS12">
        <v>0</v>
      </c>
      <c r="AT12">
        <v>-11750000</v>
      </c>
    </row>
    <row r="13" spans="1:50" x14ac:dyDescent="0.35">
      <c r="A13" t="s">
        <v>142</v>
      </c>
      <c r="B13" t="s">
        <v>143</v>
      </c>
      <c r="C13" t="s">
        <v>144</v>
      </c>
      <c r="D13" t="s">
        <v>145</v>
      </c>
      <c r="E13">
        <v>0.4</v>
      </c>
      <c r="F13">
        <v>0.5</v>
      </c>
      <c r="G13">
        <v>0.69799999999999995</v>
      </c>
      <c r="H13">
        <v>302247</v>
      </c>
      <c r="I13">
        <v>6022</v>
      </c>
      <c r="J13">
        <v>-27.408178941510801</v>
      </c>
      <c r="K13">
        <v>200839000</v>
      </c>
      <c r="L13">
        <v>177854000</v>
      </c>
      <c r="M13" s="4">
        <v>0</v>
      </c>
      <c r="N13">
        <v>63159854</v>
      </c>
      <c r="O13">
        <v>54000</v>
      </c>
      <c r="P13">
        <v>2786000</v>
      </c>
      <c r="Q13">
        <v>496000</v>
      </c>
      <c r="R13">
        <v>-1486000</v>
      </c>
      <c r="S13">
        <v>0</v>
      </c>
      <c r="T13">
        <v>-3377008</v>
      </c>
      <c r="U13">
        <v>-17243</v>
      </c>
      <c r="V13">
        <v>-444</v>
      </c>
      <c r="W13">
        <v>0</v>
      </c>
      <c r="X13">
        <v>-8092</v>
      </c>
      <c r="Y13">
        <v>0</v>
      </c>
      <c r="Z13">
        <v>0</v>
      </c>
      <c r="AA13">
        <v>0</v>
      </c>
      <c r="AB13">
        <v>-59586</v>
      </c>
      <c r="AC13">
        <v>1423</v>
      </c>
      <c r="AD13">
        <v>-110</v>
      </c>
      <c r="AE13">
        <v>0</v>
      </c>
      <c r="AF13">
        <v>0</v>
      </c>
      <c r="AG13">
        <v>0</v>
      </c>
      <c r="AH13">
        <v>0</v>
      </c>
      <c r="AI13">
        <v>0</v>
      </c>
      <c r="AJ13">
        <v>-13390</v>
      </c>
      <c r="AK13">
        <v>0</v>
      </c>
      <c r="AL13">
        <v>-13390</v>
      </c>
      <c r="AM13">
        <v>0</v>
      </c>
      <c r="AN13">
        <v>0</v>
      </c>
      <c r="AO13">
        <v>-474527</v>
      </c>
      <c r="AP13">
        <v>0</v>
      </c>
      <c r="AQ13">
        <v>4613</v>
      </c>
      <c r="AR13">
        <v>-13050118</v>
      </c>
      <c r="AS13">
        <v>-69497</v>
      </c>
      <c r="AT13">
        <v>-4100000</v>
      </c>
    </row>
    <row r="14" spans="1:50" x14ac:dyDescent="0.35">
      <c r="A14" t="s">
        <v>146</v>
      </c>
      <c r="B14" t="s">
        <v>147</v>
      </c>
      <c r="C14" t="s">
        <v>121</v>
      </c>
      <c r="D14" t="s">
        <v>122</v>
      </c>
      <c r="E14">
        <v>0.4</v>
      </c>
      <c r="F14">
        <v>0.5</v>
      </c>
      <c r="G14">
        <v>0.67300000000000004</v>
      </c>
      <c r="H14">
        <v>178035</v>
      </c>
      <c r="I14">
        <v>0</v>
      </c>
      <c r="J14">
        <v>-12.801730211551099</v>
      </c>
      <c r="K14">
        <v>120469000</v>
      </c>
      <c r="L14">
        <v>111187000</v>
      </c>
      <c r="M14" s="4">
        <v>0</v>
      </c>
      <c r="N14">
        <v>40723343</v>
      </c>
      <c r="O14">
        <v>180820</v>
      </c>
      <c r="P14">
        <v>0</v>
      </c>
      <c r="Q14">
        <v>759107</v>
      </c>
      <c r="R14">
        <v>1028356</v>
      </c>
      <c r="S14">
        <v>0</v>
      </c>
      <c r="T14">
        <v>-5148546</v>
      </c>
      <c r="U14">
        <v>0</v>
      </c>
      <c r="V14">
        <v>-13139</v>
      </c>
      <c r="W14">
        <v>0</v>
      </c>
      <c r="X14">
        <v>8919</v>
      </c>
      <c r="Y14">
        <v>0</v>
      </c>
      <c r="Z14">
        <v>0</v>
      </c>
      <c r="AA14">
        <v>0</v>
      </c>
      <c r="AB14">
        <v>-194693</v>
      </c>
      <c r="AC14">
        <v>0</v>
      </c>
      <c r="AD14">
        <v>826</v>
      </c>
      <c r="AE14">
        <v>0</v>
      </c>
      <c r="AF14">
        <v>0</v>
      </c>
      <c r="AG14">
        <v>0</v>
      </c>
      <c r="AH14">
        <v>0</v>
      </c>
      <c r="AI14">
        <v>0</v>
      </c>
      <c r="AJ14">
        <v>-22273</v>
      </c>
      <c r="AK14">
        <v>0</v>
      </c>
      <c r="AL14">
        <v>-22273</v>
      </c>
      <c r="AM14">
        <v>0</v>
      </c>
      <c r="AN14">
        <v>0</v>
      </c>
      <c r="AO14">
        <v>0</v>
      </c>
      <c r="AP14">
        <v>0</v>
      </c>
      <c r="AQ14">
        <v>0</v>
      </c>
      <c r="AR14">
        <v>-4946922</v>
      </c>
      <c r="AS14">
        <v>0</v>
      </c>
      <c r="AT14">
        <v>-4424186</v>
      </c>
    </row>
    <row r="15" spans="1:50" x14ac:dyDescent="0.35">
      <c r="A15" t="s">
        <v>148</v>
      </c>
      <c r="B15" t="s">
        <v>149</v>
      </c>
      <c r="C15" t="s">
        <v>150</v>
      </c>
      <c r="D15" t="s">
        <v>151</v>
      </c>
      <c r="E15">
        <v>0.49</v>
      </c>
      <c r="F15">
        <v>0.5</v>
      </c>
      <c r="G15">
        <v>0.68799999999999994</v>
      </c>
      <c r="H15">
        <v>343285</v>
      </c>
      <c r="I15">
        <v>14937</v>
      </c>
      <c r="J15">
        <v>-9.5682976735237606</v>
      </c>
      <c r="K15">
        <v>194112000</v>
      </c>
      <c r="L15">
        <v>184856000</v>
      </c>
      <c r="M15" s="4">
        <v>4337</v>
      </c>
      <c r="N15">
        <v>46446950</v>
      </c>
      <c r="O15">
        <v>50948</v>
      </c>
      <c r="P15">
        <v>1664128</v>
      </c>
      <c r="Q15">
        <v>825930</v>
      </c>
      <c r="R15">
        <v>-3363057</v>
      </c>
      <c r="S15">
        <v>0</v>
      </c>
      <c r="T15">
        <v>-7544094</v>
      </c>
      <c r="U15">
        <v>-127294</v>
      </c>
      <c r="V15">
        <v>-22388</v>
      </c>
      <c r="W15">
        <v>0</v>
      </c>
      <c r="X15">
        <v>-7631</v>
      </c>
      <c r="Y15">
        <v>0</v>
      </c>
      <c r="Z15">
        <v>-918</v>
      </c>
      <c r="AA15">
        <v>0</v>
      </c>
      <c r="AB15">
        <v>-236181</v>
      </c>
      <c r="AC15">
        <v>2917</v>
      </c>
      <c r="AD15">
        <v>-12583</v>
      </c>
      <c r="AE15">
        <v>2467</v>
      </c>
      <c r="AF15">
        <v>-36536</v>
      </c>
      <c r="AG15">
        <v>0</v>
      </c>
      <c r="AH15">
        <v>-29581</v>
      </c>
      <c r="AI15">
        <v>0</v>
      </c>
      <c r="AJ15">
        <v>-14641</v>
      </c>
      <c r="AK15">
        <v>0</v>
      </c>
      <c r="AL15">
        <v>-14641</v>
      </c>
      <c r="AM15">
        <v>0</v>
      </c>
      <c r="AN15">
        <v>0</v>
      </c>
      <c r="AO15">
        <v>-69696</v>
      </c>
      <c r="AP15">
        <v>0</v>
      </c>
      <c r="AQ15">
        <v>-6950</v>
      </c>
      <c r="AR15">
        <v>-18185239</v>
      </c>
      <c r="AS15">
        <v>-1880537</v>
      </c>
      <c r="AT15">
        <v>-13578335</v>
      </c>
    </row>
    <row r="16" spans="1:50" x14ac:dyDescent="0.35">
      <c r="A16" t="s">
        <v>152</v>
      </c>
      <c r="B16" t="s">
        <v>153</v>
      </c>
      <c r="C16" t="s">
        <v>112</v>
      </c>
      <c r="D16" t="s">
        <v>154</v>
      </c>
      <c r="E16">
        <v>0.49</v>
      </c>
      <c r="F16">
        <v>0.5</v>
      </c>
      <c r="G16">
        <v>0.69399999999999995</v>
      </c>
      <c r="H16">
        <v>258953</v>
      </c>
      <c r="I16">
        <v>0</v>
      </c>
      <c r="J16">
        <v>2.47687191663436</v>
      </c>
      <c r="K16">
        <v>207518000</v>
      </c>
      <c r="L16">
        <v>177501000</v>
      </c>
      <c r="M16" s="4">
        <v>0</v>
      </c>
      <c r="N16">
        <v>57290535</v>
      </c>
      <c r="O16">
        <v>715967</v>
      </c>
      <c r="P16">
        <v>1327703</v>
      </c>
      <c r="Q16">
        <v>907703</v>
      </c>
      <c r="R16">
        <v>-3324125</v>
      </c>
      <c r="S16">
        <v>0</v>
      </c>
      <c r="T16">
        <v>-6298845</v>
      </c>
      <c r="U16">
        <v>0</v>
      </c>
      <c r="V16">
        <v>-28251</v>
      </c>
      <c r="W16">
        <v>0</v>
      </c>
      <c r="X16">
        <v>5510</v>
      </c>
      <c r="Y16">
        <v>0</v>
      </c>
      <c r="Z16">
        <v>0</v>
      </c>
      <c r="AA16">
        <v>0</v>
      </c>
      <c r="AB16">
        <v>-133728</v>
      </c>
      <c r="AC16">
        <v>0</v>
      </c>
      <c r="AD16">
        <v>-319</v>
      </c>
      <c r="AE16">
        <v>0</v>
      </c>
      <c r="AF16">
        <v>0</v>
      </c>
      <c r="AG16">
        <v>0</v>
      </c>
      <c r="AH16">
        <v>0</v>
      </c>
      <c r="AI16">
        <v>0</v>
      </c>
      <c r="AJ16">
        <v>0</v>
      </c>
      <c r="AK16">
        <v>0</v>
      </c>
      <c r="AL16">
        <v>0</v>
      </c>
      <c r="AM16">
        <v>0</v>
      </c>
      <c r="AN16">
        <v>0</v>
      </c>
      <c r="AO16">
        <v>0</v>
      </c>
      <c r="AP16">
        <v>0</v>
      </c>
      <c r="AQ16">
        <v>0</v>
      </c>
      <c r="AR16">
        <v>-12545640</v>
      </c>
      <c r="AS16">
        <v>0</v>
      </c>
      <c r="AT16">
        <v>-11460383</v>
      </c>
    </row>
    <row r="17" spans="1:46" x14ac:dyDescent="0.35">
      <c r="A17" t="s">
        <v>155</v>
      </c>
      <c r="B17" t="s">
        <v>156</v>
      </c>
      <c r="C17" t="s">
        <v>132</v>
      </c>
      <c r="D17" t="s">
        <v>112</v>
      </c>
      <c r="E17">
        <v>0.3</v>
      </c>
      <c r="F17">
        <v>0.5</v>
      </c>
      <c r="G17">
        <v>0.69599999999999995</v>
      </c>
      <c r="H17">
        <v>229463</v>
      </c>
      <c r="I17">
        <v>0</v>
      </c>
      <c r="J17">
        <v>16.7938650578206</v>
      </c>
      <c r="K17">
        <v>224634000</v>
      </c>
      <c r="L17">
        <v>189041000</v>
      </c>
      <c r="M17" s="4">
        <v>0</v>
      </c>
      <c r="N17">
        <v>66344028</v>
      </c>
      <c r="O17">
        <v>0</v>
      </c>
      <c r="P17">
        <v>0</v>
      </c>
      <c r="Q17">
        <v>-229391</v>
      </c>
      <c r="R17">
        <v>-160127</v>
      </c>
      <c r="S17">
        <v>0</v>
      </c>
      <c r="T17">
        <v>-6829631</v>
      </c>
      <c r="U17">
        <v>0</v>
      </c>
      <c r="V17">
        <v>-3293</v>
      </c>
      <c r="W17">
        <v>0</v>
      </c>
      <c r="X17">
        <v>5405</v>
      </c>
      <c r="Y17">
        <v>0</v>
      </c>
      <c r="Z17">
        <v>0</v>
      </c>
      <c r="AA17">
        <v>0</v>
      </c>
      <c r="AB17">
        <v>-78166</v>
      </c>
      <c r="AC17">
        <v>0</v>
      </c>
      <c r="AD17">
        <v>0</v>
      </c>
      <c r="AE17">
        <v>0</v>
      </c>
      <c r="AF17">
        <v>0</v>
      </c>
      <c r="AG17">
        <v>0</v>
      </c>
      <c r="AH17">
        <v>0</v>
      </c>
      <c r="AI17">
        <v>0</v>
      </c>
      <c r="AJ17">
        <v>-8683</v>
      </c>
      <c r="AK17">
        <v>0</v>
      </c>
      <c r="AL17">
        <v>-8683</v>
      </c>
      <c r="AM17">
        <v>0</v>
      </c>
      <c r="AN17">
        <v>0</v>
      </c>
      <c r="AO17">
        <v>0</v>
      </c>
      <c r="AP17">
        <v>0</v>
      </c>
      <c r="AQ17">
        <v>0</v>
      </c>
      <c r="AR17">
        <v>-10845323</v>
      </c>
      <c r="AS17">
        <v>0</v>
      </c>
      <c r="AT17">
        <v>-7967779</v>
      </c>
    </row>
    <row r="18" spans="1:46" x14ac:dyDescent="0.35">
      <c r="A18" t="s">
        <v>157</v>
      </c>
      <c r="B18" t="s">
        <v>158</v>
      </c>
      <c r="C18" t="s">
        <v>112</v>
      </c>
      <c r="D18" t="s">
        <v>159</v>
      </c>
      <c r="E18">
        <v>0.49</v>
      </c>
      <c r="F18">
        <v>0.5</v>
      </c>
      <c r="G18">
        <v>0.67600000000000005</v>
      </c>
      <c r="H18">
        <v>1666240</v>
      </c>
      <c r="I18">
        <v>48432</v>
      </c>
      <c r="J18">
        <v>153.10086596804899</v>
      </c>
      <c r="K18">
        <v>1221579000</v>
      </c>
      <c r="L18">
        <v>1126970000</v>
      </c>
      <c r="M18" s="4">
        <v>4807680</v>
      </c>
      <c r="N18">
        <v>332125984</v>
      </c>
      <c r="O18">
        <v>5814618</v>
      </c>
      <c r="P18">
        <v>27020041</v>
      </c>
      <c r="Q18">
        <v>-1758256</v>
      </c>
      <c r="R18">
        <v>-24384173</v>
      </c>
      <c r="S18">
        <v>3223519</v>
      </c>
      <c r="T18">
        <v>-45989786</v>
      </c>
      <c r="U18">
        <v>-844105</v>
      </c>
      <c r="V18">
        <v>-110059</v>
      </c>
      <c r="W18">
        <v>-4990</v>
      </c>
      <c r="X18">
        <v>-19282</v>
      </c>
      <c r="Y18">
        <v>0</v>
      </c>
      <c r="Z18">
        <v>363</v>
      </c>
      <c r="AA18">
        <v>0</v>
      </c>
      <c r="AB18">
        <v>-3362008</v>
      </c>
      <c r="AC18">
        <v>8391</v>
      </c>
      <c r="AD18">
        <v>-78887</v>
      </c>
      <c r="AE18">
        <v>0</v>
      </c>
      <c r="AF18">
        <v>0</v>
      </c>
      <c r="AG18">
        <v>0</v>
      </c>
      <c r="AH18">
        <v>0</v>
      </c>
      <c r="AI18">
        <v>0</v>
      </c>
      <c r="AJ18">
        <v>0</v>
      </c>
      <c r="AK18">
        <v>0</v>
      </c>
      <c r="AL18">
        <v>0</v>
      </c>
      <c r="AM18">
        <v>0</v>
      </c>
      <c r="AN18">
        <v>0</v>
      </c>
      <c r="AO18">
        <v>-214037</v>
      </c>
      <c r="AP18">
        <v>0</v>
      </c>
      <c r="AQ18">
        <v>127328</v>
      </c>
      <c r="AR18">
        <v>-90999326</v>
      </c>
      <c r="AS18">
        <v>-3307398</v>
      </c>
      <c r="AT18">
        <v>-12106796</v>
      </c>
    </row>
    <row r="19" spans="1:46" x14ac:dyDescent="0.35">
      <c r="A19" t="s">
        <v>160</v>
      </c>
      <c r="B19" t="s">
        <v>161</v>
      </c>
      <c r="C19" t="s">
        <v>162</v>
      </c>
      <c r="D19" t="s">
        <v>163</v>
      </c>
      <c r="E19">
        <v>0.4</v>
      </c>
      <c r="F19">
        <v>0.5</v>
      </c>
      <c r="G19">
        <v>0.68700000000000006</v>
      </c>
      <c r="H19">
        <v>129254</v>
      </c>
      <c r="I19">
        <v>0</v>
      </c>
      <c r="J19">
        <v>-14.528845655783099</v>
      </c>
      <c r="K19">
        <v>114283000</v>
      </c>
      <c r="L19">
        <v>114753000</v>
      </c>
      <c r="M19" s="4">
        <v>0</v>
      </c>
      <c r="N19">
        <v>43967427</v>
      </c>
      <c r="O19">
        <v>650000</v>
      </c>
      <c r="P19">
        <v>1040000</v>
      </c>
      <c r="Q19">
        <v>870000</v>
      </c>
      <c r="R19">
        <v>490000</v>
      </c>
      <c r="S19">
        <v>0</v>
      </c>
      <c r="T19">
        <v>-2631233</v>
      </c>
      <c r="U19">
        <v>0</v>
      </c>
      <c r="V19">
        <v>-3249</v>
      </c>
      <c r="W19">
        <v>0</v>
      </c>
      <c r="X19">
        <v>1837</v>
      </c>
      <c r="Y19">
        <v>0</v>
      </c>
      <c r="Z19">
        <v>0</v>
      </c>
      <c r="AA19">
        <v>0</v>
      </c>
      <c r="AB19">
        <v>-108213</v>
      </c>
      <c r="AC19">
        <v>0</v>
      </c>
      <c r="AD19">
        <v>860</v>
      </c>
      <c r="AE19">
        <v>0</v>
      </c>
      <c r="AF19">
        <v>0</v>
      </c>
      <c r="AG19">
        <v>0</v>
      </c>
      <c r="AH19">
        <v>0</v>
      </c>
      <c r="AI19">
        <v>0</v>
      </c>
      <c r="AJ19">
        <v>-1216</v>
      </c>
      <c r="AK19">
        <v>0</v>
      </c>
      <c r="AL19">
        <v>-1216</v>
      </c>
      <c r="AM19">
        <v>0</v>
      </c>
      <c r="AN19">
        <v>0</v>
      </c>
      <c r="AO19">
        <v>0</v>
      </c>
      <c r="AP19">
        <v>0</v>
      </c>
      <c r="AQ19">
        <v>0</v>
      </c>
      <c r="AR19">
        <v>-5527179</v>
      </c>
      <c r="AS19">
        <v>0</v>
      </c>
      <c r="AT19">
        <v>-4410000</v>
      </c>
    </row>
    <row r="20" spans="1:46" x14ac:dyDescent="0.35">
      <c r="A20" t="s">
        <v>164</v>
      </c>
      <c r="B20" t="s">
        <v>165</v>
      </c>
      <c r="C20" t="s">
        <v>112</v>
      </c>
      <c r="D20" t="s">
        <v>166</v>
      </c>
      <c r="E20">
        <v>0.49</v>
      </c>
      <c r="F20">
        <v>0.5</v>
      </c>
      <c r="G20">
        <v>0.629</v>
      </c>
      <c r="H20">
        <v>66918</v>
      </c>
      <c r="I20">
        <v>0</v>
      </c>
      <c r="J20">
        <v>24.2754245040455</v>
      </c>
      <c r="K20">
        <v>129112000</v>
      </c>
      <c r="L20">
        <v>119111000</v>
      </c>
      <c r="M20" s="4">
        <v>1034240</v>
      </c>
      <c r="N20">
        <v>33700614</v>
      </c>
      <c r="O20">
        <v>1445625</v>
      </c>
      <c r="P20">
        <v>42967</v>
      </c>
      <c r="Q20">
        <v>32900</v>
      </c>
      <c r="R20">
        <v>-2843440</v>
      </c>
      <c r="S20">
        <v>0</v>
      </c>
      <c r="T20">
        <v>-8997996</v>
      </c>
      <c r="U20">
        <v>0</v>
      </c>
      <c r="V20">
        <v>-36992</v>
      </c>
      <c r="W20">
        <v>0</v>
      </c>
      <c r="X20">
        <v>0</v>
      </c>
      <c r="Y20">
        <v>0</v>
      </c>
      <c r="Z20">
        <v>0</v>
      </c>
      <c r="AA20">
        <v>0</v>
      </c>
      <c r="AB20">
        <v>-122758</v>
      </c>
      <c r="AC20">
        <v>0</v>
      </c>
      <c r="AD20">
        <v>-7260</v>
      </c>
      <c r="AE20">
        <v>0</v>
      </c>
      <c r="AF20">
        <v>-46323</v>
      </c>
      <c r="AG20">
        <v>0</v>
      </c>
      <c r="AH20">
        <v>0</v>
      </c>
      <c r="AI20">
        <v>0</v>
      </c>
      <c r="AJ20">
        <v>0</v>
      </c>
      <c r="AK20">
        <v>0</v>
      </c>
      <c r="AL20">
        <v>0</v>
      </c>
      <c r="AM20">
        <v>0</v>
      </c>
      <c r="AN20">
        <v>0</v>
      </c>
      <c r="AO20">
        <v>0</v>
      </c>
      <c r="AP20">
        <v>0</v>
      </c>
      <c r="AQ20">
        <v>0</v>
      </c>
      <c r="AR20">
        <v>-7527071</v>
      </c>
      <c r="AS20">
        <v>0</v>
      </c>
      <c r="AT20">
        <v>-4228260</v>
      </c>
    </row>
    <row r="21" spans="1:46" x14ac:dyDescent="0.35">
      <c r="A21" t="s">
        <v>167</v>
      </c>
      <c r="B21" t="s">
        <v>168</v>
      </c>
      <c r="C21" t="s">
        <v>112</v>
      </c>
      <c r="D21" t="s">
        <v>166</v>
      </c>
      <c r="E21">
        <v>0.49</v>
      </c>
      <c r="F21">
        <v>0.5</v>
      </c>
      <c r="G21">
        <v>0.64</v>
      </c>
      <c r="H21">
        <v>195634</v>
      </c>
      <c r="I21">
        <v>13341</v>
      </c>
      <c r="J21">
        <v>24.4680227996421</v>
      </c>
      <c r="K21">
        <v>120875000</v>
      </c>
      <c r="L21">
        <v>124613000</v>
      </c>
      <c r="M21" s="4">
        <v>0</v>
      </c>
      <c r="N21">
        <v>27675272</v>
      </c>
      <c r="O21">
        <v>498692</v>
      </c>
      <c r="P21">
        <v>1516929</v>
      </c>
      <c r="Q21">
        <v>757890</v>
      </c>
      <c r="R21">
        <v>-3186615</v>
      </c>
      <c r="S21">
        <v>0</v>
      </c>
      <c r="T21">
        <v>-9296341</v>
      </c>
      <c r="U21">
        <v>-293013</v>
      </c>
      <c r="V21">
        <v>-1584</v>
      </c>
      <c r="W21">
        <v>0</v>
      </c>
      <c r="X21">
        <v>-1873</v>
      </c>
      <c r="Y21">
        <v>0</v>
      </c>
      <c r="Z21">
        <v>0</v>
      </c>
      <c r="AA21">
        <v>0</v>
      </c>
      <c r="AB21">
        <v>-326078</v>
      </c>
      <c r="AC21">
        <v>-22753</v>
      </c>
      <c r="AD21">
        <v>0</v>
      </c>
      <c r="AE21">
        <v>0</v>
      </c>
      <c r="AF21">
        <v>0</v>
      </c>
      <c r="AG21">
        <v>0</v>
      </c>
      <c r="AH21">
        <v>0</v>
      </c>
      <c r="AI21">
        <v>0</v>
      </c>
      <c r="AJ21">
        <v>-17969</v>
      </c>
      <c r="AK21">
        <v>0</v>
      </c>
      <c r="AL21">
        <v>-17586</v>
      </c>
      <c r="AM21">
        <v>0</v>
      </c>
      <c r="AN21">
        <v>0</v>
      </c>
      <c r="AO21">
        <v>-333618</v>
      </c>
      <c r="AP21">
        <v>0</v>
      </c>
      <c r="AQ21">
        <v>0</v>
      </c>
      <c r="AR21">
        <v>-16062170</v>
      </c>
      <c r="AS21">
        <v>-727242</v>
      </c>
      <c r="AT21">
        <v>-13619213</v>
      </c>
    </row>
    <row r="22" spans="1:46" x14ac:dyDescent="0.35">
      <c r="A22" t="s">
        <v>169</v>
      </c>
      <c r="B22" t="s">
        <v>170</v>
      </c>
      <c r="C22" t="s">
        <v>115</v>
      </c>
      <c r="D22" t="s">
        <v>116</v>
      </c>
      <c r="E22">
        <v>0.4</v>
      </c>
      <c r="F22">
        <v>0.5</v>
      </c>
      <c r="G22">
        <v>0.64900000000000002</v>
      </c>
      <c r="H22">
        <v>97637</v>
      </c>
      <c r="I22">
        <v>0</v>
      </c>
      <c r="J22">
        <v>-5.6942857698850204</v>
      </c>
      <c r="K22">
        <v>74204000</v>
      </c>
      <c r="L22">
        <v>66627000</v>
      </c>
      <c r="M22" s="4">
        <v>0</v>
      </c>
      <c r="N22">
        <v>22310981</v>
      </c>
      <c r="O22">
        <v>0</v>
      </c>
      <c r="P22">
        <v>488519</v>
      </c>
      <c r="Q22">
        <v>-212784</v>
      </c>
      <c r="R22">
        <v>-1338618</v>
      </c>
      <c r="S22">
        <v>0</v>
      </c>
      <c r="T22">
        <v>-2423096</v>
      </c>
      <c r="U22">
        <v>0</v>
      </c>
      <c r="V22">
        <v>-11676</v>
      </c>
      <c r="W22">
        <v>0</v>
      </c>
      <c r="X22">
        <v>-8880</v>
      </c>
      <c r="Y22">
        <v>0</v>
      </c>
      <c r="Z22">
        <v>0</v>
      </c>
      <c r="AA22">
        <v>0</v>
      </c>
      <c r="AB22">
        <v>-27070</v>
      </c>
      <c r="AC22">
        <v>0</v>
      </c>
      <c r="AD22">
        <v>639</v>
      </c>
      <c r="AE22">
        <v>0</v>
      </c>
      <c r="AF22">
        <v>0</v>
      </c>
      <c r="AG22">
        <v>0</v>
      </c>
      <c r="AH22">
        <v>0</v>
      </c>
      <c r="AI22">
        <v>0</v>
      </c>
      <c r="AJ22">
        <v>-661</v>
      </c>
      <c r="AK22">
        <v>0</v>
      </c>
      <c r="AL22">
        <v>-661</v>
      </c>
      <c r="AM22">
        <v>0</v>
      </c>
      <c r="AN22">
        <v>0</v>
      </c>
      <c r="AO22">
        <v>0</v>
      </c>
      <c r="AP22">
        <v>0</v>
      </c>
      <c r="AQ22">
        <v>0</v>
      </c>
      <c r="AR22">
        <v>-4961246</v>
      </c>
      <c r="AS22">
        <v>0</v>
      </c>
      <c r="AT22">
        <v>-5341072</v>
      </c>
    </row>
    <row r="23" spans="1:46" x14ac:dyDescent="0.35">
      <c r="A23" t="s">
        <v>171</v>
      </c>
      <c r="B23" t="s">
        <v>172</v>
      </c>
      <c r="C23" t="s">
        <v>173</v>
      </c>
      <c r="D23" t="s">
        <v>112</v>
      </c>
      <c r="E23">
        <v>0.49</v>
      </c>
      <c r="F23">
        <v>0.5</v>
      </c>
      <c r="G23">
        <v>0.65500000000000003</v>
      </c>
      <c r="H23">
        <v>378528</v>
      </c>
      <c r="I23">
        <v>0</v>
      </c>
      <c r="J23">
        <v>26.705858492449199</v>
      </c>
      <c r="K23">
        <v>248909000</v>
      </c>
      <c r="L23">
        <v>233674000</v>
      </c>
      <c r="M23" s="4">
        <v>1116160</v>
      </c>
      <c r="N23">
        <v>70538865</v>
      </c>
      <c r="O23">
        <v>2414396</v>
      </c>
      <c r="P23">
        <v>1322944</v>
      </c>
      <c r="Q23">
        <v>0</v>
      </c>
      <c r="R23">
        <v>-3607419</v>
      </c>
      <c r="S23">
        <v>0</v>
      </c>
      <c r="T23">
        <v>-13513465</v>
      </c>
      <c r="U23">
        <v>0</v>
      </c>
      <c r="V23">
        <v>0</v>
      </c>
      <c r="W23">
        <v>0</v>
      </c>
      <c r="X23">
        <v>-12716</v>
      </c>
      <c r="Y23">
        <v>0</v>
      </c>
      <c r="Z23">
        <v>0</v>
      </c>
      <c r="AA23">
        <v>0</v>
      </c>
      <c r="AB23">
        <v>-934684</v>
      </c>
      <c r="AC23">
        <v>0</v>
      </c>
      <c r="AD23">
        <v>0</v>
      </c>
      <c r="AE23">
        <v>0</v>
      </c>
      <c r="AF23">
        <v>0</v>
      </c>
      <c r="AG23">
        <v>0</v>
      </c>
      <c r="AH23">
        <v>0</v>
      </c>
      <c r="AI23">
        <v>0</v>
      </c>
      <c r="AJ23">
        <v>0</v>
      </c>
      <c r="AK23">
        <v>0</v>
      </c>
      <c r="AL23">
        <v>0</v>
      </c>
      <c r="AM23">
        <v>0</v>
      </c>
      <c r="AN23">
        <v>0</v>
      </c>
      <c r="AO23">
        <v>0</v>
      </c>
      <c r="AP23">
        <v>0</v>
      </c>
      <c r="AQ23">
        <v>0</v>
      </c>
      <c r="AR23">
        <v>-15000130</v>
      </c>
      <c r="AS23">
        <v>0</v>
      </c>
      <c r="AT23">
        <v>-16505941</v>
      </c>
    </row>
    <row r="24" spans="1:46" x14ac:dyDescent="0.35">
      <c r="A24" t="s">
        <v>174</v>
      </c>
      <c r="B24" t="s">
        <v>175</v>
      </c>
      <c r="C24" t="s">
        <v>176</v>
      </c>
      <c r="D24" t="s">
        <v>112</v>
      </c>
      <c r="E24">
        <v>0.4</v>
      </c>
      <c r="F24">
        <v>0.5</v>
      </c>
      <c r="G24">
        <v>0.66300000000000003</v>
      </c>
      <c r="H24">
        <v>99157</v>
      </c>
      <c r="I24">
        <v>0</v>
      </c>
      <c r="J24">
        <v>-5.1407099019629801</v>
      </c>
      <c r="K24">
        <v>55507000</v>
      </c>
      <c r="L24">
        <v>52893000</v>
      </c>
      <c r="M24" s="4">
        <v>0</v>
      </c>
      <c r="N24">
        <v>16080480</v>
      </c>
      <c r="O24">
        <v>147748</v>
      </c>
      <c r="P24">
        <v>0</v>
      </c>
      <c r="Q24">
        <v>175714</v>
      </c>
      <c r="R24">
        <v>-239664</v>
      </c>
      <c r="S24">
        <v>0</v>
      </c>
      <c r="T24">
        <v>-2977886</v>
      </c>
      <c r="U24">
        <v>0</v>
      </c>
      <c r="V24">
        <v>0</v>
      </c>
      <c r="W24">
        <v>0</v>
      </c>
      <c r="X24">
        <v>-2567</v>
      </c>
      <c r="Y24">
        <v>0</v>
      </c>
      <c r="Z24">
        <v>0</v>
      </c>
      <c r="AA24">
        <v>0</v>
      </c>
      <c r="AB24">
        <v>15260</v>
      </c>
      <c r="AC24">
        <v>0</v>
      </c>
      <c r="AD24">
        <v>-4065</v>
      </c>
      <c r="AE24">
        <v>0</v>
      </c>
      <c r="AF24">
        <v>0</v>
      </c>
      <c r="AG24">
        <v>0</v>
      </c>
      <c r="AH24">
        <v>0</v>
      </c>
      <c r="AI24">
        <v>0</v>
      </c>
      <c r="AJ24">
        <v>-8633</v>
      </c>
      <c r="AK24">
        <v>0</v>
      </c>
      <c r="AL24">
        <v>-8633</v>
      </c>
      <c r="AM24">
        <v>0</v>
      </c>
      <c r="AN24">
        <v>0</v>
      </c>
      <c r="AO24">
        <v>0</v>
      </c>
      <c r="AP24">
        <v>0</v>
      </c>
      <c r="AQ24">
        <v>0</v>
      </c>
      <c r="AR24">
        <v>-3832418</v>
      </c>
      <c r="AS24">
        <v>0</v>
      </c>
      <c r="AT24">
        <v>-1618911</v>
      </c>
    </row>
    <row r="25" spans="1:46" x14ac:dyDescent="0.35">
      <c r="A25" t="s">
        <v>177</v>
      </c>
      <c r="B25" t="s">
        <v>178</v>
      </c>
      <c r="C25" t="s">
        <v>112</v>
      </c>
      <c r="D25" t="s">
        <v>179</v>
      </c>
      <c r="E25">
        <v>0.49</v>
      </c>
      <c r="F25">
        <v>0.5</v>
      </c>
      <c r="G25">
        <v>0.69599999999999995</v>
      </c>
      <c r="H25">
        <v>690784</v>
      </c>
      <c r="I25">
        <v>0</v>
      </c>
      <c r="J25">
        <v>-18.460908044970601</v>
      </c>
      <c r="K25">
        <v>401200000</v>
      </c>
      <c r="L25">
        <v>366474000</v>
      </c>
      <c r="M25" s="4">
        <v>1296707</v>
      </c>
      <c r="N25">
        <v>106607571</v>
      </c>
      <c r="O25">
        <v>2870056</v>
      </c>
      <c r="P25">
        <v>0</v>
      </c>
      <c r="Q25">
        <v>4341660</v>
      </c>
      <c r="R25">
        <v>-5404838</v>
      </c>
      <c r="S25">
        <v>0</v>
      </c>
      <c r="T25">
        <v>-17945449</v>
      </c>
      <c r="U25">
        <v>0</v>
      </c>
      <c r="V25">
        <v>-42866</v>
      </c>
      <c r="W25">
        <v>0</v>
      </c>
      <c r="X25">
        <v>1428</v>
      </c>
      <c r="Y25">
        <v>0</v>
      </c>
      <c r="Z25">
        <v>0</v>
      </c>
      <c r="AA25">
        <v>0</v>
      </c>
      <c r="AB25">
        <v>-553046</v>
      </c>
      <c r="AC25">
        <v>0</v>
      </c>
      <c r="AD25">
        <v>-11771</v>
      </c>
      <c r="AE25">
        <v>0</v>
      </c>
      <c r="AF25">
        <v>-46878</v>
      </c>
      <c r="AG25">
        <v>0</v>
      </c>
      <c r="AH25">
        <v>-95805</v>
      </c>
      <c r="AI25">
        <v>0</v>
      </c>
      <c r="AJ25">
        <v>-55134</v>
      </c>
      <c r="AK25">
        <v>0</v>
      </c>
      <c r="AL25">
        <v>-54150</v>
      </c>
      <c r="AM25">
        <v>0</v>
      </c>
      <c r="AN25">
        <v>0</v>
      </c>
      <c r="AO25">
        <v>0</v>
      </c>
      <c r="AP25">
        <v>0</v>
      </c>
      <c r="AQ25">
        <v>0</v>
      </c>
      <c r="AR25">
        <v>-37515967</v>
      </c>
      <c r="AS25">
        <v>0</v>
      </c>
      <c r="AT25">
        <v>-24698092</v>
      </c>
    </row>
    <row r="26" spans="1:46" x14ac:dyDescent="0.35">
      <c r="A26" t="s">
        <v>180</v>
      </c>
      <c r="B26" t="s">
        <v>181</v>
      </c>
      <c r="C26" t="s">
        <v>112</v>
      </c>
      <c r="D26" t="s">
        <v>182</v>
      </c>
      <c r="E26">
        <v>0.49</v>
      </c>
      <c r="F26">
        <v>0.5</v>
      </c>
      <c r="G26">
        <v>0.73099999999999998</v>
      </c>
      <c r="H26">
        <v>124506</v>
      </c>
      <c r="I26">
        <v>0</v>
      </c>
      <c r="J26">
        <v>-9.5019472592480305</v>
      </c>
      <c r="K26">
        <v>144665000</v>
      </c>
      <c r="L26">
        <v>135183000</v>
      </c>
      <c r="M26" s="4">
        <v>12662784</v>
      </c>
      <c r="N26">
        <v>55379801</v>
      </c>
      <c r="O26">
        <v>4949</v>
      </c>
      <c r="P26">
        <v>1780963</v>
      </c>
      <c r="Q26">
        <v>-4949</v>
      </c>
      <c r="R26">
        <v>-10850998</v>
      </c>
      <c r="S26">
        <v>0</v>
      </c>
      <c r="T26">
        <v>-1947281</v>
      </c>
      <c r="U26">
        <v>0</v>
      </c>
      <c r="V26">
        <v>0</v>
      </c>
      <c r="W26">
        <v>0</v>
      </c>
      <c r="X26">
        <v>0</v>
      </c>
      <c r="Y26">
        <v>0</v>
      </c>
      <c r="Z26">
        <v>0</v>
      </c>
      <c r="AA26">
        <v>0</v>
      </c>
      <c r="AB26">
        <v>0</v>
      </c>
      <c r="AC26">
        <v>0</v>
      </c>
      <c r="AD26">
        <v>0</v>
      </c>
      <c r="AE26">
        <v>0</v>
      </c>
      <c r="AF26">
        <v>-5806</v>
      </c>
      <c r="AG26">
        <v>0</v>
      </c>
      <c r="AH26">
        <v>0</v>
      </c>
      <c r="AI26">
        <v>0</v>
      </c>
      <c r="AJ26">
        <v>-10534</v>
      </c>
      <c r="AK26">
        <v>0</v>
      </c>
      <c r="AL26">
        <v>0</v>
      </c>
      <c r="AM26">
        <v>0</v>
      </c>
      <c r="AN26">
        <v>0</v>
      </c>
      <c r="AO26">
        <v>0</v>
      </c>
      <c r="AP26">
        <v>0</v>
      </c>
      <c r="AQ26">
        <v>0</v>
      </c>
      <c r="AR26">
        <v>-10379184</v>
      </c>
      <c r="AS26">
        <v>0</v>
      </c>
      <c r="AT26">
        <v>-22221659</v>
      </c>
    </row>
    <row r="27" spans="1:46" x14ac:dyDescent="0.35">
      <c r="A27" t="s">
        <v>183</v>
      </c>
      <c r="B27" t="s">
        <v>184</v>
      </c>
      <c r="C27" t="s">
        <v>112</v>
      </c>
      <c r="D27" t="s">
        <v>185</v>
      </c>
      <c r="E27">
        <v>0.49</v>
      </c>
      <c r="F27">
        <v>0.5</v>
      </c>
      <c r="G27">
        <v>0.66500000000000004</v>
      </c>
      <c r="H27">
        <v>668317</v>
      </c>
      <c r="I27">
        <v>0</v>
      </c>
      <c r="J27">
        <v>69.259243176675596</v>
      </c>
      <c r="K27">
        <v>389300000</v>
      </c>
      <c r="L27">
        <v>378275000</v>
      </c>
      <c r="M27" s="4">
        <v>2472960</v>
      </c>
      <c r="N27">
        <v>106855696</v>
      </c>
      <c r="O27">
        <v>3701232</v>
      </c>
      <c r="P27">
        <v>3493623</v>
      </c>
      <c r="Q27">
        <v>-93525</v>
      </c>
      <c r="R27">
        <v>-6008059</v>
      </c>
      <c r="S27">
        <v>152097</v>
      </c>
      <c r="T27">
        <v>-28287078</v>
      </c>
      <c r="U27">
        <v>0</v>
      </c>
      <c r="V27">
        <v>-107300</v>
      </c>
      <c r="W27">
        <v>0</v>
      </c>
      <c r="X27">
        <v>0</v>
      </c>
      <c r="Y27">
        <v>0</v>
      </c>
      <c r="Z27">
        <v>0</v>
      </c>
      <c r="AA27">
        <v>0</v>
      </c>
      <c r="AB27">
        <v>-519545</v>
      </c>
      <c r="AC27">
        <v>0</v>
      </c>
      <c r="AD27">
        <v>-51133</v>
      </c>
      <c r="AE27">
        <v>0</v>
      </c>
      <c r="AF27">
        <v>-207028</v>
      </c>
      <c r="AG27">
        <v>0</v>
      </c>
      <c r="AH27">
        <v>-174418</v>
      </c>
      <c r="AI27">
        <v>0</v>
      </c>
      <c r="AJ27">
        <v>-25149</v>
      </c>
      <c r="AK27">
        <v>0</v>
      </c>
      <c r="AL27">
        <v>-24636</v>
      </c>
      <c r="AM27">
        <v>0</v>
      </c>
      <c r="AN27">
        <v>-41728</v>
      </c>
      <c r="AO27">
        <v>0</v>
      </c>
      <c r="AP27">
        <v>0</v>
      </c>
      <c r="AQ27">
        <v>0</v>
      </c>
      <c r="AR27">
        <v>-23793637</v>
      </c>
      <c r="AS27">
        <v>0</v>
      </c>
      <c r="AT27">
        <v>-14735886</v>
      </c>
    </row>
    <row r="28" spans="1:46" x14ac:dyDescent="0.35">
      <c r="A28" t="s">
        <v>186</v>
      </c>
      <c r="B28" t="s">
        <v>187</v>
      </c>
      <c r="C28" t="s">
        <v>140</v>
      </c>
      <c r="D28" t="s">
        <v>141</v>
      </c>
      <c r="E28">
        <v>0.4</v>
      </c>
      <c r="F28">
        <v>0.5</v>
      </c>
      <c r="G28">
        <v>0.68400000000000005</v>
      </c>
      <c r="H28">
        <v>294960</v>
      </c>
      <c r="I28">
        <v>0</v>
      </c>
      <c r="J28">
        <v>-13.239772869536999</v>
      </c>
      <c r="K28">
        <v>135463000</v>
      </c>
      <c r="L28">
        <v>114054000</v>
      </c>
      <c r="M28" s="4">
        <v>0</v>
      </c>
      <c r="N28">
        <v>36132200</v>
      </c>
      <c r="O28">
        <v>200430</v>
      </c>
      <c r="P28">
        <v>245100</v>
      </c>
      <c r="Q28">
        <v>76610</v>
      </c>
      <c r="R28">
        <v>-1263680</v>
      </c>
      <c r="S28">
        <v>0</v>
      </c>
      <c r="T28">
        <v>-6151164</v>
      </c>
      <c r="U28">
        <v>0</v>
      </c>
      <c r="V28">
        <v>0</v>
      </c>
      <c r="W28">
        <v>0</v>
      </c>
      <c r="X28">
        <v>-8860</v>
      </c>
      <c r="Y28">
        <v>0</v>
      </c>
      <c r="Z28">
        <v>0</v>
      </c>
      <c r="AA28">
        <v>0</v>
      </c>
      <c r="AB28">
        <v>-184288</v>
      </c>
      <c r="AC28">
        <v>0</v>
      </c>
      <c r="AD28">
        <v>0</v>
      </c>
      <c r="AE28">
        <v>0</v>
      </c>
      <c r="AF28">
        <v>0</v>
      </c>
      <c r="AG28">
        <v>0</v>
      </c>
      <c r="AH28">
        <v>0</v>
      </c>
      <c r="AI28">
        <v>0</v>
      </c>
      <c r="AJ28">
        <v>-2586</v>
      </c>
      <c r="AK28">
        <v>0</v>
      </c>
      <c r="AL28">
        <v>-2586</v>
      </c>
      <c r="AM28">
        <v>0</v>
      </c>
      <c r="AN28">
        <v>0</v>
      </c>
      <c r="AO28">
        <v>0</v>
      </c>
      <c r="AP28">
        <v>0</v>
      </c>
      <c r="AQ28">
        <v>0</v>
      </c>
      <c r="AR28">
        <v>-8430297</v>
      </c>
      <c r="AS28">
        <v>0</v>
      </c>
      <c r="AT28">
        <v>-5431705</v>
      </c>
    </row>
    <row r="29" spans="1:46" x14ac:dyDescent="0.35">
      <c r="A29" t="s">
        <v>188</v>
      </c>
      <c r="B29" t="s">
        <v>189</v>
      </c>
      <c r="C29" t="s">
        <v>190</v>
      </c>
      <c r="D29" t="s">
        <v>112</v>
      </c>
      <c r="E29">
        <v>0.4</v>
      </c>
      <c r="F29">
        <v>0.5</v>
      </c>
      <c r="G29">
        <v>0.67700000000000005</v>
      </c>
      <c r="H29">
        <v>204403</v>
      </c>
      <c r="I29">
        <v>0</v>
      </c>
      <c r="J29">
        <v>-8.5152250085874908</v>
      </c>
      <c r="K29">
        <v>103578000</v>
      </c>
      <c r="L29">
        <v>91306000</v>
      </c>
      <c r="M29" s="4">
        <v>0</v>
      </c>
      <c r="N29">
        <v>26793323</v>
      </c>
      <c r="O29">
        <v>979397</v>
      </c>
      <c r="P29">
        <v>650219</v>
      </c>
      <c r="Q29">
        <v>273633</v>
      </c>
      <c r="R29">
        <v>-1477136</v>
      </c>
      <c r="S29">
        <v>0</v>
      </c>
      <c r="T29">
        <v>-5453266</v>
      </c>
      <c r="U29">
        <v>0</v>
      </c>
      <c r="V29">
        <v>0</v>
      </c>
      <c r="W29">
        <v>0</v>
      </c>
      <c r="X29">
        <v>-2306</v>
      </c>
      <c r="Y29">
        <v>0</v>
      </c>
      <c r="Z29">
        <v>0</v>
      </c>
      <c r="AA29">
        <v>0</v>
      </c>
      <c r="AB29">
        <v>-147217</v>
      </c>
      <c r="AC29">
        <v>0</v>
      </c>
      <c r="AD29">
        <v>0</v>
      </c>
      <c r="AE29">
        <v>0</v>
      </c>
      <c r="AF29">
        <v>0</v>
      </c>
      <c r="AG29">
        <v>0</v>
      </c>
      <c r="AH29">
        <v>0</v>
      </c>
      <c r="AI29">
        <v>0</v>
      </c>
      <c r="AJ29">
        <v>-14334</v>
      </c>
      <c r="AK29">
        <v>0</v>
      </c>
      <c r="AL29">
        <v>-17177</v>
      </c>
      <c r="AM29">
        <v>0</v>
      </c>
      <c r="AN29">
        <v>-69835</v>
      </c>
      <c r="AO29">
        <v>0</v>
      </c>
      <c r="AP29">
        <v>0</v>
      </c>
      <c r="AQ29">
        <v>0</v>
      </c>
      <c r="AR29">
        <v>-6358346</v>
      </c>
      <c r="AS29">
        <v>0</v>
      </c>
      <c r="AT29">
        <v>-5399208</v>
      </c>
    </row>
    <row r="30" spans="1:46" x14ac:dyDescent="0.35">
      <c r="A30" t="s">
        <v>191</v>
      </c>
      <c r="B30" t="s">
        <v>192</v>
      </c>
      <c r="C30" t="s">
        <v>132</v>
      </c>
      <c r="D30" t="s">
        <v>112</v>
      </c>
      <c r="E30">
        <v>0.3</v>
      </c>
      <c r="F30">
        <v>0.5</v>
      </c>
      <c r="G30">
        <v>0.78</v>
      </c>
      <c r="H30">
        <v>475732</v>
      </c>
      <c r="I30">
        <v>0</v>
      </c>
      <c r="J30">
        <v>53.0049084982587</v>
      </c>
      <c r="K30">
        <v>370228000</v>
      </c>
      <c r="L30">
        <v>313478000</v>
      </c>
      <c r="M30" s="4">
        <v>0</v>
      </c>
      <c r="N30">
        <v>105447192</v>
      </c>
      <c r="O30">
        <v>2627000</v>
      </c>
      <c r="P30">
        <v>228553</v>
      </c>
      <c r="Q30">
        <v>-4652000</v>
      </c>
      <c r="R30">
        <v>15936329</v>
      </c>
      <c r="S30">
        <v>0</v>
      </c>
      <c r="T30">
        <v>-9674402</v>
      </c>
      <c r="U30">
        <v>0</v>
      </c>
      <c r="V30">
        <v>0</v>
      </c>
      <c r="W30">
        <v>0</v>
      </c>
      <c r="X30">
        <v>16559</v>
      </c>
      <c r="Y30">
        <v>0</v>
      </c>
      <c r="Z30">
        <v>0</v>
      </c>
      <c r="AA30">
        <v>0</v>
      </c>
      <c r="AB30">
        <v>-143528</v>
      </c>
      <c r="AC30">
        <v>0</v>
      </c>
      <c r="AD30">
        <v>16652</v>
      </c>
      <c r="AE30">
        <v>0</v>
      </c>
      <c r="AF30">
        <v>0</v>
      </c>
      <c r="AG30">
        <v>0</v>
      </c>
      <c r="AH30">
        <v>0</v>
      </c>
      <c r="AI30">
        <v>0</v>
      </c>
      <c r="AJ30">
        <v>-948</v>
      </c>
      <c r="AK30">
        <v>0</v>
      </c>
      <c r="AL30">
        <v>-948</v>
      </c>
      <c r="AM30">
        <v>0</v>
      </c>
      <c r="AN30">
        <v>0</v>
      </c>
      <c r="AO30">
        <v>0</v>
      </c>
      <c r="AP30">
        <v>0</v>
      </c>
      <c r="AQ30">
        <v>0</v>
      </c>
      <c r="AR30">
        <v>-31304348</v>
      </c>
      <c r="AS30">
        <v>0</v>
      </c>
      <c r="AT30">
        <v>-230000</v>
      </c>
    </row>
    <row r="31" spans="1:46" x14ac:dyDescent="0.35">
      <c r="A31" t="s">
        <v>193</v>
      </c>
      <c r="B31" t="s">
        <v>194</v>
      </c>
      <c r="C31" t="s">
        <v>140</v>
      </c>
      <c r="D31" t="s">
        <v>141</v>
      </c>
      <c r="E31">
        <v>0.4</v>
      </c>
      <c r="F31">
        <v>0.5</v>
      </c>
      <c r="G31">
        <v>0.72799999999999998</v>
      </c>
      <c r="H31">
        <v>184403</v>
      </c>
      <c r="I31">
        <v>0</v>
      </c>
      <c r="J31">
        <v>-10.1354580214515</v>
      </c>
      <c r="K31">
        <v>71520000</v>
      </c>
      <c r="L31">
        <v>65638000</v>
      </c>
      <c r="M31" s="4">
        <v>0</v>
      </c>
      <c r="N31">
        <v>16702017</v>
      </c>
      <c r="O31">
        <v>0</v>
      </c>
      <c r="P31">
        <v>857353</v>
      </c>
      <c r="Q31">
        <v>0</v>
      </c>
      <c r="R31">
        <v>0</v>
      </c>
      <c r="S31">
        <v>0</v>
      </c>
      <c r="T31">
        <v>-3080583</v>
      </c>
      <c r="U31">
        <v>0</v>
      </c>
      <c r="V31">
        <v>0</v>
      </c>
      <c r="W31">
        <v>0</v>
      </c>
      <c r="X31">
        <v>-1218</v>
      </c>
      <c r="Y31">
        <v>0</v>
      </c>
      <c r="Z31">
        <v>0</v>
      </c>
      <c r="AA31">
        <v>0</v>
      </c>
      <c r="AB31">
        <v>-330176</v>
      </c>
      <c r="AC31">
        <v>0</v>
      </c>
      <c r="AD31">
        <v>0</v>
      </c>
      <c r="AE31">
        <v>0</v>
      </c>
      <c r="AF31">
        <v>0</v>
      </c>
      <c r="AG31">
        <v>0</v>
      </c>
      <c r="AH31">
        <v>0</v>
      </c>
      <c r="AI31">
        <v>0</v>
      </c>
      <c r="AJ31">
        <v>-3482</v>
      </c>
      <c r="AK31">
        <v>0</v>
      </c>
      <c r="AL31">
        <v>-191</v>
      </c>
      <c r="AM31">
        <v>0</v>
      </c>
      <c r="AN31">
        <v>0</v>
      </c>
      <c r="AO31">
        <v>0</v>
      </c>
      <c r="AP31">
        <v>0</v>
      </c>
      <c r="AQ31">
        <v>0</v>
      </c>
      <c r="AR31">
        <v>-7767596</v>
      </c>
      <c r="AS31">
        <v>0</v>
      </c>
      <c r="AT31">
        <v>-1084537</v>
      </c>
    </row>
    <row r="32" spans="1:46" x14ac:dyDescent="0.35">
      <c r="A32" t="s">
        <v>195</v>
      </c>
      <c r="B32" t="s">
        <v>196</v>
      </c>
      <c r="C32" t="s">
        <v>112</v>
      </c>
      <c r="D32" t="s">
        <v>197</v>
      </c>
      <c r="E32">
        <v>0.49</v>
      </c>
      <c r="F32">
        <v>0.5</v>
      </c>
      <c r="G32">
        <v>0.70099999999999996</v>
      </c>
      <c r="H32">
        <v>646184</v>
      </c>
      <c r="I32">
        <v>0</v>
      </c>
      <c r="J32">
        <v>-1.1840736273599499</v>
      </c>
      <c r="K32">
        <v>316347000</v>
      </c>
      <c r="L32">
        <v>304408000</v>
      </c>
      <c r="M32" s="4">
        <v>1889280</v>
      </c>
      <c r="N32">
        <v>87125885</v>
      </c>
      <c r="O32">
        <v>247129</v>
      </c>
      <c r="P32">
        <v>3320206</v>
      </c>
      <c r="Q32">
        <v>378826</v>
      </c>
      <c r="R32">
        <v>-709987</v>
      </c>
      <c r="S32">
        <v>0</v>
      </c>
      <c r="T32">
        <v>-12132659</v>
      </c>
      <c r="U32">
        <v>0</v>
      </c>
      <c r="V32">
        <v>-66647</v>
      </c>
      <c r="W32">
        <v>0</v>
      </c>
      <c r="X32">
        <v>-4137</v>
      </c>
      <c r="Y32">
        <v>0</v>
      </c>
      <c r="Z32">
        <v>0</v>
      </c>
      <c r="AA32">
        <v>0</v>
      </c>
      <c r="AB32">
        <v>-943453</v>
      </c>
      <c r="AC32">
        <v>0</v>
      </c>
      <c r="AD32">
        <v>-15383</v>
      </c>
      <c r="AE32">
        <v>0</v>
      </c>
      <c r="AF32">
        <v>0</v>
      </c>
      <c r="AG32">
        <v>0</v>
      </c>
      <c r="AH32">
        <v>0</v>
      </c>
      <c r="AI32">
        <v>0</v>
      </c>
      <c r="AJ32">
        <v>-9242</v>
      </c>
      <c r="AK32">
        <v>0</v>
      </c>
      <c r="AL32">
        <v>-9242</v>
      </c>
      <c r="AM32">
        <v>0</v>
      </c>
      <c r="AN32">
        <v>0</v>
      </c>
      <c r="AO32">
        <v>0</v>
      </c>
      <c r="AP32">
        <v>0</v>
      </c>
      <c r="AQ32">
        <v>0</v>
      </c>
      <c r="AR32">
        <v>-39670155</v>
      </c>
      <c r="AS32">
        <v>0</v>
      </c>
      <c r="AT32">
        <v>-6980974</v>
      </c>
    </row>
    <row r="33" spans="1:46" x14ac:dyDescent="0.35">
      <c r="A33" t="s">
        <v>198</v>
      </c>
      <c r="B33" t="s">
        <v>199</v>
      </c>
      <c r="C33" t="s">
        <v>150</v>
      </c>
      <c r="D33" t="s">
        <v>151</v>
      </c>
      <c r="E33">
        <v>0.49</v>
      </c>
      <c r="F33">
        <v>0.5</v>
      </c>
      <c r="G33">
        <v>0.69499999999999995</v>
      </c>
      <c r="H33">
        <v>843926</v>
      </c>
      <c r="I33">
        <v>64779</v>
      </c>
      <c r="J33">
        <v>-4.4266993318444596</v>
      </c>
      <c r="K33">
        <v>594310000</v>
      </c>
      <c r="L33">
        <v>533402000</v>
      </c>
      <c r="M33" s="4">
        <v>4295680</v>
      </c>
      <c r="N33">
        <v>163468658</v>
      </c>
      <c r="O33">
        <v>1653878</v>
      </c>
      <c r="P33">
        <v>17988642</v>
      </c>
      <c r="Q33">
        <v>0</v>
      </c>
      <c r="R33">
        <v>-19301373</v>
      </c>
      <c r="S33">
        <v>5397161</v>
      </c>
      <c r="T33">
        <v>-15833678</v>
      </c>
      <c r="U33">
        <v>-434360</v>
      </c>
      <c r="V33">
        <v>-67664</v>
      </c>
      <c r="W33">
        <v>-4911</v>
      </c>
      <c r="X33">
        <v>-3714</v>
      </c>
      <c r="Y33">
        <v>0</v>
      </c>
      <c r="Z33">
        <v>0</v>
      </c>
      <c r="AA33">
        <v>0</v>
      </c>
      <c r="AB33">
        <v>-454547</v>
      </c>
      <c r="AC33">
        <v>-7048</v>
      </c>
      <c r="AD33">
        <v>-18038</v>
      </c>
      <c r="AE33">
        <v>-3325</v>
      </c>
      <c r="AF33">
        <v>0</v>
      </c>
      <c r="AG33">
        <v>0</v>
      </c>
      <c r="AH33">
        <v>0</v>
      </c>
      <c r="AI33">
        <v>0</v>
      </c>
      <c r="AJ33">
        <v>-9207</v>
      </c>
      <c r="AK33">
        <v>0</v>
      </c>
      <c r="AL33">
        <v>0</v>
      </c>
      <c r="AM33">
        <v>0</v>
      </c>
      <c r="AN33">
        <v>0</v>
      </c>
      <c r="AO33">
        <v>-243753</v>
      </c>
      <c r="AP33">
        <v>0</v>
      </c>
      <c r="AQ33">
        <v>-59735</v>
      </c>
      <c r="AR33">
        <v>-29155965</v>
      </c>
      <c r="AS33">
        <v>-832341</v>
      </c>
      <c r="AT33">
        <v>-24878853</v>
      </c>
    </row>
    <row r="34" spans="1:46" x14ac:dyDescent="0.35">
      <c r="A34" t="s">
        <v>200</v>
      </c>
      <c r="B34" t="s">
        <v>201</v>
      </c>
      <c r="C34" t="s">
        <v>190</v>
      </c>
      <c r="D34" t="s">
        <v>112</v>
      </c>
      <c r="E34">
        <v>0.4</v>
      </c>
      <c r="F34">
        <v>0.5</v>
      </c>
      <c r="G34">
        <v>0.65300000000000002</v>
      </c>
      <c r="H34">
        <v>164407</v>
      </c>
      <c r="I34">
        <v>0</v>
      </c>
      <c r="J34">
        <v>-8.9959288692113599</v>
      </c>
      <c r="K34">
        <v>86695000</v>
      </c>
      <c r="L34">
        <v>79532000</v>
      </c>
      <c r="M34" s="4">
        <v>0</v>
      </c>
      <c r="N34">
        <v>22830762</v>
      </c>
      <c r="O34">
        <v>948153</v>
      </c>
      <c r="P34">
        <v>253645</v>
      </c>
      <c r="Q34">
        <v>296393</v>
      </c>
      <c r="R34">
        <v>-1273525</v>
      </c>
      <c r="S34">
        <v>0</v>
      </c>
      <c r="T34">
        <v>-4699693</v>
      </c>
      <c r="U34">
        <v>0</v>
      </c>
      <c r="V34">
        <v>-21958</v>
      </c>
      <c r="W34">
        <v>0</v>
      </c>
      <c r="X34">
        <v>0</v>
      </c>
      <c r="Y34">
        <v>0</v>
      </c>
      <c r="Z34">
        <v>0</v>
      </c>
      <c r="AA34">
        <v>0</v>
      </c>
      <c r="AB34">
        <v>-38647</v>
      </c>
      <c r="AC34">
        <v>0</v>
      </c>
      <c r="AD34">
        <v>0</v>
      </c>
      <c r="AE34">
        <v>0</v>
      </c>
      <c r="AF34">
        <v>0</v>
      </c>
      <c r="AG34">
        <v>0</v>
      </c>
      <c r="AH34">
        <v>0</v>
      </c>
      <c r="AI34">
        <v>0</v>
      </c>
      <c r="AJ34">
        <v>-12076</v>
      </c>
      <c r="AK34">
        <v>0</v>
      </c>
      <c r="AL34">
        <v>-12076</v>
      </c>
      <c r="AM34">
        <v>0</v>
      </c>
      <c r="AN34">
        <v>-16107</v>
      </c>
      <c r="AO34">
        <v>0</v>
      </c>
      <c r="AP34">
        <v>0</v>
      </c>
      <c r="AQ34">
        <v>0</v>
      </c>
      <c r="AR34">
        <v>-7686525</v>
      </c>
      <c r="AS34">
        <v>0</v>
      </c>
      <c r="AT34">
        <v>-3707602</v>
      </c>
    </row>
    <row r="35" spans="1:46" x14ac:dyDescent="0.35">
      <c r="A35" t="s">
        <v>202</v>
      </c>
      <c r="B35" t="s">
        <v>203</v>
      </c>
      <c r="C35" t="s">
        <v>132</v>
      </c>
      <c r="D35" t="s">
        <v>112</v>
      </c>
      <c r="E35">
        <v>0.3</v>
      </c>
      <c r="F35">
        <v>0.5</v>
      </c>
      <c r="G35">
        <v>0.75600000000000001</v>
      </c>
      <c r="H35">
        <v>315166</v>
      </c>
      <c r="I35">
        <v>0</v>
      </c>
      <c r="J35">
        <v>9.7105335653231108</v>
      </c>
      <c r="K35">
        <v>246416000</v>
      </c>
      <c r="L35">
        <v>237766000</v>
      </c>
      <c r="M35" s="4">
        <v>1126400</v>
      </c>
      <c r="N35">
        <v>65878125</v>
      </c>
      <c r="O35">
        <v>49923</v>
      </c>
      <c r="P35">
        <v>32629</v>
      </c>
      <c r="Q35">
        <v>0</v>
      </c>
      <c r="R35">
        <v>0</v>
      </c>
      <c r="S35">
        <v>0</v>
      </c>
      <c r="T35">
        <v>-8084332</v>
      </c>
      <c r="U35">
        <v>0</v>
      </c>
      <c r="V35">
        <v>0</v>
      </c>
      <c r="W35">
        <v>0</v>
      </c>
      <c r="X35">
        <v>9794</v>
      </c>
      <c r="Y35">
        <v>0</v>
      </c>
      <c r="Z35">
        <v>0</v>
      </c>
      <c r="AA35">
        <v>0</v>
      </c>
      <c r="AB35">
        <v>-32960</v>
      </c>
      <c r="AC35">
        <v>0</v>
      </c>
      <c r="AD35">
        <v>0</v>
      </c>
      <c r="AE35">
        <v>0</v>
      </c>
      <c r="AF35">
        <v>-14643</v>
      </c>
      <c r="AG35">
        <v>0</v>
      </c>
      <c r="AH35">
        <v>0</v>
      </c>
      <c r="AI35">
        <v>0</v>
      </c>
      <c r="AJ35">
        <v>0</v>
      </c>
      <c r="AK35">
        <v>0</v>
      </c>
      <c r="AL35">
        <v>0</v>
      </c>
      <c r="AM35">
        <v>0</v>
      </c>
      <c r="AN35">
        <v>0</v>
      </c>
      <c r="AO35">
        <v>0</v>
      </c>
      <c r="AP35">
        <v>0</v>
      </c>
      <c r="AQ35">
        <v>0</v>
      </c>
      <c r="AR35">
        <v>-28741453</v>
      </c>
      <c r="AS35">
        <v>0</v>
      </c>
      <c r="AT35">
        <v>-11794514</v>
      </c>
    </row>
    <row r="36" spans="1:46" x14ac:dyDescent="0.35">
      <c r="A36" t="s">
        <v>204</v>
      </c>
      <c r="B36" t="s">
        <v>205</v>
      </c>
      <c r="C36" t="s">
        <v>206</v>
      </c>
      <c r="D36" t="s">
        <v>207</v>
      </c>
      <c r="E36">
        <v>0.4</v>
      </c>
      <c r="F36">
        <v>0.5</v>
      </c>
      <c r="G36">
        <v>0.69399999999999995</v>
      </c>
      <c r="H36">
        <v>0</v>
      </c>
      <c r="I36">
        <v>0</v>
      </c>
      <c r="J36">
        <v>-8.2632555748286194</v>
      </c>
      <c r="K36">
        <v>76661000</v>
      </c>
      <c r="L36">
        <v>67729000</v>
      </c>
      <c r="M36" s="4">
        <v>0</v>
      </c>
      <c r="N36">
        <v>22954075</v>
      </c>
      <c r="O36">
        <v>317147</v>
      </c>
      <c r="P36">
        <v>0</v>
      </c>
      <c r="Q36">
        <v>0</v>
      </c>
      <c r="R36">
        <v>1972592</v>
      </c>
      <c r="S36">
        <v>0</v>
      </c>
      <c r="T36">
        <v>-4542309</v>
      </c>
      <c r="U36">
        <v>0</v>
      </c>
      <c r="V36">
        <v>0</v>
      </c>
      <c r="W36">
        <v>0</v>
      </c>
      <c r="X36">
        <v>-25769</v>
      </c>
      <c r="Y36">
        <v>0</v>
      </c>
      <c r="Z36">
        <v>0</v>
      </c>
      <c r="AA36">
        <v>0</v>
      </c>
      <c r="AB36">
        <v>-129838</v>
      </c>
      <c r="AC36">
        <v>0</v>
      </c>
      <c r="AD36">
        <v>0</v>
      </c>
      <c r="AE36">
        <v>0</v>
      </c>
      <c r="AF36">
        <v>0</v>
      </c>
      <c r="AG36">
        <v>0</v>
      </c>
      <c r="AH36">
        <v>0</v>
      </c>
      <c r="AI36">
        <v>0</v>
      </c>
      <c r="AJ36">
        <v>-5542</v>
      </c>
      <c r="AK36">
        <v>0</v>
      </c>
      <c r="AL36">
        <v>0</v>
      </c>
      <c r="AM36">
        <v>0</v>
      </c>
      <c r="AN36">
        <v>0</v>
      </c>
      <c r="AO36">
        <v>0</v>
      </c>
      <c r="AP36">
        <v>0</v>
      </c>
      <c r="AQ36">
        <v>0</v>
      </c>
      <c r="AR36">
        <v>-4493275</v>
      </c>
      <c r="AS36">
        <v>0</v>
      </c>
      <c r="AT36">
        <v>-819614</v>
      </c>
    </row>
    <row r="37" spans="1:46" x14ac:dyDescent="0.35">
      <c r="A37" t="s">
        <v>208</v>
      </c>
      <c r="B37" t="s">
        <v>209</v>
      </c>
      <c r="C37" t="s">
        <v>210</v>
      </c>
      <c r="D37" t="s">
        <v>112</v>
      </c>
      <c r="E37">
        <v>0.4</v>
      </c>
      <c r="F37">
        <v>0.5</v>
      </c>
      <c r="G37">
        <v>0.75900000000000001</v>
      </c>
      <c r="H37">
        <v>157887</v>
      </c>
      <c r="I37">
        <v>0</v>
      </c>
      <c r="J37">
        <v>-13.6123107485768</v>
      </c>
      <c r="K37">
        <v>109279000</v>
      </c>
      <c r="L37">
        <v>90430000</v>
      </c>
      <c r="M37" s="4">
        <v>1208320</v>
      </c>
      <c r="N37">
        <v>30399583</v>
      </c>
      <c r="O37">
        <v>0</v>
      </c>
      <c r="P37">
        <v>2826237</v>
      </c>
      <c r="Q37">
        <v>0</v>
      </c>
      <c r="R37">
        <v>-2650421</v>
      </c>
      <c r="S37">
        <v>0</v>
      </c>
      <c r="T37">
        <v>-3141163</v>
      </c>
      <c r="U37">
        <v>0</v>
      </c>
      <c r="V37">
        <v>0</v>
      </c>
      <c r="W37">
        <v>0</v>
      </c>
      <c r="X37">
        <v>-4169</v>
      </c>
      <c r="Y37">
        <v>0</v>
      </c>
      <c r="Z37">
        <v>0</v>
      </c>
      <c r="AA37">
        <v>0</v>
      </c>
      <c r="AB37">
        <v>-187046</v>
      </c>
      <c r="AC37">
        <v>0</v>
      </c>
      <c r="AD37">
        <v>0</v>
      </c>
      <c r="AE37">
        <v>0</v>
      </c>
      <c r="AF37">
        <v>0</v>
      </c>
      <c r="AG37">
        <v>0</v>
      </c>
      <c r="AH37">
        <v>0</v>
      </c>
      <c r="AI37">
        <v>0</v>
      </c>
      <c r="AJ37">
        <v>-1472</v>
      </c>
      <c r="AK37">
        <v>0</v>
      </c>
      <c r="AL37">
        <v>-1472</v>
      </c>
      <c r="AM37">
        <v>0</v>
      </c>
      <c r="AN37">
        <v>0</v>
      </c>
      <c r="AO37">
        <v>0</v>
      </c>
      <c r="AP37">
        <v>0</v>
      </c>
      <c r="AQ37">
        <v>0</v>
      </c>
      <c r="AR37">
        <v>-6454757</v>
      </c>
      <c r="AS37">
        <v>0</v>
      </c>
      <c r="AT37">
        <v>-2126141</v>
      </c>
    </row>
    <row r="38" spans="1:46" x14ac:dyDescent="0.35">
      <c r="A38" t="s">
        <v>211</v>
      </c>
      <c r="B38" t="s">
        <v>212</v>
      </c>
      <c r="C38" t="s">
        <v>121</v>
      </c>
      <c r="D38" t="s">
        <v>122</v>
      </c>
      <c r="E38">
        <v>0.4</v>
      </c>
      <c r="F38">
        <v>0.5</v>
      </c>
      <c r="G38">
        <v>0.67700000000000005</v>
      </c>
      <c r="H38">
        <v>116074</v>
      </c>
      <c r="I38">
        <v>0</v>
      </c>
      <c r="J38">
        <v>-8.0185617826932596</v>
      </c>
      <c r="K38">
        <v>73803000</v>
      </c>
      <c r="L38">
        <v>71703000</v>
      </c>
      <c r="M38" s="4">
        <v>0</v>
      </c>
      <c r="N38">
        <v>23726712</v>
      </c>
      <c r="O38">
        <v>313241</v>
      </c>
      <c r="P38">
        <v>333091</v>
      </c>
      <c r="Q38">
        <v>-40000</v>
      </c>
      <c r="R38">
        <v>-660000</v>
      </c>
      <c r="S38">
        <v>0</v>
      </c>
      <c r="T38">
        <v>-3129426</v>
      </c>
      <c r="U38">
        <v>0</v>
      </c>
      <c r="V38">
        <v>0</v>
      </c>
      <c r="W38">
        <v>0</v>
      </c>
      <c r="X38">
        <v>-46647</v>
      </c>
      <c r="Y38">
        <v>0</v>
      </c>
      <c r="Z38">
        <v>0</v>
      </c>
      <c r="AA38">
        <v>0</v>
      </c>
      <c r="AB38">
        <v>-131829</v>
      </c>
      <c r="AC38">
        <v>0</v>
      </c>
      <c r="AD38">
        <v>0</v>
      </c>
      <c r="AE38">
        <v>0</v>
      </c>
      <c r="AF38">
        <v>0</v>
      </c>
      <c r="AG38">
        <v>0</v>
      </c>
      <c r="AH38">
        <v>0</v>
      </c>
      <c r="AI38">
        <v>0</v>
      </c>
      <c r="AJ38">
        <v>0</v>
      </c>
      <c r="AK38">
        <v>0</v>
      </c>
      <c r="AL38">
        <v>0</v>
      </c>
      <c r="AM38">
        <v>0</v>
      </c>
      <c r="AN38">
        <v>0</v>
      </c>
      <c r="AO38">
        <v>-187679</v>
      </c>
      <c r="AP38">
        <v>0</v>
      </c>
      <c r="AQ38">
        <v>0</v>
      </c>
      <c r="AR38">
        <v>-6110657</v>
      </c>
      <c r="AS38">
        <v>0</v>
      </c>
      <c r="AT38">
        <v>-1448583</v>
      </c>
    </row>
    <row r="39" spans="1:46" x14ac:dyDescent="0.35">
      <c r="A39" t="s">
        <v>213</v>
      </c>
      <c r="B39" t="s">
        <v>214</v>
      </c>
      <c r="C39" t="s">
        <v>112</v>
      </c>
      <c r="D39" t="s">
        <v>215</v>
      </c>
      <c r="E39">
        <v>0.49</v>
      </c>
      <c r="F39">
        <v>0.5</v>
      </c>
      <c r="G39">
        <v>0.71599999999999997</v>
      </c>
      <c r="H39">
        <v>944636</v>
      </c>
      <c r="I39">
        <v>6819</v>
      </c>
      <c r="J39">
        <v>-32.252885872157499</v>
      </c>
      <c r="K39">
        <v>543220000</v>
      </c>
      <c r="L39">
        <v>463180000</v>
      </c>
      <c r="M39" s="4">
        <v>0</v>
      </c>
      <c r="N39">
        <v>142071867</v>
      </c>
      <c r="O39">
        <v>0</v>
      </c>
      <c r="P39">
        <v>0</v>
      </c>
      <c r="Q39">
        <v>4146532</v>
      </c>
      <c r="R39">
        <v>-9205542</v>
      </c>
      <c r="S39">
        <v>1705799</v>
      </c>
      <c r="T39">
        <v>-16950958</v>
      </c>
      <c r="U39">
        <v>-10386</v>
      </c>
      <c r="V39">
        <v>-50434</v>
      </c>
      <c r="W39">
        <v>0</v>
      </c>
      <c r="X39">
        <v>-37644</v>
      </c>
      <c r="Y39">
        <v>0</v>
      </c>
      <c r="Z39">
        <v>0</v>
      </c>
      <c r="AA39">
        <v>0</v>
      </c>
      <c r="AB39">
        <v>-682382</v>
      </c>
      <c r="AC39">
        <v>0</v>
      </c>
      <c r="AD39">
        <v>-6671</v>
      </c>
      <c r="AE39">
        <v>0</v>
      </c>
      <c r="AF39">
        <v>0</v>
      </c>
      <c r="AG39">
        <v>0</v>
      </c>
      <c r="AH39">
        <v>0</v>
      </c>
      <c r="AI39">
        <v>0</v>
      </c>
      <c r="AJ39">
        <v>-28201</v>
      </c>
      <c r="AK39">
        <v>0</v>
      </c>
      <c r="AL39">
        <v>-15153</v>
      </c>
      <c r="AM39">
        <v>0</v>
      </c>
      <c r="AN39">
        <v>0</v>
      </c>
      <c r="AO39">
        <v>-759510</v>
      </c>
      <c r="AP39">
        <v>0</v>
      </c>
      <c r="AQ39">
        <v>-146652</v>
      </c>
      <c r="AR39">
        <v>-30926978</v>
      </c>
      <c r="AS39">
        <v>0</v>
      </c>
      <c r="AT39">
        <v>-14410977</v>
      </c>
    </row>
    <row r="40" spans="1:46" x14ac:dyDescent="0.35">
      <c r="A40" t="s">
        <v>216</v>
      </c>
      <c r="B40" t="s">
        <v>217</v>
      </c>
      <c r="C40" t="s">
        <v>218</v>
      </c>
      <c r="D40" t="s">
        <v>166</v>
      </c>
      <c r="E40">
        <v>0.4</v>
      </c>
      <c r="F40">
        <v>0.5</v>
      </c>
      <c r="G40">
        <v>0.63400000000000001</v>
      </c>
      <c r="H40">
        <v>120728</v>
      </c>
      <c r="I40">
        <v>0</v>
      </c>
      <c r="J40">
        <v>-6.0434991289811704</v>
      </c>
      <c r="K40">
        <v>83841000</v>
      </c>
      <c r="L40">
        <v>76270000</v>
      </c>
      <c r="M40" s="4">
        <v>0</v>
      </c>
      <c r="N40">
        <v>24042554</v>
      </c>
      <c r="O40">
        <v>0</v>
      </c>
      <c r="P40">
        <v>1411840</v>
      </c>
      <c r="Q40">
        <v>483852</v>
      </c>
      <c r="R40">
        <v>-870469</v>
      </c>
      <c r="S40">
        <v>0</v>
      </c>
      <c r="T40">
        <v>-4537739</v>
      </c>
      <c r="U40">
        <v>0</v>
      </c>
      <c r="V40">
        <v>-15651</v>
      </c>
      <c r="W40">
        <v>0</v>
      </c>
      <c r="X40">
        <v>-8194</v>
      </c>
      <c r="Y40">
        <v>0</v>
      </c>
      <c r="Z40">
        <v>0</v>
      </c>
      <c r="AA40">
        <v>0</v>
      </c>
      <c r="AB40">
        <v>-276181</v>
      </c>
      <c r="AC40">
        <v>0</v>
      </c>
      <c r="AD40">
        <v>-906</v>
      </c>
      <c r="AE40">
        <v>0</v>
      </c>
      <c r="AF40">
        <v>0</v>
      </c>
      <c r="AG40">
        <v>0</v>
      </c>
      <c r="AH40">
        <v>0</v>
      </c>
      <c r="AI40">
        <v>0</v>
      </c>
      <c r="AJ40">
        <v>0</v>
      </c>
      <c r="AK40">
        <v>0</v>
      </c>
      <c r="AL40">
        <v>0</v>
      </c>
      <c r="AM40">
        <v>0</v>
      </c>
      <c r="AN40">
        <v>-134852</v>
      </c>
      <c r="AO40">
        <v>0</v>
      </c>
      <c r="AP40">
        <v>-70704</v>
      </c>
      <c r="AQ40">
        <v>0</v>
      </c>
      <c r="AR40">
        <v>-4717019</v>
      </c>
      <c r="AS40">
        <v>0</v>
      </c>
      <c r="AT40">
        <v>-873530</v>
      </c>
    </row>
    <row r="41" spans="1:46" x14ac:dyDescent="0.35">
      <c r="A41" t="s">
        <v>219</v>
      </c>
      <c r="B41" t="s">
        <v>220</v>
      </c>
      <c r="C41" t="s">
        <v>173</v>
      </c>
      <c r="D41" t="s">
        <v>112</v>
      </c>
      <c r="E41">
        <v>0.49</v>
      </c>
      <c r="F41">
        <v>0.5</v>
      </c>
      <c r="G41">
        <v>0.67400000000000004</v>
      </c>
      <c r="H41">
        <v>294744</v>
      </c>
      <c r="I41">
        <v>0</v>
      </c>
      <c r="J41">
        <v>10.842096081486501</v>
      </c>
      <c r="K41">
        <v>135630000</v>
      </c>
      <c r="L41">
        <v>130152000</v>
      </c>
      <c r="M41" s="4">
        <v>0</v>
      </c>
      <c r="N41">
        <v>39011554</v>
      </c>
      <c r="O41">
        <v>0</v>
      </c>
      <c r="P41">
        <v>1572336</v>
      </c>
      <c r="Q41">
        <v>862197</v>
      </c>
      <c r="R41">
        <v>31891</v>
      </c>
      <c r="S41">
        <v>0</v>
      </c>
      <c r="T41">
        <v>-9317047</v>
      </c>
      <c r="U41">
        <v>0</v>
      </c>
      <c r="V41">
        <v>-11390</v>
      </c>
      <c r="W41">
        <v>0</v>
      </c>
      <c r="X41">
        <v>-4073</v>
      </c>
      <c r="Y41">
        <v>0</v>
      </c>
      <c r="Z41">
        <v>0</v>
      </c>
      <c r="AA41">
        <v>0</v>
      </c>
      <c r="AB41">
        <v>-431817</v>
      </c>
      <c r="AC41">
        <v>0</v>
      </c>
      <c r="AD41">
        <v>0</v>
      </c>
      <c r="AE41">
        <v>0</v>
      </c>
      <c r="AF41">
        <v>0</v>
      </c>
      <c r="AG41">
        <v>0</v>
      </c>
      <c r="AH41">
        <v>0</v>
      </c>
      <c r="AI41">
        <v>0</v>
      </c>
      <c r="AJ41">
        <v>-9685</v>
      </c>
      <c r="AK41">
        <v>0</v>
      </c>
      <c r="AL41">
        <v>-8305</v>
      </c>
      <c r="AM41">
        <v>0</v>
      </c>
      <c r="AN41">
        <v>-224427</v>
      </c>
      <c r="AO41">
        <v>0</v>
      </c>
      <c r="AP41">
        <v>-67437</v>
      </c>
      <c r="AQ41">
        <v>0</v>
      </c>
      <c r="AR41">
        <v>-8191396</v>
      </c>
      <c r="AS41">
        <v>0</v>
      </c>
      <c r="AT41">
        <v>-963096</v>
      </c>
    </row>
    <row r="42" spans="1:46" x14ac:dyDescent="0.35">
      <c r="A42" t="s">
        <v>221</v>
      </c>
      <c r="B42" t="s">
        <v>222</v>
      </c>
      <c r="C42" t="s">
        <v>112</v>
      </c>
      <c r="D42" t="s">
        <v>185</v>
      </c>
      <c r="E42">
        <v>0.49</v>
      </c>
      <c r="F42">
        <v>0.5</v>
      </c>
      <c r="G42">
        <v>0.65200000000000002</v>
      </c>
      <c r="H42">
        <v>307372</v>
      </c>
      <c r="I42">
        <v>0</v>
      </c>
      <c r="J42">
        <v>13.582070184336301</v>
      </c>
      <c r="K42">
        <v>169286000</v>
      </c>
      <c r="L42">
        <v>158924000</v>
      </c>
      <c r="M42" s="4">
        <v>0</v>
      </c>
      <c r="N42">
        <v>47057514</v>
      </c>
      <c r="O42">
        <v>711734</v>
      </c>
      <c r="P42">
        <v>1454017</v>
      </c>
      <c r="Q42">
        <v>0</v>
      </c>
      <c r="R42">
        <v>-1688892</v>
      </c>
      <c r="S42">
        <v>0</v>
      </c>
      <c r="T42">
        <v>-12523981</v>
      </c>
      <c r="U42">
        <v>0</v>
      </c>
      <c r="V42">
        <v>0</v>
      </c>
      <c r="W42">
        <v>0</v>
      </c>
      <c r="X42">
        <v>-22982</v>
      </c>
      <c r="Y42">
        <v>0</v>
      </c>
      <c r="Z42">
        <v>0</v>
      </c>
      <c r="AA42">
        <v>0</v>
      </c>
      <c r="AB42">
        <v>-413021</v>
      </c>
      <c r="AC42">
        <v>0</v>
      </c>
      <c r="AD42">
        <v>0</v>
      </c>
      <c r="AE42">
        <v>0</v>
      </c>
      <c r="AF42">
        <v>0</v>
      </c>
      <c r="AG42">
        <v>0</v>
      </c>
      <c r="AH42">
        <v>0</v>
      </c>
      <c r="AI42">
        <v>0</v>
      </c>
      <c r="AJ42">
        <v>0</v>
      </c>
      <c r="AK42">
        <v>0</v>
      </c>
      <c r="AL42">
        <v>0</v>
      </c>
      <c r="AM42">
        <v>0</v>
      </c>
      <c r="AN42">
        <v>-6029</v>
      </c>
      <c r="AO42">
        <v>0</v>
      </c>
      <c r="AP42">
        <v>-1371</v>
      </c>
      <c r="AQ42">
        <v>0</v>
      </c>
      <c r="AR42">
        <v>-8957439</v>
      </c>
      <c r="AS42">
        <v>0</v>
      </c>
      <c r="AT42">
        <v>-4436431</v>
      </c>
    </row>
    <row r="43" spans="1:46" x14ac:dyDescent="0.35">
      <c r="A43" t="s">
        <v>223</v>
      </c>
      <c r="B43" t="s">
        <v>224</v>
      </c>
      <c r="C43" t="s">
        <v>225</v>
      </c>
      <c r="D43" t="s">
        <v>226</v>
      </c>
      <c r="E43">
        <v>0.4</v>
      </c>
      <c r="F43">
        <v>0.5</v>
      </c>
      <c r="G43">
        <v>0.73799999999999999</v>
      </c>
      <c r="H43">
        <v>322191</v>
      </c>
      <c r="I43">
        <v>0</v>
      </c>
      <c r="J43">
        <v>-37.261876696841298</v>
      </c>
      <c r="K43">
        <v>345734000</v>
      </c>
      <c r="L43">
        <v>311901000</v>
      </c>
      <c r="M43" s="4">
        <v>1447452</v>
      </c>
      <c r="N43">
        <v>87129253</v>
      </c>
      <c r="O43">
        <v>793100</v>
      </c>
      <c r="P43">
        <v>890665</v>
      </c>
      <c r="Q43">
        <v>0</v>
      </c>
      <c r="R43">
        <v>-1192981</v>
      </c>
      <c r="S43">
        <v>0</v>
      </c>
      <c r="T43">
        <v>-2940498</v>
      </c>
      <c r="U43">
        <v>0</v>
      </c>
      <c r="V43">
        <v>-3414</v>
      </c>
      <c r="W43">
        <v>0</v>
      </c>
      <c r="X43">
        <v>-57088</v>
      </c>
      <c r="Y43">
        <v>0</v>
      </c>
      <c r="Z43">
        <v>2142</v>
      </c>
      <c r="AA43">
        <v>0</v>
      </c>
      <c r="AB43">
        <v>0</v>
      </c>
      <c r="AC43">
        <v>0</v>
      </c>
      <c r="AD43">
        <v>0</v>
      </c>
      <c r="AE43">
        <v>0</v>
      </c>
      <c r="AF43">
        <v>0</v>
      </c>
      <c r="AG43">
        <v>0</v>
      </c>
      <c r="AH43">
        <v>0</v>
      </c>
      <c r="AI43">
        <v>0</v>
      </c>
      <c r="AJ43">
        <v>-32346</v>
      </c>
      <c r="AK43">
        <v>0</v>
      </c>
      <c r="AL43">
        <v>-32346</v>
      </c>
      <c r="AM43">
        <v>0</v>
      </c>
      <c r="AN43">
        <v>0</v>
      </c>
      <c r="AO43">
        <v>0</v>
      </c>
      <c r="AP43">
        <v>0</v>
      </c>
      <c r="AQ43">
        <v>0</v>
      </c>
      <c r="AR43">
        <v>-23928267</v>
      </c>
      <c r="AS43">
        <v>0</v>
      </c>
      <c r="AT43">
        <v>-9382582</v>
      </c>
    </row>
    <row r="44" spans="1:46" x14ac:dyDescent="0.35">
      <c r="A44" t="s">
        <v>227</v>
      </c>
      <c r="B44" t="s">
        <v>228</v>
      </c>
      <c r="C44" t="s">
        <v>132</v>
      </c>
      <c r="D44" t="s">
        <v>112</v>
      </c>
      <c r="E44">
        <v>0.3</v>
      </c>
      <c r="F44">
        <v>0.5</v>
      </c>
      <c r="G44">
        <v>0.72599999999999998</v>
      </c>
      <c r="H44">
        <v>1229200</v>
      </c>
      <c r="I44">
        <v>0</v>
      </c>
      <c r="J44">
        <v>-98.404855639249007</v>
      </c>
      <c r="K44">
        <v>1570417000</v>
      </c>
      <c r="L44">
        <v>1547314000</v>
      </c>
      <c r="M44" s="4">
        <v>12574720</v>
      </c>
      <c r="N44">
        <v>537146942</v>
      </c>
      <c r="O44">
        <v>230067</v>
      </c>
      <c r="P44">
        <v>52867038</v>
      </c>
      <c r="Q44">
        <v>0</v>
      </c>
      <c r="R44">
        <v>-33520245</v>
      </c>
      <c r="S44">
        <v>0</v>
      </c>
      <c r="T44">
        <v>-6379890</v>
      </c>
      <c r="U44">
        <v>0</v>
      </c>
      <c r="V44">
        <v>0</v>
      </c>
      <c r="W44">
        <v>0</v>
      </c>
      <c r="X44">
        <v>14172</v>
      </c>
      <c r="Y44">
        <v>0</v>
      </c>
      <c r="Z44">
        <v>0</v>
      </c>
      <c r="AA44">
        <v>0</v>
      </c>
      <c r="AB44">
        <v>-97348</v>
      </c>
      <c r="AC44">
        <v>0</v>
      </c>
      <c r="AD44">
        <v>0</v>
      </c>
      <c r="AE44">
        <v>0</v>
      </c>
      <c r="AF44">
        <v>0</v>
      </c>
      <c r="AG44">
        <v>0</v>
      </c>
      <c r="AH44">
        <v>0</v>
      </c>
      <c r="AI44">
        <v>0</v>
      </c>
      <c r="AJ44">
        <v>-17894</v>
      </c>
      <c r="AK44">
        <v>0</v>
      </c>
      <c r="AL44">
        <v>-17894</v>
      </c>
      <c r="AM44">
        <v>0</v>
      </c>
      <c r="AN44">
        <v>0</v>
      </c>
      <c r="AO44">
        <v>0</v>
      </c>
      <c r="AP44">
        <v>0</v>
      </c>
      <c r="AQ44">
        <v>0</v>
      </c>
      <c r="AR44">
        <v>-107092149</v>
      </c>
      <c r="AS44">
        <v>0</v>
      </c>
      <c r="AT44">
        <v>-13227876</v>
      </c>
    </row>
    <row r="45" spans="1:46" x14ac:dyDescent="0.35">
      <c r="A45" t="s">
        <v>229</v>
      </c>
      <c r="B45" t="s">
        <v>230</v>
      </c>
      <c r="C45" t="s">
        <v>231</v>
      </c>
      <c r="D45" t="s">
        <v>232</v>
      </c>
      <c r="E45">
        <v>0.4</v>
      </c>
      <c r="F45">
        <v>0.5</v>
      </c>
      <c r="G45">
        <v>0.69099999999999995</v>
      </c>
      <c r="H45">
        <v>171570</v>
      </c>
      <c r="I45">
        <v>0</v>
      </c>
      <c r="J45">
        <v>-9.4753872344787098</v>
      </c>
      <c r="K45">
        <v>96316000</v>
      </c>
      <c r="L45">
        <v>91831000</v>
      </c>
      <c r="M45" s="4">
        <v>0</v>
      </c>
      <c r="N45">
        <v>28146576</v>
      </c>
      <c r="O45">
        <v>904022</v>
      </c>
      <c r="P45">
        <v>356971</v>
      </c>
      <c r="Q45">
        <v>-244523</v>
      </c>
      <c r="R45">
        <v>-2178085</v>
      </c>
      <c r="S45">
        <v>0</v>
      </c>
      <c r="T45">
        <v>-4724370</v>
      </c>
      <c r="U45">
        <v>0</v>
      </c>
      <c r="V45">
        <v>0</v>
      </c>
      <c r="W45">
        <v>0</v>
      </c>
      <c r="X45">
        <v>-603</v>
      </c>
      <c r="Y45">
        <v>0</v>
      </c>
      <c r="Z45">
        <v>0</v>
      </c>
      <c r="AA45">
        <v>0</v>
      </c>
      <c r="AB45">
        <v>-81595</v>
      </c>
      <c r="AC45">
        <v>0</v>
      </c>
      <c r="AD45">
        <v>0</v>
      </c>
      <c r="AE45">
        <v>0</v>
      </c>
      <c r="AF45">
        <v>0</v>
      </c>
      <c r="AG45">
        <v>0</v>
      </c>
      <c r="AH45">
        <v>0</v>
      </c>
      <c r="AI45">
        <v>0</v>
      </c>
      <c r="AJ45">
        <v>0</v>
      </c>
      <c r="AK45">
        <v>0</v>
      </c>
      <c r="AL45">
        <v>0</v>
      </c>
      <c r="AM45">
        <v>0</v>
      </c>
      <c r="AN45">
        <v>-89620</v>
      </c>
      <c r="AO45">
        <v>0</v>
      </c>
      <c r="AP45">
        <v>0</v>
      </c>
      <c r="AQ45">
        <v>0</v>
      </c>
      <c r="AR45">
        <v>-5650688</v>
      </c>
      <c r="AS45">
        <v>0</v>
      </c>
      <c r="AT45">
        <v>-5308800</v>
      </c>
    </row>
    <row r="46" spans="1:46" x14ac:dyDescent="0.35">
      <c r="A46" t="s">
        <v>233</v>
      </c>
      <c r="B46" t="s">
        <v>234</v>
      </c>
      <c r="C46" t="s">
        <v>125</v>
      </c>
      <c r="D46" t="s">
        <v>126</v>
      </c>
      <c r="E46">
        <v>0.4</v>
      </c>
      <c r="F46">
        <v>0.5</v>
      </c>
      <c r="G46">
        <v>0.68400000000000005</v>
      </c>
      <c r="H46">
        <v>255862</v>
      </c>
      <c r="I46">
        <v>0</v>
      </c>
      <c r="J46">
        <v>-16.5544280141794</v>
      </c>
      <c r="K46">
        <v>154223000</v>
      </c>
      <c r="L46">
        <v>148280000</v>
      </c>
      <c r="M46" s="4">
        <v>0</v>
      </c>
      <c r="N46">
        <v>37309995</v>
      </c>
      <c r="O46">
        <v>5153</v>
      </c>
      <c r="P46">
        <v>581851</v>
      </c>
      <c r="Q46">
        <v>49097</v>
      </c>
      <c r="R46">
        <v>-2697925</v>
      </c>
      <c r="S46">
        <v>0</v>
      </c>
      <c r="T46">
        <v>-6448058</v>
      </c>
      <c r="U46">
        <v>0</v>
      </c>
      <c r="V46">
        <v>-69</v>
      </c>
      <c r="W46">
        <v>0</v>
      </c>
      <c r="X46">
        <v>-10632</v>
      </c>
      <c r="Y46">
        <v>0</v>
      </c>
      <c r="Z46">
        <v>0</v>
      </c>
      <c r="AA46">
        <v>0</v>
      </c>
      <c r="AB46">
        <v>-271143</v>
      </c>
      <c r="AC46">
        <v>0</v>
      </c>
      <c r="AD46">
        <v>0</v>
      </c>
      <c r="AE46">
        <v>0</v>
      </c>
      <c r="AF46">
        <v>0</v>
      </c>
      <c r="AG46">
        <v>0</v>
      </c>
      <c r="AH46">
        <v>0</v>
      </c>
      <c r="AI46">
        <v>0</v>
      </c>
      <c r="AJ46">
        <v>-36519</v>
      </c>
      <c r="AK46">
        <v>0</v>
      </c>
      <c r="AL46">
        <v>-36519</v>
      </c>
      <c r="AM46">
        <v>0</v>
      </c>
      <c r="AN46">
        <v>0</v>
      </c>
      <c r="AO46">
        <v>0</v>
      </c>
      <c r="AP46">
        <v>0</v>
      </c>
      <c r="AQ46">
        <v>0</v>
      </c>
      <c r="AR46">
        <v>-14362665</v>
      </c>
      <c r="AS46">
        <v>0</v>
      </c>
      <c r="AT46">
        <v>-10867290</v>
      </c>
    </row>
    <row r="47" spans="1:46" x14ac:dyDescent="0.35">
      <c r="A47" t="s">
        <v>235</v>
      </c>
      <c r="B47" t="s">
        <v>236</v>
      </c>
      <c r="C47" t="s">
        <v>140</v>
      </c>
      <c r="D47" t="s">
        <v>141</v>
      </c>
      <c r="E47">
        <v>0.4</v>
      </c>
      <c r="F47">
        <v>0.5</v>
      </c>
      <c r="G47">
        <v>0.69799999999999995</v>
      </c>
      <c r="H47">
        <v>83909</v>
      </c>
      <c r="I47">
        <v>0</v>
      </c>
      <c r="J47">
        <v>-3.8630545932285498</v>
      </c>
      <c r="K47">
        <v>45961000</v>
      </c>
      <c r="L47">
        <v>42015000</v>
      </c>
      <c r="M47" s="4">
        <v>0</v>
      </c>
      <c r="N47">
        <v>12419104</v>
      </c>
      <c r="O47">
        <v>79175</v>
      </c>
      <c r="P47">
        <v>179972</v>
      </c>
      <c r="Q47">
        <v>264714</v>
      </c>
      <c r="R47">
        <v>-462972</v>
      </c>
      <c r="S47">
        <v>0</v>
      </c>
      <c r="T47">
        <v>-3550253</v>
      </c>
      <c r="U47">
        <v>0</v>
      </c>
      <c r="V47">
        <v>-2645</v>
      </c>
      <c r="W47">
        <v>0</v>
      </c>
      <c r="X47">
        <v>10475</v>
      </c>
      <c r="Y47">
        <v>0</v>
      </c>
      <c r="Z47">
        <v>0</v>
      </c>
      <c r="AA47">
        <v>0</v>
      </c>
      <c r="AB47">
        <v>-11574</v>
      </c>
      <c r="AC47">
        <v>0</v>
      </c>
      <c r="AD47">
        <v>-428</v>
      </c>
      <c r="AE47">
        <v>0</v>
      </c>
      <c r="AF47">
        <v>0</v>
      </c>
      <c r="AG47">
        <v>0</v>
      </c>
      <c r="AH47">
        <v>0</v>
      </c>
      <c r="AI47">
        <v>0</v>
      </c>
      <c r="AJ47">
        <v>-10816</v>
      </c>
      <c r="AK47">
        <v>0</v>
      </c>
      <c r="AL47">
        <v>-10816</v>
      </c>
      <c r="AM47">
        <v>0</v>
      </c>
      <c r="AN47">
        <v>0</v>
      </c>
      <c r="AO47">
        <v>0</v>
      </c>
      <c r="AP47">
        <v>0</v>
      </c>
      <c r="AQ47">
        <v>0</v>
      </c>
      <c r="AR47">
        <v>-3140688</v>
      </c>
      <c r="AS47">
        <v>0</v>
      </c>
      <c r="AT47">
        <v>-2364000</v>
      </c>
    </row>
    <row r="48" spans="1:46" x14ac:dyDescent="0.35">
      <c r="A48" t="s">
        <v>237</v>
      </c>
      <c r="B48" t="s">
        <v>238</v>
      </c>
      <c r="C48" t="s">
        <v>112</v>
      </c>
      <c r="D48" t="s">
        <v>154</v>
      </c>
      <c r="E48">
        <v>0.49</v>
      </c>
      <c r="F48">
        <v>0.5</v>
      </c>
      <c r="G48">
        <v>0.70599999999999996</v>
      </c>
      <c r="H48">
        <v>391777</v>
      </c>
      <c r="I48">
        <v>5351</v>
      </c>
      <c r="J48">
        <v>-6.8996209353757099</v>
      </c>
      <c r="K48">
        <v>290136000</v>
      </c>
      <c r="L48">
        <v>235918000</v>
      </c>
      <c r="M48" s="4">
        <v>0</v>
      </c>
      <c r="N48">
        <v>76270209</v>
      </c>
      <c r="O48">
        <v>0</v>
      </c>
      <c r="P48">
        <v>3920953</v>
      </c>
      <c r="Q48">
        <v>0</v>
      </c>
      <c r="R48">
        <v>-5375288</v>
      </c>
      <c r="S48">
        <v>0</v>
      </c>
      <c r="T48">
        <v>-9367192</v>
      </c>
      <c r="U48">
        <v>0</v>
      </c>
      <c r="V48">
        <v>0</v>
      </c>
      <c r="W48">
        <v>0</v>
      </c>
      <c r="X48">
        <v>-8259</v>
      </c>
      <c r="Y48">
        <v>0</v>
      </c>
      <c r="Z48">
        <v>0</v>
      </c>
      <c r="AA48">
        <v>0</v>
      </c>
      <c r="AB48">
        <v>-386195</v>
      </c>
      <c r="AC48">
        <v>0</v>
      </c>
      <c r="AD48">
        <v>0</v>
      </c>
      <c r="AE48">
        <v>0</v>
      </c>
      <c r="AF48">
        <v>0</v>
      </c>
      <c r="AG48">
        <v>0</v>
      </c>
      <c r="AH48">
        <v>0</v>
      </c>
      <c r="AI48">
        <v>0</v>
      </c>
      <c r="AJ48">
        <v>-19449</v>
      </c>
      <c r="AK48">
        <v>0</v>
      </c>
      <c r="AL48">
        <v>-19449</v>
      </c>
      <c r="AM48">
        <v>0</v>
      </c>
      <c r="AN48">
        <v>0</v>
      </c>
      <c r="AO48">
        <v>0</v>
      </c>
      <c r="AP48">
        <v>0</v>
      </c>
      <c r="AQ48">
        <v>0</v>
      </c>
      <c r="AR48">
        <v>-13813530</v>
      </c>
      <c r="AS48">
        <v>0</v>
      </c>
      <c r="AT48">
        <v>-6283366</v>
      </c>
    </row>
    <row r="49" spans="1:46" x14ac:dyDescent="0.35">
      <c r="A49" t="s">
        <v>239</v>
      </c>
      <c r="B49" t="s">
        <v>240</v>
      </c>
      <c r="C49" t="s">
        <v>162</v>
      </c>
      <c r="D49" t="s">
        <v>163</v>
      </c>
      <c r="E49">
        <v>0.4</v>
      </c>
      <c r="F49">
        <v>0.5</v>
      </c>
      <c r="G49">
        <v>0.70299999999999996</v>
      </c>
      <c r="H49">
        <v>261891</v>
      </c>
      <c r="I49">
        <v>0</v>
      </c>
      <c r="J49">
        <v>-15.3714588619418</v>
      </c>
      <c r="K49">
        <v>142987000</v>
      </c>
      <c r="L49">
        <v>133692000</v>
      </c>
      <c r="M49" s="4">
        <v>0</v>
      </c>
      <c r="N49">
        <v>41072301</v>
      </c>
      <c r="O49">
        <v>445818</v>
      </c>
      <c r="P49">
        <v>1926124</v>
      </c>
      <c r="Q49">
        <v>716385</v>
      </c>
      <c r="R49">
        <v>-2277990</v>
      </c>
      <c r="S49">
        <v>940340</v>
      </c>
      <c r="T49">
        <v>-6512565</v>
      </c>
      <c r="U49">
        <v>0</v>
      </c>
      <c r="V49">
        <v>-29869</v>
      </c>
      <c r="W49">
        <v>0</v>
      </c>
      <c r="X49">
        <v>-669</v>
      </c>
      <c r="Y49">
        <v>0</v>
      </c>
      <c r="Z49">
        <v>0</v>
      </c>
      <c r="AA49">
        <v>0</v>
      </c>
      <c r="AB49">
        <v>-130737</v>
      </c>
      <c r="AC49">
        <v>0</v>
      </c>
      <c r="AD49">
        <v>-649</v>
      </c>
      <c r="AE49">
        <v>0</v>
      </c>
      <c r="AF49">
        <v>0</v>
      </c>
      <c r="AG49">
        <v>0</v>
      </c>
      <c r="AH49">
        <v>0</v>
      </c>
      <c r="AI49">
        <v>0</v>
      </c>
      <c r="AJ49">
        <v>-9955</v>
      </c>
      <c r="AK49">
        <v>0</v>
      </c>
      <c r="AL49">
        <v>-10241</v>
      </c>
      <c r="AM49">
        <v>0</v>
      </c>
      <c r="AN49">
        <v>-105426</v>
      </c>
      <c r="AO49">
        <v>0</v>
      </c>
      <c r="AP49">
        <v>0</v>
      </c>
      <c r="AQ49">
        <v>-54000</v>
      </c>
      <c r="AR49">
        <v>-6978077</v>
      </c>
      <c r="AS49">
        <v>0</v>
      </c>
      <c r="AT49">
        <v>-2586856</v>
      </c>
    </row>
    <row r="50" spans="1:46" x14ac:dyDescent="0.35">
      <c r="A50" t="s">
        <v>241</v>
      </c>
      <c r="B50" t="s">
        <v>242</v>
      </c>
      <c r="C50" t="s">
        <v>140</v>
      </c>
      <c r="D50" t="s">
        <v>141</v>
      </c>
      <c r="E50">
        <v>0.4</v>
      </c>
      <c r="F50">
        <v>0.5</v>
      </c>
      <c r="G50">
        <v>0.71299999999999997</v>
      </c>
      <c r="H50">
        <v>314763</v>
      </c>
      <c r="I50">
        <v>0</v>
      </c>
      <c r="J50">
        <v>-27.508921074253301</v>
      </c>
      <c r="K50">
        <v>209756000</v>
      </c>
      <c r="L50">
        <v>193013000</v>
      </c>
      <c r="M50" s="4">
        <v>0</v>
      </c>
      <c r="N50">
        <v>68618843</v>
      </c>
      <c r="O50">
        <v>372805</v>
      </c>
      <c r="P50">
        <v>2163199</v>
      </c>
      <c r="Q50">
        <v>1456061</v>
      </c>
      <c r="R50">
        <v>1190055</v>
      </c>
      <c r="S50">
        <v>0</v>
      </c>
      <c r="T50">
        <v>-6015584</v>
      </c>
      <c r="U50">
        <v>0</v>
      </c>
      <c r="V50">
        <v>0</v>
      </c>
      <c r="W50">
        <v>0</v>
      </c>
      <c r="X50">
        <v>-6568</v>
      </c>
      <c r="Y50">
        <v>0</v>
      </c>
      <c r="Z50">
        <v>0</v>
      </c>
      <c r="AA50">
        <v>0</v>
      </c>
      <c r="AB50">
        <v>-166593</v>
      </c>
      <c r="AC50">
        <v>0</v>
      </c>
      <c r="AD50">
        <v>0</v>
      </c>
      <c r="AE50">
        <v>0</v>
      </c>
      <c r="AF50">
        <v>0</v>
      </c>
      <c r="AG50">
        <v>0</v>
      </c>
      <c r="AH50">
        <v>0</v>
      </c>
      <c r="AI50">
        <v>0</v>
      </c>
      <c r="AJ50">
        <v>0</v>
      </c>
      <c r="AK50">
        <v>0</v>
      </c>
      <c r="AL50">
        <v>0</v>
      </c>
      <c r="AM50">
        <v>0</v>
      </c>
      <c r="AN50">
        <v>0</v>
      </c>
      <c r="AO50">
        <v>0</v>
      </c>
      <c r="AP50">
        <v>0</v>
      </c>
      <c r="AQ50">
        <v>0</v>
      </c>
      <c r="AR50">
        <v>-15840536</v>
      </c>
      <c r="AS50">
        <v>0</v>
      </c>
      <c r="AT50">
        <v>-7604569</v>
      </c>
    </row>
    <row r="51" spans="1:46" x14ac:dyDescent="0.35">
      <c r="A51" t="s">
        <v>243</v>
      </c>
      <c r="B51" t="s">
        <v>244</v>
      </c>
      <c r="C51" t="s">
        <v>245</v>
      </c>
      <c r="D51" t="s">
        <v>112</v>
      </c>
      <c r="E51">
        <v>0.4</v>
      </c>
      <c r="F51">
        <v>0.5</v>
      </c>
      <c r="G51">
        <v>0.68600000000000005</v>
      </c>
      <c r="H51">
        <v>234443</v>
      </c>
      <c r="I51">
        <v>0</v>
      </c>
      <c r="J51">
        <v>-19.2448973850892</v>
      </c>
      <c r="K51">
        <v>149545000</v>
      </c>
      <c r="L51">
        <v>134607000</v>
      </c>
      <c r="M51" s="4">
        <v>0</v>
      </c>
      <c r="N51">
        <v>42437347</v>
      </c>
      <c r="O51">
        <v>11327</v>
      </c>
      <c r="P51">
        <v>759473</v>
      </c>
      <c r="Q51">
        <v>-56327</v>
      </c>
      <c r="R51">
        <v>-1100000</v>
      </c>
      <c r="S51">
        <v>0</v>
      </c>
      <c r="T51">
        <v>-4197750</v>
      </c>
      <c r="U51">
        <v>0</v>
      </c>
      <c r="V51">
        <v>0</v>
      </c>
      <c r="W51">
        <v>0</v>
      </c>
      <c r="X51">
        <v>0</v>
      </c>
      <c r="Y51">
        <v>0</v>
      </c>
      <c r="Z51">
        <v>0</v>
      </c>
      <c r="AA51">
        <v>0</v>
      </c>
      <c r="AB51">
        <v>-107005</v>
      </c>
      <c r="AC51">
        <v>0</v>
      </c>
      <c r="AD51">
        <v>0</v>
      </c>
      <c r="AE51">
        <v>0</v>
      </c>
      <c r="AF51">
        <v>0</v>
      </c>
      <c r="AG51">
        <v>0</v>
      </c>
      <c r="AH51">
        <v>0</v>
      </c>
      <c r="AI51">
        <v>0</v>
      </c>
      <c r="AJ51">
        <v>-7782</v>
      </c>
      <c r="AK51">
        <v>0</v>
      </c>
      <c r="AL51">
        <v>-7782</v>
      </c>
      <c r="AM51">
        <v>0</v>
      </c>
      <c r="AN51">
        <v>0</v>
      </c>
      <c r="AO51">
        <v>0</v>
      </c>
      <c r="AP51">
        <v>0</v>
      </c>
      <c r="AQ51">
        <v>0</v>
      </c>
      <c r="AR51">
        <v>-13211284</v>
      </c>
      <c r="AS51">
        <v>0</v>
      </c>
      <c r="AT51">
        <v>-2140527</v>
      </c>
    </row>
    <row r="52" spans="1:46" x14ac:dyDescent="0.35">
      <c r="A52" t="s">
        <v>246</v>
      </c>
      <c r="B52" t="s">
        <v>247</v>
      </c>
      <c r="C52" t="s">
        <v>248</v>
      </c>
      <c r="D52" t="s">
        <v>112</v>
      </c>
      <c r="E52">
        <v>0.4</v>
      </c>
      <c r="F52">
        <v>0.5</v>
      </c>
      <c r="G52">
        <v>0.72199999999999998</v>
      </c>
      <c r="H52">
        <v>339444</v>
      </c>
      <c r="I52">
        <v>0</v>
      </c>
      <c r="J52">
        <v>-29.072209042180098</v>
      </c>
      <c r="K52">
        <v>259531000</v>
      </c>
      <c r="L52">
        <v>234830000</v>
      </c>
      <c r="M52" s="4">
        <v>0</v>
      </c>
      <c r="N52">
        <v>74247186</v>
      </c>
      <c r="O52">
        <v>2886552</v>
      </c>
      <c r="P52">
        <v>2107633</v>
      </c>
      <c r="Q52">
        <v>0</v>
      </c>
      <c r="R52">
        <v>-4998258</v>
      </c>
      <c r="S52">
        <v>0</v>
      </c>
      <c r="T52">
        <v>-4904875</v>
      </c>
      <c r="U52">
        <v>0</v>
      </c>
      <c r="V52">
        <v>-1355</v>
      </c>
      <c r="W52">
        <v>0</v>
      </c>
      <c r="X52">
        <v>-24481</v>
      </c>
      <c r="Y52">
        <v>0</v>
      </c>
      <c r="Z52">
        <v>0</v>
      </c>
      <c r="AA52">
        <v>0</v>
      </c>
      <c r="AB52">
        <v>-112846</v>
      </c>
      <c r="AC52">
        <v>0</v>
      </c>
      <c r="AD52">
        <v>0</v>
      </c>
      <c r="AE52">
        <v>0</v>
      </c>
      <c r="AF52">
        <v>0</v>
      </c>
      <c r="AG52">
        <v>0</v>
      </c>
      <c r="AH52">
        <v>0</v>
      </c>
      <c r="AI52">
        <v>0</v>
      </c>
      <c r="AJ52">
        <v>0</v>
      </c>
      <c r="AK52">
        <v>0</v>
      </c>
      <c r="AL52">
        <v>0</v>
      </c>
      <c r="AM52">
        <v>0</v>
      </c>
      <c r="AN52">
        <v>0</v>
      </c>
      <c r="AO52">
        <v>0</v>
      </c>
      <c r="AP52">
        <v>0</v>
      </c>
      <c r="AQ52">
        <v>0</v>
      </c>
      <c r="AR52">
        <v>-27021231</v>
      </c>
      <c r="AS52">
        <v>0</v>
      </c>
      <c r="AT52">
        <v>-20378606</v>
      </c>
    </row>
    <row r="53" spans="1:46" x14ac:dyDescent="0.35">
      <c r="A53" t="s">
        <v>249</v>
      </c>
      <c r="B53" t="s">
        <v>250</v>
      </c>
      <c r="C53" t="s">
        <v>112</v>
      </c>
      <c r="D53" t="s">
        <v>251</v>
      </c>
      <c r="E53">
        <v>0.49</v>
      </c>
      <c r="F53">
        <v>0.5</v>
      </c>
      <c r="G53">
        <v>0.67800000000000005</v>
      </c>
      <c r="H53">
        <v>707349</v>
      </c>
      <c r="I53">
        <v>2301</v>
      </c>
      <c r="J53">
        <v>-24.651687540306199</v>
      </c>
      <c r="K53">
        <v>384171000</v>
      </c>
      <c r="L53">
        <v>355434000</v>
      </c>
      <c r="M53" s="4">
        <v>378880</v>
      </c>
      <c r="N53">
        <v>118264928</v>
      </c>
      <c r="O53">
        <v>588652</v>
      </c>
      <c r="P53">
        <v>3158594</v>
      </c>
      <c r="Q53">
        <v>1230021</v>
      </c>
      <c r="R53">
        <v>-3373357</v>
      </c>
      <c r="S53">
        <v>1251539</v>
      </c>
      <c r="T53">
        <v>-16819066</v>
      </c>
      <c r="U53">
        <v>-74690</v>
      </c>
      <c r="V53">
        <v>-94070</v>
      </c>
      <c r="W53">
        <v>-4740</v>
      </c>
      <c r="X53">
        <v>-6921</v>
      </c>
      <c r="Y53">
        <v>-2464</v>
      </c>
      <c r="Z53">
        <v>1103</v>
      </c>
      <c r="AA53">
        <v>0</v>
      </c>
      <c r="AB53">
        <v>-393568</v>
      </c>
      <c r="AC53">
        <v>-41105</v>
      </c>
      <c r="AD53">
        <v>-41808</v>
      </c>
      <c r="AE53">
        <v>-98</v>
      </c>
      <c r="AF53">
        <v>0</v>
      </c>
      <c r="AG53">
        <v>0</v>
      </c>
      <c r="AH53">
        <v>0</v>
      </c>
      <c r="AI53">
        <v>0</v>
      </c>
      <c r="AJ53">
        <v>-22039</v>
      </c>
      <c r="AK53">
        <v>0</v>
      </c>
      <c r="AL53">
        <v>-21871</v>
      </c>
      <c r="AM53">
        <v>0</v>
      </c>
      <c r="AN53">
        <v>0</v>
      </c>
      <c r="AO53">
        <v>-561556</v>
      </c>
      <c r="AP53">
        <v>0</v>
      </c>
      <c r="AQ53">
        <v>-62768</v>
      </c>
      <c r="AR53">
        <v>-24537833</v>
      </c>
      <c r="AS53">
        <v>-57454</v>
      </c>
      <c r="AT53">
        <v>-16370337</v>
      </c>
    </row>
    <row r="54" spans="1:46" x14ac:dyDescent="0.35">
      <c r="A54" t="s">
        <v>252</v>
      </c>
      <c r="B54" t="s">
        <v>253</v>
      </c>
      <c r="C54" t="s">
        <v>112</v>
      </c>
      <c r="D54" t="s">
        <v>251</v>
      </c>
      <c r="E54">
        <v>0.49</v>
      </c>
      <c r="F54">
        <v>0.5</v>
      </c>
      <c r="G54">
        <v>0.68799999999999994</v>
      </c>
      <c r="H54">
        <v>561412</v>
      </c>
      <c r="I54">
        <v>650</v>
      </c>
      <c r="J54">
        <v>-17.986221855652602</v>
      </c>
      <c r="K54">
        <v>398522000</v>
      </c>
      <c r="L54">
        <v>383620000</v>
      </c>
      <c r="M54" s="4">
        <v>0</v>
      </c>
      <c r="N54">
        <v>126377616</v>
      </c>
      <c r="O54">
        <v>753473</v>
      </c>
      <c r="P54">
        <v>2490456</v>
      </c>
      <c r="Q54">
        <v>-92960</v>
      </c>
      <c r="R54">
        <v>2582648</v>
      </c>
      <c r="S54">
        <v>161964</v>
      </c>
      <c r="T54">
        <v>-12308002</v>
      </c>
      <c r="U54">
        <v>0</v>
      </c>
      <c r="V54">
        <v>-13913</v>
      </c>
      <c r="W54">
        <v>0</v>
      </c>
      <c r="X54">
        <v>-1404</v>
      </c>
      <c r="Y54">
        <v>0</v>
      </c>
      <c r="Z54">
        <v>0</v>
      </c>
      <c r="AA54">
        <v>0</v>
      </c>
      <c r="AB54">
        <v>-397684</v>
      </c>
      <c r="AC54">
        <v>0</v>
      </c>
      <c r="AD54">
        <v>1476</v>
      </c>
      <c r="AE54">
        <v>0</v>
      </c>
      <c r="AF54">
        <v>0</v>
      </c>
      <c r="AG54">
        <v>0</v>
      </c>
      <c r="AH54">
        <v>0</v>
      </c>
      <c r="AI54">
        <v>0</v>
      </c>
      <c r="AJ54">
        <v>0</v>
      </c>
      <c r="AK54">
        <v>0</v>
      </c>
      <c r="AL54">
        <v>0</v>
      </c>
      <c r="AM54">
        <v>0</v>
      </c>
      <c r="AN54">
        <v>-181949</v>
      </c>
      <c r="AO54">
        <v>-315116</v>
      </c>
      <c r="AP54">
        <v>8483</v>
      </c>
      <c r="AQ54">
        <v>-48206</v>
      </c>
      <c r="AR54">
        <v>-34240139</v>
      </c>
      <c r="AS54">
        <v>0</v>
      </c>
      <c r="AT54">
        <v>-36108584</v>
      </c>
    </row>
    <row r="55" spans="1:46" x14ac:dyDescent="0.35">
      <c r="A55" t="s">
        <v>254</v>
      </c>
      <c r="B55" t="s">
        <v>255</v>
      </c>
      <c r="C55" t="s">
        <v>115</v>
      </c>
      <c r="D55" t="s">
        <v>116</v>
      </c>
      <c r="E55">
        <v>0.4</v>
      </c>
      <c r="F55">
        <v>0.5</v>
      </c>
      <c r="G55">
        <v>0.68</v>
      </c>
      <c r="H55">
        <v>222849</v>
      </c>
      <c r="I55">
        <v>0</v>
      </c>
      <c r="J55">
        <v>-11.465704240418599</v>
      </c>
      <c r="K55">
        <v>105815000</v>
      </c>
      <c r="L55">
        <v>101889000</v>
      </c>
      <c r="M55" s="4">
        <v>0</v>
      </c>
      <c r="N55">
        <v>29323330</v>
      </c>
      <c r="O55">
        <v>317539</v>
      </c>
      <c r="P55">
        <v>384049</v>
      </c>
      <c r="Q55">
        <v>55847</v>
      </c>
      <c r="R55">
        <v>-1652456</v>
      </c>
      <c r="S55">
        <v>1893812</v>
      </c>
      <c r="T55">
        <v>-5105524</v>
      </c>
      <c r="U55">
        <v>0</v>
      </c>
      <c r="V55">
        <v>-3194</v>
      </c>
      <c r="W55">
        <v>0</v>
      </c>
      <c r="X55">
        <v>-3749</v>
      </c>
      <c r="Y55">
        <v>0</v>
      </c>
      <c r="Z55">
        <v>0</v>
      </c>
      <c r="AA55">
        <v>0</v>
      </c>
      <c r="AB55">
        <v>-64154</v>
      </c>
      <c r="AC55">
        <v>0</v>
      </c>
      <c r="AD55">
        <v>0</v>
      </c>
      <c r="AE55">
        <v>0</v>
      </c>
      <c r="AF55">
        <v>0</v>
      </c>
      <c r="AG55">
        <v>0</v>
      </c>
      <c r="AH55">
        <v>0</v>
      </c>
      <c r="AI55">
        <v>0</v>
      </c>
      <c r="AJ55">
        <v>-11727</v>
      </c>
      <c r="AK55">
        <v>0</v>
      </c>
      <c r="AL55">
        <v>-11727</v>
      </c>
      <c r="AM55">
        <v>0</v>
      </c>
      <c r="AN55">
        <v>0</v>
      </c>
      <c r="AO55">
        <v>0</v>
      </c>
      <c r="AP55">
        <v>0</v>
      </c>
      <c r="AQ55">
        <v>0</v>
      </c>
      <c r="AR55">
        <v>-8316717</v>
      </c>
      <c r="AS55">
        <v>0</v>
      </c>
      <c r="AT55">
        <v>-7071041</v>
      </c>
    </row>
    <row r="56" spans="1:46" x14ac:dyDescent="0.35">
      <c r="A56" t="s">
        <v>256</v>
      </c>
      <c r="B56" t="s">
        <v>257</v>
      </c>
      <c r="C56" t="s">
        <v>111</v>
      </c>
      <c r="D56" t="s">
        <v>112</v>
      </c>
      <c r="E56">
        <v>0.4</v>
      </c>
      <c r="F56">
        <v>0.5</v>
      </c>
      <c r="G56">
        <v>0.68600000000000005</v>
      </c>
      <c r="H56">
        <v>254814</v>
      </c>
      <c r="I56">
        <v>0</v>
      </c>
      <c r="J56">
        <v>-17.330411359902701</v>
      </c>
      <c r="K56">
        <v>134328000</v>
      </c>
      <c r="L56">
        <v>127434000</v>
      </c>
      <c r="M56" s="4">
        <v>0</v>
      </c>
      <c r="N56">
        <v>33757142</v>
      </c>
      <c r="O56">
        <v>0</v>
      </c>
      <c r="P56">
        <v>1154551</v>
      </c>
      <c r="Q56">
        <v>0</v>
      </c>
      <c r="R56">
        <v>-1730162</v>
      </c>
      <c r="S56">
        <v>0</v>
      </c>
      <c r="T56">
        <v>-6730587</v>
      </c>
      <c r="U56">
        <v>0</v>
      </c>
      <c r="V56">
        <v>-20616</v>
      </c>
      <c r="W56">
        <v>0</v>
      </c>
      <c r="X56">
        <v>-15306</v>
      </c>
      <c r="Y56">
        <v>0</v>
      </c>
      <c r="Z56">
        <v>0</v>
      </c>
      <c r="AA56">
        <v>0</v>
      </c>
      <c r="AB56">
        <v>-378689</v>
      </c>
      <c r="AC56">
        <v>0</v>
      </c>
      <c r="AD56">
        <v>-901</v>
      </c>
      <c r="AE56">
        <v>0</v>
      </c>
      <c r="AF56">
        <v>0</v>
      </c>
      <c r="AG56">
        <v>0</v>
      </c>
      <c r="AH56">
        <v>0</v>
      </c>
      <c r="AI56">
        <v>0</v>
      </c>
      <c r="AJ56">
        <v>-31826</v>
      </c>
      <c r="AK56">
        <v>0</v>
      </c>
      <c r="AL56">
        <v>0</v>
      </c>
      <c r="AM56">
        <v>0</v>
      </c>
      <c r="AN56">
        <v>-68558</v>
      </c>
      <c r="AO56">
        <v>0</v>
      </c>
      <c r="AP56">
        <v>0</v>
      </c>
      <c r="AQ56">
        <v>0</v>
      </c>
      <c r="AR56">
        <v>-14727655</v>
      </c>
      <c r="AS56">
        <v>0</v>
      </c>
      <c r="AT56">
        <v>-6380390</v>
      </c>
    </row>
    <row r="57" spans="1:46" x14ac:dyDescent="0.35">
      <c r="A57" t="s">
        <v>258</v>
      </c>
      <c r="B57" t="s">
        <v>259</v>
      </c>
      <c r="C57" t="s">
        <v>218</v>
      </c>
      <c r="D57" t="s">
        <v>166</v>
      </c>
      <c r="E57">
        <v>0.4</v>
      </c>
      <c r="F57">
        <v>0.5</v>
      </c>
      <c r="G57">
        <v>0.65100000000000002</v>
      </c>
      <c r="H57">
        <v>138578</v>
      </c>
      <c r="I57">
        <v>0</v>
      </c>
      <c r="J57">
        <v>-6.5032197200779196</v>
      </c>
      <c r="K57">
        <v>75569000</v>
      </c>
      <c r="L57">
        <v>67288000</v>
      </c>
      <c r="M57" s="4">
        <v>0</v>
      </c>
      <c r="N57">
        <v>19129956</v>
      </c>
      <c r="O57">
        <v>691927</v>
      </c>
      <c r="P57">
        <v>411641</v>
      </c>
      <c r="Q57">
        <v>-698927</v>
      </c>
      <c r="R57">
        <v>-641641</v>
      </c>
      <c r="S57">
        <v>0</v>
      </c>
      <c r="T57">
        <v>-4080630</v>
      </c>
      <c r="U57">
        <v>0</v>
      </c>
      <c r="V57">
        <v>0</v>
      </c>
      <c r="W57">
        <v>0</v>
      </c>
      <c r="X57">
        <v>-1162</v>
      </c>
      <c r="Y57">
        <v>0</v>
      </c>
      <c r="Z57">
        <v>0</v>
      </c>
      <c r="AA57">
        <v>0</v>
      </c>
      <c r="AB57">
        <v>-136750</v>
      </c>
      <c r="AC57">
        <v>0</v>
      </c>
      <c r="AD57">
        <v>0</v>
      </c>
      <c r="AE57">
        <v>0</v>
      </c>
      <c r="AF57">
        <v>0</v>
      </c>
      <c r="AG57">
        <v>0</v>
      </c>
      <c r="AH57">
        <v>0</v>
      </c>
      <c r="AI57">
        <v>0</v>
      </c>
      <c r="AJ57">
        <v>-2390</v>
      </c>
      <c r="AK57">
        <v>0</v>
      </c>
      <c r="AL57">
        <v>0</v>
      </c>
      <c r="AM57">
        <v>0</v>
      </c>
      <c r="AN57">
        <v>0</v>
      </c>
      <c r="AO57">
        <v>0</v>
      </c>
      <c r="AP57">
        <v>0</v>
      </c>
      <c r="AQ57">
        <v>0</v>
      </c>
      <c r="AR57">
        <v>-6385547</v>
      </c>
      <c r="AS57">
        <v>0</v>
      </c>
      <c r="AT57">
        <v>-3157999</v>
      </c>
    </row>
    <row r="58" spans="1:46" x14ac:dyDescent="0.35">
      <c r="A58" t="s">
        <v>260</v>
      </c>
      <c r="B58" t="s">
        <v>261</v>
      </c>
      <c r="C58" t="s">
        <v>132</v>
      </c>
      <c r="D58" t="s">
        <v>112</v>
      </c>
      <c r="E58">
        <v>0.3</v>
      </c>
      <c r="F58">
        <v>0.5</v>
      </c>
      <c r="G58">
        <v>0.68899999999999995</v>
      </c>
      <c r="H58">
        <v>829203</v>
      </c>
      <c r="I58">
        <v>0</v>
      </c>
      <c r="J58">
        <v>-274.723835341236</v>
      </c>
      <c r="K58">
        <v>2598547000</v>
      </c>
      <c r="L58">
        <v>2563870000</v>
      </c>
      <c r="M58" s="4">
        <v>0</v>
      </c>
      <c r="N58">
        <v>1090752203</v>
      </c>
      <c r="O58">
        <v>3163</v>
      </c>
      <c r="P58">
        <v>57417383</v>
      </c>
      <c r="Q58">
        <v>3268941</v>
      </c>
      <c r="R58">
        <v>-43105750</v>
      </c>
      <c r="S58">
        <v>0</v>
      </c>
      <c r="T58">
        <v>-2470383</v>
      </c>
      <c r="U58">
        <v>0</v>
      </c>
      <c r="V58">
        <v>-3974</v>
      </c>
      <c r="W58">
        <v>0</v>
      </c>
      <c r="X58">
        <v>-14885</v>
      </c>
      <c r="Y58">
        <v>0</v>
      </c>
      <c r="Z58">
        <v>0</v>
      </c>
      <c r="AA58">
        <v>0</v>
      </c>
      <c r="AB58">
        <v>-179376</v>
      </c>
      <c r="AC58">
        <v>0</v>
      </c>
      <c r="AD58">
        <v>0</v>
      </c>
      <c r="AE58">
        <v>0</v>
      </c>
      <c r="AF58">
        <v>0</v>
      </c>
      <c r="AG58">
        <v>0</v>
      </c>
      <c r="AH58">
        <v>0</v>
      </c>
      <c r="AI58">
        <v>0</v>
      </c>
      <c r="AJ58">
        <v>0</v>
      </c>
      <c r="AK58">
        <v>0</v>
      </c>
      <c r="AL58">
        <v>0</v>
      </c>
      <c r="AM58">
        <v>0</v>
      </c>
      <c r="AN58">
        <v>0</v>
      </c>
      <c r="AO58">
        <v>0</v>
      </c>
      <c r="AP58">
        <v>0</v>
      </c>
      <c r="AQ58">
        <v>0</v>
      </c>
      <c r="AR58">
        <v>-77889498</v>
      </c>
      <c r="AS58">
        <v>0</v>
      </c>
      <c r="AT58">
        <v>-127708745</v>
      </c>
    </row>
    <row r="59" spans="1:46" x14ac:dyDescent="0.35">
      <c r="A59" t="s">
        <v>262</v>
      </c>
      <c r="B59" t="s">
        <v>263</v>
      </c>
      <c r="C59" t="s">
        <v>140</v>
      </c>
      <c r="D59" t="s">
        <v>141</v>
      </c>
      <c r="E59">
        <v>0.4</v>
      </c>
      <c r="F59">
        <v>0.5</v>
      </c>
      <c r="G59">
        <v>0.70799999999999996</v>
      </c>
      <c r="H59">
        <v>316117</v>
      </c>
      <c r="I59">
        <v>0</v>
      </c>
      <c r="J59">
        <v>-20.0392524437936</v>
      </c>
      <c r="K59">
        <v>174655000</v>
      </c>
      <c r="L59">
        <v>164516000</v>
      </c>
      <c r="M59" s="4">
        <v>957440</v>
      </c>
      <c r="N59">
        <v>51121202</v>
      </c>
      <c r="O59">
        <v>94732</v>
      </c>
      <c r="P59">
        <v>1880586</v>
      </c>
      <c r="Q59">
        <v>1561798</v>
      </c>
      <c r="R59">
        <v>-352069</v>
      </c>
      <c r="S59">
        <v>0</v>
      </c>
      <c r="T59">
        <v>-6499697</v>
      </c>
      <c r="U59">
        <v>0</v>
      </c>
      <c r="V59">
        <v>0</v>
      </c>
      <c r="W59">
        <v>0</v>
      </c>
      <c r="X59">
        <v>-177</v>
      </c>
      <c r="Y59">
        <v>0</v>
      </c>
      <c r="Z59">
        <v>0</v>
      </c>
      <c r="AA59">
        <v>0</v>
      </c>
      <c r="AB59">
        <v>-180904</v>
      </c>
      <c r="AC59">
        <v>0</v>
      </c>
      <c r="AD59">
        <v>0</v>
      </c>
      <c r="AE59">
        <v>0</v>
      </c>
      <c r="AF59">
        <v>0</v>
      </c>
      <c r="AG59">
        <v>0</v>
      </c>
      <c r="AH59">
        <v>0</v>
      </c>
      <c r="AI59">
        <v>0</v>
      </c>
      <c r="AJ59">
        <v>-23865</v>
      </c>
      <c r="AK59">
        <v>0</v>
      </c>
      <c r="AL59">
        <v>-23865</v>
      </c>
      <c r="AM59">
        <v>0</v>
      </c>
      <c r="AN59">
        <v>0</v>
      </c>
      <c r="AO59">
        <v>0</v>
      </c>
      <c r="AP59">
        <v>0</v>
      </c>
      <c r="AQ59">
        <v>0</v>
      </c>
      <c r="AR59">
        <v>-15809079</v>
      </c>
      <c r="AS59">
        <v>0</v>
      </c>
      <c r="AT59">
        <v>-3965501</v>
      </c>
    </row>
    <row r="60" spans="1:46" x14ac:dyDescent="0.35">
      <c r="A60" t="s">
        <v>264</v>
      </c>
      <c r="B60" t="s">
        <v>265</v>
      </c>
      <c r="C60" t="s">
        <v>112</v>
      </c>
      <c r="D60" t="s">
        <v>112</v>
      </c>
      <c r="E60">
        <v>0.5</v>
      </c>
      <c r="F60">
        <v>0.5</v>
      </c>
      <c r="G60">
        <v>0.64300000000000002</v>
      </c>
      <c r="H60">
        <v>1087610</v>
      </c>
      <c r="I60">
        <v>4485</v>
      </c>
      <c r="J60">
        <v>27.6424188236034</v>
      </c>
      <c r="K60">
        <v>521133000</v>
      </c>
      <c r="L60">
        <v>489210000</v>
      </c>
      <c r="M60" s="4">
        <v>0</v>
      </c>
      <c r="N60">
        <v>125047887</v>
      </c>
      <c r="O60">
        <v>0</v>
      </c>
      <c r="P60">
        <v>0</v>
      </c>
      <c r="Q60">
        <v>-745000</v>
      </c>
      <c r="R60">
        <v>11120000</v>
      </c>
      <c r="S60">
        <v>0</v>
      </c>
      <c r="T60">
        <v>-49179625</v>
      </c>
      <c r="U60">
        <v>-27320</v>
      </c>
      <c r="V60">
        <v>-49706</v>
      </c>
      <c r="W60">
        <v>0</v>
      </c>
      <c r="X60">
        <v>-41195</v>
      </c>
      <c r="Y60">
        <v>0</v>
      </c>
      <c r="Z60">
        <v>0</v>
      </c>
      <c r="AA60">
        <v>0</v>
      </c>
      <c r="AB60">
        <v>-2208843</v>
      </c>
      <c r="AC60">
        <v>3942</v>
      </c>
      <c r="AD60">
        <v>-5256</v>
      </c>
      <c r="AE60">
        <v>0</v>
      </c>
      <c r="AF60">
        <v>0</v>
      </c>
      <c r="AG60">
        <v>0</v>
      </c>
      <c r="AH60">
        <v>0</v>
      </c>
      <c r="AI60">
        <v>0</v>
      </c>
      <c r="AJ60">
        <v>-272511</v>
      </c>
      <c r="AK60">
        <v>0</v>
      </c>
      <c r="AL60">
        <v>-265281</v>
      </c>
      <c r="AM60">
        <v>0</v>
      </c>
      <c r="AN60">
        <v>0</v>
      </c>
      <c r="AO60">
        <v>-196806</v>
      </c>
      <c r="AP60">
        <v>0</v>
      </c>
      <c r="AQ60">
        <v>0</v>
      </c>
      <c r="AR60">
        <v>-50859047</v>
      </c>
      <c r="AS60">
        <v>-10499</v>
      </c>
      <c r="AT60">
        <v>-2600000</v>
      </c>
    </row>
    <row r="61" spans="1:46" x14ac:dyDescent="0.35">
      <c r="A61" t="s">
        <v>266</v>
      </c>
      <c r="B61" t="s">
        <v>267</v>
      </c>
      <c r="C61" t="s">
        <v>245</v>
      </c>
      <c r="D61" t="s">
        <v>112</v>
      </c>
      <c r="E61">
        <v>0.4</v>
      </c>
      <c r="F61">
        <v>0.5</v>
      </c>
      <c r="G61">
        <v>0.68600000000000005</v>
      </c>
      <c r="H61">
        <v>229193</v>
      </c>
      <c r="I61">
        <v>0</v>
      </c>
      <c r="J61">
        <v>-11.4852783991865</v>
      </c>
      <c r="K61">
        <v>102767000</v>
      </c>
      <c r="L61">
        <v>90952000</v>
      </c>
      <c r="M61" s="4">
        <v>0</v>
      </c>
      <c r="N61">
        <v>23623083</v>
      </c>
      <c r="O61">
        <v>52195</v>
      </c>
      <c r="P61">
        <v>319101</v>
      </c>
      <c r="Q61">
        <v>-22300</v>
      </c>
      <c r="R61">
        <v>-803117</v>
      </c>
      <c r="S61">
        <v>0</v>
      </c>
      <c r="T61">
        <v>-6706973</v>
      </c>
      <c r="U61">
        <v>0</v>
      </c>
      <c r="V61">
        <v>-7302</v>
      </c>
      <c r="W61">
        <v>0</v>
      </c>
      <c r="X61">
        <v>-1666</v>
      </c>
      <c r="Y61">
        <v>0</v>
      </c>
      <c r="Z61">
        <v>0</v>
      </c>
      <c r="AA61">
        <v>0</v>
      </c>
      <c r="AB61">
        <v>-358449</v>
      </c>
      <c r="AC61">
        <v>0</v>
      </c>
      <c r="AD61">
        <v>0</v>
      </c>
      <c r="AE61">
        <v>0</v>
      </c>
      <c r="AF61">
        <v>0</v>
      </c>
      <c r="AG61">
        <v>0</v>
      </c>
      <c r="AH61">
        <v>0</v>
      </c>
      <c r="AI61">
        <v>0</v>
      </c>
      <c r="AJ61">
        <v>-22643</v>
      </c>
      <c r="AK61">
        <v>0</v>
      </c>
      <c r="AL61">
        <v>-22643</v>
      </c>
      <c r="AM61">
        <v>0</v>
      </c>
      <c r="AN61">
        <v>0</v>
      </c>
      <c r="AO61">
        <v>0</v>
      </c>
      <c r="AP61">
        <v>0</v>
      </c>
      <c r="AQ61">
        <v>0</v>
      </c>
      <c r="AR61">
        <v>-9679436</v>
      </c>
      <c r="AS61">
        <v>0</v>
      </c>
      <c r="AT61">
        <v>-2701438</v>
      </c>
    </row>
    <row r="62" spans="1:46" x14ac:dyDescent="0.35">
      <c r="A62" t="s">
        <v>268</v>
      </c>
      <c r="B62" t="s">
        <v>269</v>
      </c>
      <c r="C62" t="s">
        <v>112</v>
      </c>
      <c r="D62" t="s">
        <v>159</v>
      </c>
      <c r="E62">
        <v>0.49</v>
      </c>
      <c r="F62">
        <v>0.5</v>
      </c>
      <c r="G62">
        <v>0.68</v>
      </c>
      <c r="H62">
        <v>429015</v>
      </c>
      <c r="I62">
        <v>0</v>
      </c>
      <c r="J62">
        <v>22.364526873642198</v>
      </c>
      <c r="K62">
        <v>335844000</v>
      </c>
      <c r="L62">
        <v>308858000</v>
      </c>
      <c r="M62" s="4">
        <v>1162240</v>
      </c>
      <c r="N62">
        <v>106002897</v>
      </c>
      <c r="O62">
        <v>218366</v>
      </c>
      <c r="P62">
        <v>5350906</v>
      </c>
      <c r="Q62">
        <v>-494036</v>
      </c>
      <c r="R62">
        <v>-1566003</v>
      </c>
      <c r="S62">
        <v>0</v>
      </c>
      <c r="T62">
        <v>-9882533</v>
      </c>
      <c r="U62">
        <v>0</v>
      </c>
      <c r="V62">
        <v>0</v>
      </c>
      <c r="W62">
        <v>0</v>
      </c>
      <c r="X62">
        <v>-25905</v>
      </c>
      <c r="Y62">
        <v>0</v>
      </c>
      <c r="Z62">
        <v>0</v>
      </c>
      <c r="AA62">
        <v>0</v>
      </c>
      <c r="AB62">
        <v>-287495</v>
      </c>
      <c r="AC62">
        <v>0</v>
      </c>
      <c r="AD62">
        <v>-7583</v>
      </c>
      <c r="AE62">
        <v>0</v>
      </c>
      <c r="AF62">
        <v>-123351</v>
      </c>
      <c r="AG62">
        <v>0</v>
      </c>
      <c r="AH62">
        <v>-308635</v>
      </c>
      <c r="AI62">
        <v>0</v>
      </c>
      <c r="AJ62">
        <v>-10967</v>
      </c>
      <c r="AK62">
        <v>0</v>
      </c>
      <c r="AL62">
        <v>-9501</v>
      </c>
      <c r="AM62">
        <v>0</v>
      </c>
      <c r="AN62">
        <v>0</v>
      </c>
      <c r="AO62">
        <v>0</v>
      </c>
      <c r="AP62">
        <v>0</v>
      </c>
      <c r="AQ62">
        <v>0</v>
      </c>
      <c r="AR62">
        <v>-19092713</v>
      </c>
      <c r="AS62">
        <v>0</v>
      </c>
      <c r="AT62">
        <v>-9038788</v>
      </c>
    </row>
    <row r="63" spans="1:46" x14ac:dyDescent="0.35">
      <c r="A63" t="s">
        <v>270</v>
      </c>
      <c r="B63" t="s">
        <v>271</v>
      </c>
      <c r="C63" t="s">
        <v>111</v>
      </c>
      <c r="D63" t="s">
        <v>112</v>
      </c>
      <c r="E63">
        <v>0.4</v>
      </c>
      <c r="F63">
        <v>0.5</v>
      </c>
      <c r="G63">
        <v>0.753</v>
      </c>
      <c r="H63">
        <v>225922</v>
      </c>
      <c r="I63">
        <v>0</v>
      </c>
      <c r="J63">
        <v>-42.592431513008798</v>
      </c>
      <c r="K63">
        <v>298244000</v>
      </c>
      <c r="L63">
        <v>263038000</v>
      </c>
      <c r="M63" s="4">
        <v>710010</v>
      </c>
      <c r="N63">
        <v>108789468</v>
      </c>
      <c r="O63">
        <v>1105</v>
      </c>
      <c r="P63">
        <v>521257</v>
      </c>
      <c r="Q63">
        <v>118594</v>
      </c>
      <c r="R63">
        <v>-4533106</v>
      </c>
      <c r="S63">
        <v>0</v>
      </c>
      <c r="T63">
        <v>-2010344</v>
      </c>
      <c r="U63">
        <v>0</v>
      </c>
      <c r="V63">
        <v>-12584</v>
      </c>
      <c r="W63">
        <v>0</v>
      </c>
      <c r="X63">
        <v>-376</v>
      </c>
      <c r="Y63">
        <v>0</v>
      </c>
      <c r="Z63">
        <v>0</v>
      </c>
      <c r="AA63">
        <v>0</v>
      </c>
      <c r="AB63">
        <v>-70906</v>
      </c>
      <c r="AC63">
        <v>0</v>
      </c>
      <c r="AD63">
        <v>10143</v>
      </c>
      <c r="AE63">
        <v>0</v>
      </c>
      <c r="AF63">
        <v>0</v>
      </c>
      <c r="AG63">
        <v>0</v>
      </c>
      <c r="AH63">
        <v>0</v>
      </c>
      <c r="AI63">
        <v>0</v>
      </c>
      <c r="AJ63">
        <v>-20275</v>
      </c>
      <c r="AK63">
        <v>0</v>
      </c>
      <c r="AL63">
        <v>-20275</v>
      </c>
      <c r="AM63">
        <v>0</v>
      </c>
      <c r="AN63">
        <v>0</v>
      </c>
      <c r="AO63">
        <v>0</v>
      </c>
      <c r="AP63">
        <v>0</v>
      </c>
      <c r="AQ63">
        <v>0</v>
      </c>
      <c r="AR63">
        <v>-13831237</v>
      </c>
      <c r="AS63">
        <v>0</v>
      </c>
      <c r="AT63">
        <v>-13537348</v>
      </c>
    </row>
    <row r="64" spans="1:46" x14ac:dyDescent="0.35">
      <c r="A64" t="s">
        <v>272</v>
      </c>
      <c r="B64" t="s">
        <v>273</v>
      </c>
      <c r="C64" t="s">
        <v>132</v>
      </c>
      <c r="D64" t="s">
        <v>112</v>
      </c>
      <c r="E64">
        <v>0.3</v>
      </c>
      <c r="F64">
        <v>0.5</v>
      </c>
      <c r="G64">
        <v>0.747</v>
      </c>
      <c r="H64">
        <v>302598</v>
      </c>
      <c r="I64">
        <v>33309</v>
      </c>
      <c r="J64">
        <v>34.192452388812796</v>
      </c>
      <c r="K64">
        <v>327695000</v>
      </c>
      <c r="L64">
        <v>304826000</v>
      </c>
      <c r="M64" s="4">
        <v>3584000</v>
      </c>
      <c r="N64">
        <v>105256883</v>
      </c>
      <c r="O64">
        <v>1242724</v>
      </c>
      <c r="P64">
        <v>2513347</v>
      </c>
      <c r="Q64">
        <v>-651323</v>
      </c>
      <c r="R64">
        <v>25614583</v>
      </c>
      <c r="S64">
        <v>21170205</v>
      </c>
      <c r="T64">
        <v>-10013208</v>
      </c>
      <c r="U64">
        <v>-329499</v>
      </c>
      <c r="V64">
        <v>-27434</v>
      </c>
      <c r="W64">
        <v>0</v>
      </c>
      <c r="X64">
        <v>-23758</v>
      </c>
      <c r="Y64">
        <v>0</v>
      </c>
      <c r="Z64">
        <v>0</v>
      </c>
      <c r="AA64">
        <v>0</v>
      </c>
      <c r="AB64">
        <v>-446903</v>
      </c>
      <c r="AC64">
        <v>68347</v>
      </c>
      <c r="AD64">
        <v>-10314</v>
      </c>
      <c r="AE64">
        <v>0</v>
      </c>
      <c r="AF64">
        <v>0</v>
      </c>
      <c r="AG64">
        <v>0</v>
      </c>
      <c r="AH64">
        <v>0</v>
      </c>
      <c r="AI64">
        <v>0</v>
      </c>
      <c r="AJ64">
        <v>-17324</v>
      </c>
      <c r="AK64">
        <v>-3072</v>
      </c>
      <c r="AL64">
        <v>-16962</v>
      </c>
      <c r="AM64">
        <v>-3072</v>
      </c>
      <c r="AN64">
        <v>-28322</v>
      </c>
      <c r="AO64">
        <v>-281</v>
      </c>
      <c r="AP64">
        <v>-4331</v>
      </c>
      <c r="AQ64">
        <v>495</v>
      </c>
      <c r="AR64">
        <v>-23866014</v>
      </c>
      <c r="AS64">
        <v>-4629520</v>
      </c>
      <c r="AT64">
        <v>-11853430</v>
      </c>
    </row>
    <row r="65" spans="1:46" x14ac:dyDescent="0.35">
      <c r="A65" t="s">
        <v>274</v>
      </c>
      <c r="B65" t="s">
        <v>275</v>
      </c>
      <c r="C65" t="s">
        <v>112</v>
      </c>
      <c r="D65" t="s">
        <v>276</v>
      </c>
      <c r="E65">
        <v>0.49</v>
      </c>
      <c r="F65">
        <v>0.5</v>
      </c>
      <c r="G65">
        <v>0.64800000000000002</v>
      </c>
      <c r="H65">
        <v>480778</v>
      </c>
      <c r="I65">
        <v>4911</v>
      </c>
      <c r="J65">
        <v>10.110243696048933</v>
      </c>
      <c r="K65">
        <v>284287000</v>
      </c>
      <c r="L65">
        <v>275124000</v>
      </c>
      <c r="M65" s="4">
        <v>0</v>
      </c>
      <c r="N65">
        <v>95615766</v>
      </c>
      <c r="O65">
        <v>273052</v>
      </c>
      <c r="P65">
        <v>2020831</v>
      </c>
      <c r="Q65">
        <v>-321484</v>
      </c>
      <c r="R65">
        <v>4055804</v>
      </c>
      <c r="S65">
        <v>0</v>
      </c>
      <c r="T65">
        <v>-14035727</v>
      </c>
      <c r="U65">
        <v>-189018</v>
      </c>
      <c r="V65">
        <v>-66835</v>
      </c>
      <c r="W65">
        <v>0</v>
      </c>
      <c r="X65">
        <v>158</v>
      </c>
      <c r="Y65">
        <v>-4951</v>
      </c>
      <c r="Z65">
        <v>0</v>
      </c>
      <c r="AA65">
        <v>-1012</v>
      </c>
      <c r="AB65">
        <v>-221376</v>
      </c>
      <c r="AC65">
        <v>-8656</v>
      </c>
      <c r="AD65">
        <v>2638</v>
      </c>
      <c r="AE65">
        <v>3753</v>
      </c>
      <c r="AF65">
        <v>0</v>
      </c>
      <c r="AG65">
        <v>0</v>
      </c>
      <c r="AH65">
        <v>0</v>
      </c>
      <c r="AI65">
        <v>0</v>
      </c>
      <c r="AJ65">
        <v>-34271</v>
      </c>
      <c r="AK65">
        <v>0</v>
      </c>
      <c r="AL65">
        <v>-30567</v>
      </c>
      <c r="AM65">
        <v>0</v>
      </c>
      <c r="AN65">
        <v>0</v>
      </c>
      <c r="AO65">
        <v>-279148</v>
      </c>
      <c r="AP65">
        <v>-397</v>
      </c>
      <c r="AQ65">
        <v>-2757</v>
      </c>
      <c r="AR65">
        <v>-18620786</v>
      </c>
      <c r="AS65">
        <v>-255571</v>
      </c>
      <c r="AT65">
        <v>-5789295</v>
      </c>
    </row>
    <row r="66" spans="1:46" x14ac:dyDescent="0.35">
      <c r="A66" t="s">
        <v>277</v>
      </c>
      <c r="B66" t="s">
        <v>278</v>
      </c>
      <c r="C66" t="s">
        <v>210</v>
      </c>
      <c r="D66" t="s">
        <v>112</v>
      </c>
      <c r="E66">
        <v>0.4</v>
      </c>
      <c r="F66">
        <v>0.5</v>
      </c>
      <c r="G66">
        <v>0.71699999999999997</v>
      </c>
      <c r="H66">
        <v>297607</v>
      </c>
      <c r="I66">
        <v>0</v>
      </c>
      <c r="J66">
        <v>-22.900249529598302</v>
      </c>
      <c r="K66">
        <v>200082000</v>
      </c>
      <c r="L66">
        <v>156414000</v>
      </c>
      <c r="M66" s="4">
        <v>1946870</v>
      </c>
      <c r="N66">
        <v>55774857</v>
      </c>
      <c r="O66">
        <v>1543419</v>
      </c>
      <c r="P66">
        <v>0</v>
      </c>
      <c r="Q66">
        <v>2667802</v>
      </c>
      <c r="R66">
        <v>-2713243</v>
      </c>
      <c r="S66">
        <v>1377481</v>
      </c>
      <c r="T66">
        <v>-4245815</v>
      </c>
      <c r="U66">
        <v>0</v>
      </c>
      <c r="V66">
        <v>0</v>
      </c>
      <c r="W66">
        <v>0</v>
      </c>
      <c r="X66">
        <v>2152</v>
      </c>
      <c r="Y66">
        <v>0</v>
      </c>
      <c r="Z66">
        <v>0</v>
      </c>
      <c r="AA66">
        <v>0</v>
      </c>
      <c r="AB66">
        <v>-113283</v>
      </c>
      <c r="AC66">
        <v>0</v>
      </c>
      <c r="AD66">
        <v>0</v>
      </c>
      <c r="AE66">
        <v>0</v>
      </c>
      <c r="AF66">
        <v>0</v>
      </c>
      <c r="AG66">
        <v>0</v>
      </c>
      <c r="AH66">
        <v>0</v>
      </c>
      <c r="AI66">
        <v>0</v>
      </c>
      <c r="AJ66">
        <v>-5811</v>
      </c>
      <c r="AK66">
        <v>0</v>
      </c>
      <c r="AL66">
        <v>-5811</v>
      </c>
      <c r="AM66">
        <v>0</v>
      </c>
      <c r="AN66">
        <v>0</v>
      </c>
      <c r="AO66">
        <v>-73536</v>
      </c>
      <c r="AP66">
        <v>0</v>
      </c>
      <c r="AQ66">
        <v>0</v>
      </c>
      <c r="AR66">
        <v>-10536908</v>
      </c>
      <c r="AS66">
        <v>0</v>
      </c>
      <c r="AT66">
        <v>-14421425</v>
      </c>
    </row>
    <row r="67" spans="1:46" x14ac:dyDescent="0.35">
      <c r="A67" t="s">
        <v>279</v>
      </c>
      <c r="B67" t="s">
        <v>280</v>
      </c>
      <c r="C67" t="s">
        <v>112</v>
      </c>
      <c r="D67" t="s">
        <v>281</v>
      </c>
      <c r="E67">
        <v>0.49</v>
      </c>
      <c r="F67">
        <v>0.5</v>
      </c>
      <c r="G67">
        <v>0.66800000000000004</v>
      </c>
      <c r="H67">
        <v>136682</v>
      </c>
      <c r="I67">
        <v>325</v>
      </c>
      <c r="J67">
        <v>7.2973424974727203</v>
      </c>
      <c r="K67">
        <v>90090000</v>
      </c>
      <c r="L67">
        <v>87383000</v>
      </c>
      <c r="M67" s="4">
        <v>0</v>
      </c>
      <c r="N67">
        <v>23961450</v>
      </c>
      <c r="O67">
        <v>0</v>
      </c>
      <c r="P67">
        <v>0</v>
      </c>
      <c r="Q67">
        <v>0</v>
      </c>
      <c r="R67">
        <v>0</v>
      </c>
      <c r="S67">
        <v>197443</v>
      </c>
      <c r="T67">
        <v>-4804496</v>
      </c>
      <c r="U67">
        <v>-80083</v>
      </c>
      <c r="V67">
        <v>-54969</v>
      </c>
      <c r="W67">
        <v>-442</v>
      </c>
      <c r="X67">
        <v>62</v>
      </c>
      <c r="Y67">
        <v>0</v>
      </c>
      <c r="Z67">
        <v>-1971</v>
      </c>
      <c r="AA67">
        <v>0</v>
      </c>
      <c r="AB67">
        <v>-110642</v>
      </c>
      <c r="AC67">
        <v>-1565</v>
      </c>
      <c r="AD67">
        <v>2521</v>
      </c>
      <c r="AE67">
        <v>0</v>
      </c>
      <c r="AF67">
        <v>0</v>
      </c>
      <c r="AG67">
        <v>0</v>
      </c>
      <c r="AH67">
        <v>0</v>
      </c>
      <c r="AI67">
        <v>0</v>
      </c>
      <c r="AJ67">
        <v>0</v>
      </c>
      <c r="AK67">
        <v>0</v>
      </c>
      <c r="AL67">
        <v>0</v>
      </c>
      <c r="AM67">
        <v>0</v>
      </c>
      <c r="AN67">
        <v>0</v>
      </c>
      <c r="AO67">
        <v>-27043</v>
      </c>
      <c r="AP67">
        <v>0</v>
      </c>
      <c r="AQ67">
        <v>0</v>
      </c>
      <c r="AR67">
        <v>-8761284</v>
      </c>
      <c r="AS67">
        <v>-8220</v>
      </c>
      <c r="AT67">
        <v>-1606000</v>
      </c>
    </row>
    <row r="68" spans="1:46" x14ac:dyDescent="0.35">
      <c r="A68" t="s">
        <v>282</v>
      </c>
      <c r="B68" t="s">
        <v>283</v>
      </c>
      <c r="C68" t="s">
        <v>125</v>
      </c>
      <c r="D68" t="s">
        <v>126</v>
      </c>
      <c r="E68">
        <v>0.4</v>
      </c>
      <c r="F68">
        <v>0.5</v>
      </c>
      <c r="G68">
        <v>0.69399999999999995</v>
      </c>
      <c r="H68">
        <v>176235</v>
      </c>
      <c r="I68">
        <v>0</v>
      </c>
      <c r="J68">
        <v>-29.734913978703599</v>
      </c>
      <c r="K68">
        <v>189510000</v>
      </c>
      <c r="L68">
        <v>203188000</v>
      </c>
      <c r="M68" s="4">
        <v>0</v>
      </c>
      <c r="N68">
        <v>62772448</v>
      </c>
      <c r="O68">
        <v>59921</v>
      </c>
      <c r="P68">
        <v>2715258</v>
      </c>
      <c r="Q68">
        <v>1310884</v>
      </c>
      <c r="R68">
        <v>-4271660</v>
      </c>
      <c r="S68">
        <v>0</v>
      </c>
      <c r="T68">
        <v>-2813864</v>
      </c>
      <c r="U68">
        <v>0</v>
      </c>
      <c r="V68">
        <v>-1472</v>
      </c>
      <c r="W68">
        <v>0</v>
      </c>
      <c r="X68">
        <v>-11584</v>
      </c>
      <c r="Y68">
        <v>0</v>
      </c>
      <c r="Z68">
        <v>0</v>
      </c>
      <c r="AA68">
        <v>0</v>
      </c>
      <c r="AB68">
        <v>-168528</v>
      </c>
      <c r="AC68">
        <v>0</v>
      </c>
      <c r="AD68">
        <v>-2666</v>
      </c>
      <c r="AE68">
        <v>0</v>
      </c>
      <c r="AF68">
        <v>0</v>
      </c>
      <c r="AG68">
        <v>0</v>
      </c>
      <c r="AH68">
        <v>0</v>
      </c>
      <c r="AI68">
        <v>0</v>
      </c>
      <c r="AJ68">
        <v>0</v>
      </c>
      <c r="AK68">
        <v>0</v>
      </c>
      <c r="AL68">
        <v>0</v>
      </c>
      <c r="AM68">
        <v>0</v>
      </c>
      <c r="AN68">
        <v>0</v>
      </c>
      <c r="AO68">
        <v>0</v>
      </c>
      <c r="AP68">
        <v>0</v>
      </c>
      <c r="AQ68">
        <v>0</v>
      </c>
      <c r="AR68">
        <v>-24598983</v>
      </c>
      <c r="AS68">
        <v>0</v>
      </c>
      <c r="AT68">
        <v>-18566877</v>
      </c>
    </row>
    <row r="69" spans="1:46" x14ac:dyDescent="0.35">
      <c r="A69" t="s">
        <v>284</v>
      </c>
      <c r="B69" t="s">
        <v>285</v>
      </c>
      <c r="C69" t="s">
        <v>112</v>
      </c>
      <c r="D69" t="s">
        <v>116</v>
      </c>
      <c r="E69">
        <v>0.49</v>
      </c>
      <c r="F69">
        <v>0.5</v>
      </c>
      <c r="G69">
        <v>0.68600000000000005</v>
      </c>
      <c r="H69">
        <v>424765</v>
      </c>
      <c r="I69">
        <v>273</v>
      </c>
      <c r="J69">
        <v>16.552358627378901</v>
      </c>
      <c r="K69">
        <v>231627000</v>
      </c>
      <c r="L69">
        <v>225271000</v>
      </c>
      <c r="M69" s="4">
        <v>1152549</v>
      </c>
      <c r="N69">
        <v>76546139</v>
      </c>
      <c r="O69">
        <v>640111</v>
      </c>
      <c r="P69">
        <v>2892062</v>
      </c>
      <c r="Q69">
        <v>114043</v>
      </c>
      <c r="R69">
        <v>-1250375</v>
      </c>
      <c r="S69">
        <v>93947</v>
      </c>
      <c r="T69">
        <v>-8044965</v>
      </c>
      <c r="U69">
        <v>-11826</v>
      </c>
      <c r="V69">
        <v>0</v>
      </c>
      <c r="W69">
        <v>0</v>
      </c>
      <c r="X69">
        <v>-1611</v>
      </c>
      <c r="Y69">
        <v>0</v>
      </c>
      <c r="Z69">
        <v>0</v>
      </c>
      <c r="AA69">
        <v>0</v>
      </c>
      <c r="AB69">
        <v>-357223</v>
      </c>
      <c r="AC69">
        <v>-3037</v>
      </c>
      <c r="AD69">
        <v>0</v>
      </c>
      <c r="AE69">
        <v>0</v>
      </c>
      <c r="AF69">
        <v>-200</v>
      </c>
      <c r="AG69">
        <v>0</v>
      </c>
      <c r="AH69">
        <v>0</v>
      </c>
      <c r="AI69">
        <v>0</v>
      </c>
      <c r="AJ69">
        <v>-4384</v>
      </c>
      <c r="AK69">
        <v>0</v>
      </c>
      <c r="AL69">
        <v>-4095</v>
      </c>
      <c r="AM69">
        <v>0</v>
      </c>
      <c r="AN69">
        <v>0</v>
      </c>
      <c r="AO69">
        <v>-30064</v>
      </c>
      <c r="AP69">
        <v>0</v>
      </c>
      <c r="AQ69">
        <v>0</v>
      </c>
      <c r="AR69">
        <v>-16277666</v>
      </c>
      <c r="AS69">
        <v>0</v>
      </c>
      <c r="AT69">
        <v>-9246371</v>
      </c>
    </row>
    <row r="70" spans="1:46" x14ac:dyDescent="0.35">
      <c r="A70" t="s">
        <v>286</v>
      </c>
      <c r="B70" t="s">
        <v>287</v>
      </c>
      <c r="C70" t="s">
        <v>115</v>
      </c>
      <c r="D70" t="s">
        <v>116</v>
      </c>
      <c r="E70">
        <v>0.4</v>
      </c>
      <c r="F70">
        <v>0.5</v>
      </c>
      <c r="G70">
        <v>0.66300000000000003</v>
      </c>
      <c r="H70">
        <v>146302</v>
      </c>
      <c r="I70">
        <v>0</v>
      </c>
      <c r="J70">
        <v>-6.58819133476754</v>
      </c>
      <c r="K70">
        <v>61087000</v>
      </c>
      <c r="L70">
        <v>58915000</v>
      </c>
      <c r="M70" s="4">
        <v>0</v>
      </c>
      <c r="N70">
        <v>12499034</v>
      </c>
      <c r="O70">
        <v>330923</v>
      </c>
      <c r="P70">
        <v>538808</v>
      </c>
      <c r="Q70">
        <v>0</v>
      </c>
      <c r="R70">
        <v>-1940450</v>
      </c>
      <c r="S70">
        <v>0</v>
      </c>
      <c r="T70">
        <v>-6085577</v>
      </c>
      <c r="U70">
        <v>0</v>
      </c>
      <c r="V70">
        <v>0</v>
      </c>
      <c r="W70">
        <v>0</v>
      </c>
      <c r="X70">
        <v>-5312</v>
      </c>
      <c r="Y70">
        <v>0</v>
      </c>
      <c r="Z70">
        <v>0</v>
      </c>
      <c r="AA70">
        <v>0</v>
      </c>
      <c r="AB70">
        <v>-299251</v>
      </c>
      <c r="AC70">
        <v>0</v>
      </c>
      <c r="AD70">
        <v>0</v>
      </c>
      <c r="AE70">
        <v>0</v>
      </c>
      <c r="AF70">
        <v>0</v>
      </c>
      <c r="AG70">
        <v>0</v>
      </c>
      <c r="AH70">
        <v>0</v>
      </c>
      <c r="AI70">
        <v>0</v>
      </c>
      <c r="AJ70">
        <v>-28318</v>
      </c>
      <c r="AK70">
        <v>0</v>
      </c>
      <c r="AL70">
        <v>-27439</v>
      </c>
      <c r="AM70">
        <v>0</v>
      </c>
      <c r="AN70">
        <v>0</v>
      </c>
      <c r="AO70">
        <v>0</v>
      </c>
      <c r="AP70">
        <v>0</v>
      </c>
      <c r="AQ70">
        <v>0</v>
      </c>
      <c r="AR70">
        <v>-5944284</v>
      </c>
      <c r="AS70">
        <v>0</v>
      </c>
      <c r="AT70">
        <v>-4886276</v>
      </c>
    </row>
    <row r="71" spans="1:46" x14ac:dyDescent="0.35">
      <c r="A71" t="s">
        <v>288</v>
      </c>
      <c r="B71" t="s">
        <v>289</v>
      </c>
      <c r="C71" t="s">
        <v>112</v>
      </c>
      <c r="D71" t="s">
        <v>137</v>
      </c>
      <c r="E71">
        <v>0.49</v>
      </c>
      <c r="F71">
        <v>0.5</v>
      </c>
      <c r="G71">
        <v>0.65800000000000003</v>
      </c>
      <c r="H71">
        <v>396069</v>
      </c>
      <c r="I71">
        <v>0</v>
      </c>
      <c r="J71">
        <v>34.854477637832701</v>
      </c>
      <c r="K71">
        <v>281605000</v>
      </c>
      <c r="L71">
        <v>255432000</v>
      </c>
      <c r="M71" s="4">
        <v>0</v>
      </c>
      <c r="N71">
        <v>75427409</v>
      </c>
      <c r="O71">
        <v>992727</v>
      </c>
      <c r="P71">
        <v>0</v>
      </c>
      <c r="Q71">
        <v>-55468</v>
      </c>
      <c r="R71">
        <v>-4318068</v>
      </c>
      <c r="S71">
        <v>0</v>
      </c>
      <c r="T71">
        <v>-11416101</v>
      </c>
      <c r="U71">
        <v>0</v>
      </c>
      <c r="V71">
        <v>-48235</v>
      </c>
      <c r="W71">
        <v>0</v>
      </c>
      <c r="X71">
        <v>-2700</v>
      </c>
      <c r="Y71">
        <v>0</v>
      </c>
      <c r="Z71">
        <v>0</v>
      </c>
      <c r="AA71">
        <v>0</v>
      </c>
      <c r="AB71">
        <v>-271568</v>
      </c>
      <c r="AC71">
        <v>0</v>
      </c>
      <c r="AD71">
        <v>-5392</v>
      </c>
      <c r="AE71">
        <v>0</v>
      </c>
      <c r="AF71">
        <v>0</v>
      </c>
      <c r="AG71">
        <v>0</v>
      </c>
      <c r="AH71">
        <v>0</v>
      </c>
      <c r="AI71">
        <v>0</v>
      </c>
      <c r="AJ71">
        <v>-5659</v>
      </c>
      <c r="AK71">
        <v>0</v>
      </c>
      <c r="AL71">
        <v>-5031</v>
      </c>
      <c r="AM71">
        <v>0</v>
      </c>
      <c r="AN71">
        <v>0</v>
      </c>
      <c r="AO71">
        <v>0</v>
      </c>
      <c r="AP71">
        <v>0</v>
      </c>
      <c r="AQ71">
        <v>0</v>
      </c>
      <c r="AR71">
        <v>-20680650</v>
      </c>
      <c r="AS71">
        <v>0</v>
      </c>
      <c r="AT71">
        <v>-21215925</v>
      </c>
    </row>
    <row r="72" spans="1:46" x14ac:dyDescent="0.35">
      <c r="A72" t="s">
        <v>290</v>
      </c>
      <c r="B72" t="s">
        <v>291</v>
      </c>
      <c r="C72" t="s">
        <v>112</v>
      </c>
      <c r="D72" t="s">
        <v>179</v>
      </c>
      <c r="E72">
        <v>0.49</v>
      </c>
      <c r="F72">
        <v>0.5</v>
      </c>
      <c r="G72">
        <v>0.67600000000000005</v>
      </c>
      <c r="H72">
        <v>696947</v>
      </c>
      <c r="I72">
        <v>0</v>
      </c>
      <c r="J72">
        <v>-8.9680200791901807</v>
      </c>
      <c r="K72">
        <v>319767000</v>
      </c>
      <c r="L72">
        <v>290347000</v>
      </c>
      <c r="M72" s="4">
        <v>0</v>
      </c>
      <c r="N72">
        <v>79629500</v>
      </c>
      <c r="O72">
        <v>80648</v>
      </c>
      <c r="P72">
        <v>3135065</v>
      </c>
      <c r="Q72">
        <v>2919352</v>
      </c>
      <c r="R72">
        <v>-2775252</v>
      </c>
      <c r="S72">
        <v>53971</v>
      </c>
      <c r="T72">
        <v>-22154124</v>
      </c>
      <c r="U72">
        <v>-25780</v>
      </c>
      <c r="V72">
        <v>-38472</v>
      </c>
      <c r="W72">
        <v>0</v>
      </c>
      <c r="X72">
        <v>-6625</v>
      </c>
      <c r="Y72">
        <v>0</v>
      </c>
      <c r="Z72">
        <v>0</v>
      </c>
      <c r="AA72">
        <v>0</v>
      </c>
      <c r="AB72">
        <v>-758030</v>
      </c>
      <c r="AC72">
        <v>-2847</v>
      </c>
      <c r="AD72">
        <v>1562</v>
      </c>
      <c r="AE72">
        <v>0</v>
      </c>
      <c r="AF72">
        <v>0</v>
      </c>
      <c r="AG72">
        <v>0</v>
      </c>
      <c r="AH72">
        <v>0</v>
      </c>
      <c r="AI72">
        <v>0</v>
      </c>
      <c r="AJ72">
        <v>-91391</v>
      </c>
      <c r="AK72">
        <v>0</v>
      </c>
      <c r="AL72">
        <v>-88144</v>
      </c>
      <c r="AM72">
        <v>0</v>
      </c>
      <c r="AN72">
        <v>0</v>
      </c>
      <c r="AO72">
        <v>-57482</v>
      </c>
      <c r="AP72">
        <v>0</v>
      </c>
      <c r="AQ72">
        <v>-10388</v>
      </c>
      <c r="AR72">
        <v>-28601982</v>
      </c>
      <c r="AS72">
        <v>0</v>
      </c>
      <c r="AT72">
        <v>-20498936</v>
      </c>
    </row>
    <row r="73" spans="1:46" x14ac:dyDescent="0.35">
      <c r="A73" t="s">
        <v>292</v>
      </c>
      <c r="B73" t="s">
        <v>293</v>
      </c>
      <c r="C73" t="s">
        <v>125</v>
      </c>
      <c r="D73" t="s">
        <v>126</v>
      </c>
      <c r="E73">
        <v>0.4</v>
      </c>
      <c r="F73">
        <v>0.5</v>
      </c>
      <c r="G73">
        <v>0.65600000000000003</v>
      </c>
      <c r="H73">
        <v>151139</v>
      </c>
      <c r="I73">
        <v>644</v>
      </c>
      <c r="J73">
        <v>-12.2698530640297</v>
      </c>
      <c r="K73">
        <v>129319000</v>
      </c>
      <c r="L73">
        <v>109563000</v>
      </c>
      <c r="M73" s="4">
        <v>0</v>
      </c>
      <c r="N73">
        <v>36581689</v>
      </c>
      <c r="O73">
        <v>141122</v>
      </c>
      <c r="P73">
        <v>333054</v>
      </c>
      <c r="Q73">
        <v>66278</v>
      </c>
      <c r="R73">
        <v>-1904000</v>
      </c>
      <c r="S73">
        <v>0</v>
      </c>
      <c r="T73">
        <v>-4628875</v>
      </c>
      <c r="U73">
        <v>0</v>
      </c>
      <c r="V73">
        <v>0</v>
      </c>
      <c r="W73">
        <v>0</v>
      </c>
      <c r="X73">
        <v>-126</v>
      </c>
      <c r="Y73">
        <v>0</v>
      </c>
      <c r="Z73">
        <v>0</v>
      </c>
      <c r="AA73">
        <v>0</v>
      </c>
      <c r="AB73">
        <v>-290233</v>
      </c>
      <c r="AC73">
        <v>0</v>
      </c>
      <c r="AD73">
        <v>0</v>
      </c>
      <c r="AE73">
        <v>0</v>
      </c>
      <c r="AF73">
        <v>0</v>
      </c>
      <c r="AG73">
        <v>0</v>
      </c>
      <c r="AH73">
        <v>0</v>
      </c>
      <c r="AI73">
        <v>0</v>
      </c>
      <c r="AJ73">
        <v>-31493</v>
      </c>
      <c r="AK73">
        <v>0</v>
      </c>
      <c r="AL73">
        <v>-26304</v>
      </c>
      <c r="AM73">
        <v>0</v>
      </c>
      <c r="AN73">
        <v>-1741966</v>
      </c>
      <c r="AO73">
        <v>0</v>
      </c>
      <c r="AP73">
        <v>144646</v>
      </c>
      <c r="AQ73">
        <v>0</v>
      </c>
      <c r="AR73">
        <v>-5010532</v>
      </c>
      <c r="AS73">
        <v>0</v>
      </c>
      <c r="AT73">
        <v>-8284431</v>
      </c>
    </row>
    <row r="74" spans="1:46" x14ac:dyDescent="0.35">
      <c r="A74" t="s">
        <v>294</v>
      </c>
      <c r="B74" t="s">
        <v>295</v>
      </c>
      <c r="C74" t="s">
        <v>112</v>
      </c>
      <c r="D74" t="s">
        <v>159</v>
      </c>
      <c r="E74">
        <v>0.49</v>
      </c>
      <c r="F74">
        <v>0.5</v>
      </c>
      <c r="G74">
        <v>0.66300000000000003</v>
      </c>
      <c r="H74">
        <v>447956</v>
      </c>
      <c r="I74">
        <v>686</v>
      </c>
      <c r="J74">
        <v>22.947403309033799</v>
      </c>
      <c r="K74">
        <v>237836000</v>
      </c>
      <c r="L74">
        <v>230938000</v>
      </c>
      <c r="M74" s="4">
        <v>0</v>
      </c>
      <c r="N74">
        <v>83486084</v>
      </c>
      <c r="O74">
        <v>0</v>
      </c>
      <c r="P74">
        <v>0</v>
      </c>
      <c r="Q74">
        <v>-313000</v>
      </c>
      <c r="R74">
        <v>10366000</v>
      </c>
      <c r="S74">
        <v>102813</v>
      </c>
      <c r="T74">
        <v>-13349939</v>
      </c>
      <c r="U74">
        <v>-4840</v>
      </c>
      <c r="V74">
        <v>-48835</v>
      </c>
      <c r="W74">
        <v>0</v>
      </c>
      <c r="X74">
        <v>-17849</v>
      </c>
      <c r="Y74">
        <v>0</v>
      </c>
      <c r="Z74">
        <v>0</v>
      </c>
      <c r="AA74">
        <v>0</v>
      </c>
      <c r="AB74">
        <v>-543751</v>
      </c>
      <c r="AC74">
        <v>0</v>
      </c>
      <c r="AD74">
        <v>0</v>
      </c>
      <c r="AE74">
        <v>0</v>
      </c>
      <c r="AF74">
        <v>0</v>
      </c>
      <c r="AG74">
        <v>0</v>
      </c>
      <c r="AH74">
        <v>0</v>
      </c>
      <c r="AI74">
        <v>0</v>
      </c>
      <c r="AJ74">
        <v>-7270</v>
      </c>
      <c r="AK74">
        <v>0</v>
      </c>
      <c r="AL74">
        <v>-7270</v>
      </c>
      <c r="AM74">
        <v>0</v>
      </c>
      <c r="AN74">
        <v>-211335</v>
      </c>
      <c r="AO74">
        <v>-435654</v>
      </c>
      <c r="AP74">
        <v>-3370</v>
      </c>
      <c r="AQ74">
        <v>-2978</v>
      </c>
      <c r="AR74">
        <v>-12775016</v>
      </c>
      <c r="AS74">
        <v>0</v>
      </c>
      <c r="AT74">
        <v>-4290000</v>
      </c>
    </row>
    <row r="75" spans="1:46" x14ac:dyDescent="0.35">
      <c r="A75" t="s">
        <v>296</v>
      </c>
      <c r="B75" t="s">
        <v>297</v>
      </c>
      <c r="C75" t="s">
        <v>112</v>
      </c>
      <c r="D75" t="s">
        <v>281</v>
      </c>
      <c r="E75">
        <v>0.49</v>
      </c>
      <c r="F75">
        <v>0.5</v>
      </c>
      <c r="G75">
        <v>0.64900000000000002</v>
      </c>
      <c r="H75">
        <v>595873</v>
      </c>
      <c r="I75">
        <v>4501</v>
      </c>
      <c r="J75">
        <v>72.780155008130095</v>
      </c>
      <c r="K75">
        <v>338013000</v>
      </c>
      <c r="L75">
        <v>323261000</v>
      </c>
      <c r="M75" s="4">
        <v>0</v>
      </c>
      <c r="N75">
        <v>101246895</v>
      </c>
      <c r="O75">
        <v>4934811</v>
      </c>
      <c r="P75">
        <v>4825078</v>
      </c>
      <c r="Q75">
        <v>44550</v>
      </c>
      <c r="R75">
        <v>-3579588</v>
      </c>
      <c r="S75">
        <v>0</v>
      </c>
      <c r="T75">
        <v>-17908578</v>
      </c>
      <c r="U75">
        <v>0</v>
      </c>
      <c r="V75">
        <v>-68202</v>
      </c>
      <c r="W75">
        <v>0</v>
      </c>
      <c r="X75">
        <v>-16622</v>
      </c>
      <c r="Y75">
        <v>0</v>
      </c>
      <c r="Z75">
        <v>0</v>
      </c>
      <c r="AA75">
        <v>0</v>
      </c>
      <c r="AB75">
        <v>-372746</v>
      </c>
      <c r="AC75">
        <v>0</v>
      </c>
      <c r="AD75">
        <v>-17008</v>
      </c>
      <c r="AE75">
        <v>0</v>
      </c>
      <c r="AF75">
        <v>0</v>
      </c>
      <c r="AG75">
        <v>0</v>
      </c>
      <c r="AH75">
        <v>0</v>
      </c>
      <c r="AI75">
        <v>0</v>
      </c>
      <c r="AJ75">
        <v>-30615</v>
      </c>
      <c r="AK75">
        <v>0</v>
      </c>
      <c r="AL75">
        <v>-30615</v>
      </c>
      <c r="AM75">
        <v>0</v>
      </c>
      <c r="AN75">
        <v>0</v>
      </c>
      <c r="AO75">
        <v>-175947</v>
      </c>
      <c r="AP75">
        <v>0</v>
      </c>
      <c r="AQ75">
        <v>0</v>
      </c>
      <c r="AR75">
        <v>-17880614</v>
      </c>
      <c r="AS75">
        <v>0</v>
      </c>
      <c r="AT75">
        <v>-14566621</v>
      </c>
    </row>
    <row r="76" spans="1:46" x14ac:dyDescent="0.35">
      <c r="A76" t="s">
        <v>298</v>
      </c>
      <c r="B76" t="s">
        <v>299</v>
      </c>
      <c r="C76" t="s">
        <v>132</v>
      </c>
      <c r="D76" t="s">
        <v>112</v>
      </c>
      <c r="E76">
        <v>0.3</v>
      </c>
      <c r="F76">
        <v>0.5</v>
      </c>
      <c r="G76">
        <v>0.76200000000000001</v>
      </c>
      <c r="H76">
        <v>424327</v>
      </c>
      <c r="I76">
        <v>0</v>
      </c>
      <c r="J76">
        <v>31.498926127752</v>
      </c>
      <c r="K76">
        <v>449411000</v>
      </c>
      <c r="L76">
        <v>371886000</v>
      </c>
      <c r="M76" s="4">
        <v>0</v>
      </c>
      <c r="N76">
        <v>111194192</v>
      </c>
      <c r="O76">
        <v>277479</v>
      </c>
      <c r="P76">
        <v>4599584</v>
      </c>
      <c r="Q76">
        <v>0</v>
      </c>
      <c r="R76">
        <v>-10289186</v>
      </c>
      <c r="S76">
        <v>0</v>
      </c>
      <c r="T76">
        <v>-11699469</v>
      </c>
      <c r="U76">
        <v>0</v>
      </c>
      <c r="V76">
        <v>-23853</v>
      </c>
      <c r="W76">
        <v>0</v>
      </c>
      <c r="X76">
        <v>-29769</v>
      </c>
      <c r="Y76">
        <v>0</v>
      </c>
      <c r="Z76">
        <v>-1203</v>
      </c>
      <c r="AA76">
        <v>0</v>
      </c>
      <c r="AB76">
        <v>-1129285</v>
      </c>
      <c r="AC76">
        <v>0</v>
      </c>
      <c r="AD76">
        <v>-15723</v>
      </c>
      <c r="AE76">
        <v>0</v>
      </c>
      <c r="AF76">
        <v>0</v>
      </c>
      <c r="AG76">
        <v>0</v>
      </c>
      <c r="AH76">
        <v>0</v>
      </c>
      <c r="AI76">
        <v>0</v>
      </c>
      <c r="AJ76">
        <v>0</v>
      </c>
      <c r="AK76">
        <v>0</v>
      </c>
      <c r="AL76">
        <v>0</v>
      </c>
      <c r="AM76">
        <v>0</v>
      </c>
      <c r="AN76">
        <v>0</v>
      </c>
      <c r="AO76">
        <v>0</v>
      </c>
      <c r="AP76">
        <v>0</v>
      </c>
      <c r="AQ76">
        <v>0</v>
      </c>
      <c r="AR76">
        <v>-33532492</v>
      </c>
      <c r="AS76">
        <v>0</v>
      </c>
      <c r="AT76">
        <v>-31618908</v>
      </c>
    </row>
    <row r="77" spans="1:46" x14ac:dyDescent="0.35">
      <c r="A77" t="s">
        <v>300</v>
      </c>
      <c r="B77" t="s">
        <v>301</v>
      </c>
      <c r="C77" t="s">
        <v>225</v>
      </c>
      <c r="D77" t="s">
        <v>226</v>
      </c>
      <c r="E77">
        <v>0.4</v>
      </c>
      <c r="F77">
        <v>0.5</v>
      </c>
      <c r="G77">
        <v>0.70199999999999996</v>
      </c>
      <c r="H77">
        <v>153301</v>
      </c>
      <c r="I77">
        <v>0</v>
      </c>
      <c r="J77">
        <v>-5.2129281869299398</v>
      </c>
      <c r="K77">
        <v>69702000</v>
      </c>
      <c r="L77">
        <v>60092000</v>
      </c>
      <c r="M77" s="4">
        <v>0</v>
      </c>
      <c r="N77">
        <v>18383681</v>
      </c>
      <c r="O77">
        <v>121275</v>
      </c>
      <c r="P77">
        <v>152393</v>
      </c>
      <c r="Q77">
        <v>177380</v>
      </c>
      <c r="R77">
        <v>-221854</v>
      </c>
      <c r="S77">
        <v>281174</v>
      </c>
      <c r="T77">
        <v>-3003164</v>
      </c>
      <c r="U77">
        <v>0</v>
      </c>
      <c r="V77">
        <v>0</v>
      </c>
      <c r="W77">
        <v>0</v>
      </c>
      <c r="X77">
        <v>1311</v>
      </c>
      <c r="Y77">
        <v>0</v>
      </c>
      <c r="Z77">
        <v>0</v>
      </c>
      <c r="AA77">
        <v>0</v>
      </c>
      <c r="AB77">
        <v>-6566</v>
      </c>
      <c r="AC77">
        <v>0</v>
      </c>
      <c r="AD77">
        <v>0</v>
      </c>
      <c r="AE77">
        <v>0</v>
      </c>
      <c r="AF77">
        <v>0</v>
      </c>
      <c r="AG77">
        <v>0</v>
      </c>
      <c r="AH77">
        <v>0</v>
      </c>
      <c r="AI77">
        <v>0</v>
      </c>
      <c r="AJ77">
        <v>-19577</v>
      </c>
      <c r="AK77">
        <v>0</v>
      </c>
      <c r="AL77">
        <v>-19577</v>
      </c>
      <c r="AM77">
        <v>0</v>
      </c>
      <c r="AN77">
        <v>0</v>
      </c>
      <c r="AO77">
        <v>-189479</v>
      </c>
      <c r="AP77">
        <v>0</v>
      </c>
      <c r="AQ77">
        <v>-55000</v>
      </c>
      <c r="AR77">
        <v>-3813219</v>
      </c>
      <c r="AS77">
        <v>-29261</v>
      </c>
      <c r="AT77">
        <v>-4674713</v>
      </c>
    </row>
    <row r="78" spans="1:46" x14ac:dyDescent="0.35">
      <c r="A78" t="s">
        <v>302</v>
      </c>
      <c r="B78" t="s">
        <v>303</v>
      </c>
      <c r="C78" t="s">
        <v>304</v>
      </c>
      <c r="D78" t="s">
        <v>305</v>
      </c>
      <c r="E78">
        <v>0.4</v>
      </c>
      <c r="F78">
        <v>0.5</v>
      </c>
      <c r="G78">
        <v>0.66600000000000004</v>
      </c>
      <c r="H78">
        <v>228392</v>
      </c>
      <c r="I78">
        <v>2012</v>
      </c>
      <c r="J78">
        <v>-10.4356547926853</v>
      </c>
      <c r="K78">
        <v>118727000</v>
      </c>
      <c r="L78">
        <v>106713000</v>
      </c>
      <c r="M78" s="4">
        <v>0</v>
      </c>
      <c r="N78">
        <v>26063501</v>
      </c>
      <c r="O78">
        <v>481</v>
      </c>
      <c r="P78">
        <v>1271999</v>
      </c>
      <c r="Q78">
        <v>-106469</v>
      </c>
      <c r="R78">
        <v>-939607</v>
      </c>
      <c r="S78">
        <v>517473</v>
      </c>
      <c r="T78">
        <v>-8828861</v>
      </c>
      <c r="U78">
        <v>-41620</v>
      </c>
      <c r="V78">
        <v>-31069</v>
      </c>
      <c r="W78">
        <v>0</v>
      </c>
      <c r="X78">
        <v>-5302</v>
      </c>
      <c r="Y78">
        <v>0</v>
      </c>
      <c r="Z78">
        <v>0</v>
      </c>
      <c r="AA78">
        <v>0</v>
      </c>
      <c r="AB78">
        <v>-271469</v>
      </c>
      <c r="AC78">
        <v>-1559</v>
      </c>
      <c r="AD78">
        <v>-777</v>
      </c>
      <c r="AE78">
        <v>0</v>
      </c>
      <c r="AF78">
        <v>0</v>
      </c>
      <c r="AG78">
        <v>0</v>
      </c>
      <c r="AH78">
        <v>0</v>
      </c>
      <c r="AI78">
        <v>0</v>
      </c>
      <c r="AJ78">
        <v>-52270</v>
      </c>
      <c r="AK78">
        <v>0</v>
      </c>
      <c r="AL78">
        <v>-52270</v>
      </c>
      <c r="AM78">
        <v>0</v>
      </c>
      <c r="AN78">
        <v>0</v>
      </c>
      <c r="AO78">
        <v>-417514</v>
      </c>
      <c r="AP78">
        <v>0</v>
      </c>
      <c r="AQ78">
        <v>0</v>
      </c>
      <c r="AR78">
        <v>-11475225</v>
      </c>
      <c r="AS78">
        <v>-76026</v>
      </c>
      <c r="AT78">
        <v>-1404140</v>
      </c>
    </row>
    <row r="79" spans="1:46" x14ac:dyDescent="0.35">
      <c r="A79" t="s">
        <v>306</v>
      </c>
      <c r="B79" t="s">
        <v>307</v>
      </c>
      <c r="C79" t="s">
        <v>144</v>
      </c>
      <c r="D79" t="s">
        <v>145</v>
      </c>
      <c r="E79">
        <v>0.4</v>
      </c>
      <c r="F79">
        <v>0.5</v>
      </c>
      <c r="G79">
        <v>0.70699999999999996</v>
      </c>
      <c r="H79">
        <v>254853</v>
      </c>
      <c r="I79">
        <v>0</v>
      </c>
      <c r="J79">
        <v>-11.0882739676171</v>
      </c>
      <c r="K79">
        <v>97591000</v>
      </c>
      <c r="L79">
        <v>85880000</v>
      </c>
      <c r="M79" s="4">
        <v>0</v>
      </c>
      <c r="N79">
        <v>25341432</v>
      </c>
      <c r="O79">
        <v>444654</v>
      </c>
      <c r="P79">
        <v>1615125</v>
      </c>
      <c r="Q79">
        <v>704715</v>
      </c>
      <c r="R79">
        <v>-1805159</v>
      </c>
      <c r="S79">
        <v>26997</v>
      </c>
      <c r="T79">
        <v>-5108863</v>
      </c>
      <c r="U79">
        <v>-11114</v>
      </c>
      <c r="V79">
        <v>-18051</v>
      </c>
      <c r="W79">
        <v>0</v>
      </c>
      <c r="X79">
        <v>0</v>
      </c>
      <c r="Y79">
        <v>0</v>
      </c>
      <c r="Z79">
        <v>0</v>
      </c>
      <c r="AA79">
        <v>0</v>
      </c>
      <c r="AB79">
        <v>-52189</v>
      </c>
      <c r="AC79">
        <v>0</v>
      </c>
      <c r="AD79">
        <v>612</v>
      </c>
      <c r="AE79">
        <v>0</v>
      </c>
      <c r="AF79">
        <v>0</v>
      </c>
      <c r="AG79">
        <v>0</v>
      </c>
      <c r="AH79">
        <v>0</v>
      </c>
      <c r="AI79">
        <v>0</v>
      </c>
      <c r="AJ79">
        <v>-15068</v>
      </c>
      <c r="AK79">
        <v>0</v>
      </c>
      <c r="AL79">
        <v>-14695</v>
      </c>
      <c r="AM79">
        <v>0</v>
      </c>
      <c r="AN79">
        <v>0</v>
      </c>
      <c r="AO79">
        <v>-18761</v>
      </c>
      <c r="AP79">
        <v>0</v>
      </c>
      <c r="AQ79">
        <v>0</v>
      </c>
      <c r="AR79">
        <v>-7385684</v>
      </c>
      <c r="AS79">
        <v>0</v>
      </c>
      <c r="AT79">
        <v>-4307646</v>
      </c>
    </row>
    <row r="80" spans="1:46" x14ac:dyDescent="0.35">
      <c r="A80" t="s">
        <v>308</v>
      </c>
      <c r="B80" t="s">
        <v>309</v>
      </c>
      <c r="C80" t="s">
        <v>210</v>
      </c>
      <c r="D80" t="s">
        <v>112</v>
      </c>
      <c r="E80">
        <v>0.4</v>
      </c>
      <c r="F80">
        <v>0.5</v>
      </c>
      <c r="G80">
        <v>0.71299999999999997</v>
      </c>
      <c r="H80">
        <v>305887</v>
      </c>
      <c r="I80">
        <v>0</v>
      </c>
      <c r="J80">
        <v>-15.8533838553479</v>
      </c>
      <c r="K80">
        <v>139749000</v>
      </c>
      <c r="L80">
        <v>116272000</v>
      </c>
      <c r="M80" s="4">
        <v>593920</v>
      </c>
      <c r="N80">
        <v>37127066</v>
      </c>
      <c r="O80">
        <v>303826</v>
      </c>
      <c r="P80">
        <v>0</v>
      </c>
      <c r="Q80">
        <v>798417</v>
      </c>
      <c r="R80">
        <v>1615165</v>
      </c>
      <c r="S80">
        <v>0</v>
      </c>
      <c r="T80">
        <v>-6459163</v>
      </c>
      <c r="U80">
        <v>0</v>
      </c>
      <c r="V80">
        <v>0</v>
      </c>
      <c r="W80">
        <v>0</v>
      </c>
      <c r="X80">
        <v>0</v>
      </c>
      <c r="Y80">
        <v>0</v>
      </c>
      <c r="Z80">
        <v>0</v>
      </c>
      <c r="AA80">
        <v>0</v>
      </c>
      <c r="AB80">
        <v>-357530</v>
      </c>
      <c r="AC80">
        <v>0</v>
      </c>
      <c r="AD80">
        <v>0</v>
      </c>
      <c r="AE80">
        <v>0</v>
      </c>
      <c r="AF80">
        <v>0</v>
      </c>
      <c r="AG80">
        <v>0</v>
      </c>
      <c r="AH80">
        <v>0</v>
      </c>
      <c r="AI80">
        <v>0</v>
      </c>
      <c r="AJ80">
        <v>-17590</v>
      </c>
      <c r="AK80">
        <v>0</v>
      </c>
      <c r="AL80">
        <v>-17242</v>
      </c>
      <c r="AM80">
        <v>0</v>
      </c>
      <c r="AN80">
        <v>0</v>
      </c>
      <c r="AO80">
        <v>0</v>
      </c>
      <c r="AP80">
        <v>0</v>
      </c>
      <c r="AQ80">
        <v>0</v>
      </c>
      <c r="AR80">
        <v>-9394706</v>
      </c>
      <c r="AS80">
        <v>0</v>
      </c>
      <c r="AT80">
        <v>-5933589</v>
      </c>
    </row>
    <row r="81" spans="1:46" x14ac:dyDescent="0.35">
      <c r="A81" t="s">
        <v>310</v>
      </c>
      <c r="B81" t="s">
        <v>311</v>
      </c>
      <c r="C81" t="s">
        <v>176</v>
      </c>
      <c r="D81" t="s">
        <v>112</v>
      </c>
      <c r="E81">
        <v>0.4</v>
      </c>
      <c r="F81">
        <v>0.5</v>
      </c>
      <c r="G81">
        <v>0.64600000000000002</v>
      </c>
      <c r="H81">
        <v>255337</v>
      </c>
      <c r="I81">
        <v>0</v>
      </c>
      <c r="J81">
        <v>-7.4120930522142103</v>
      </c>
      <c r="K81">
        <v>109199000</v>
      </c>
      <c r="L81">
        <v>101639000</v>
      </c>
      <c r="M81" s="4">
        <v>0</v>
      </c>
      <c r="N81">
        <v>25016186</v>
      </c>
      <c r="O81">
        <v>150716</v>
      </c>
      <c r="P81">
        <v>0</v>
      </c>
      <c r="Q81">
        <v>125715</v>
      </c>
      <c r="R81">
        <v>26569</v>
      </c>
      <c r="S81">
        <v>0</v>
      </c>
      <c r="T81">
        <v>-7852184</v>
      </c>
      <c r="U81">
        <v>0</v>
      </c>
      <c r="V81">
        <v>0</v>
      </c>
      <c r="W81">
        <v>0</v>
      </c>
      <c r="X81">
        <v>-6135</v>
      </c>
      <c r="Y81">
        <v>0</v>
      </c>
      <c r="Z81">
        <v>0</v>
      </c>
      <c r="AA81">
        <v>0</v>
      </c>
      <c r="AB81">
        <v>-253144</v>
      </c>
      <c r="AC81">
        <v>0</v>
      </c>
      <c r="AD81">
        <v>16579</v>
      </c>
      <c r="AE81">
        <v>0</v>
      </c>
      <c r="AF81">
        <v>0</v>
      </c>
      <c r="AG81">
        <v>0</v>
      </c>
      <c r="AH81">
        <v>0</v>
      </c>
      <c r="AI81">
        <v>0</v>
      </c>
      <c r="AJ81">
        <v>-42814</v>
      </c>
      <c r="AK81">
        <v>0</v>
      </c>
      <c r="AL81">
        <v>-42814</v>
      </c>
      <c r="AM81">
        <v>0</v>
      </c>
      <c r="AN81">
        <v>0</v>
      </c>
      <c r="AO81">
        <v>0</v>
      </c>
      <c r="AP81">
        <v>0</v>
      </c>
      <c r="AQ81">
        <v>0</v>
      </c>
      <c r="AR81">
        <v>-11834716</v>
      </c>
      <c r="AS81">
        <v>0</v>
      </c>
      <c r="AT81">
        <v>-1653123</v>
      </c>
    </row>
    <row r="82" spans="1:46" x14ac:dyDescent="0.35">
      <c r="A82" t="s">
        <v>312</v>
      </c>
      <c r="B82" t="s">
        <v>313</v>
      </c>
      <c r="C82" t="s">
        <v>112</v>
      </c>
      <c r="D82" t="s">
        <v>314</v>
      </c>
      <c r="E82">
        <v>0.49</v>
      </c>
      <c r="F82">
        <v>0.5</v>
      </c>
      <c r="G82">
        <v>0.66</v>
      </c>
      <c r="H82">
        <v>489337</v>
      </c>
      <c r="I82">
        <v>0</v>
      </c>
      <c r="J82">
        <v>14.518670995660999</v>
      </c>
      <c r="K82">
        <v>285805000</v>
      </c>
      <c r="L82">
        <v>260909000</v>
      </c>
      <c r="M82" s="4">
        <v>0</v>
      </c>
      <c r="N82">
        <v>82717879</v>
      </c>
      <c r="O82">
        <v>1398336</v>
      </c>
      <c r="P82">
        <v>2833581</v>
      </c>
      <c r="Q82">
        <v>-92856</v>
      </c>
      <c r="R82">
        <v>-4435559</v>
      </c>
      <c r="S82">
        <v>0</v>
      </c>
      <c r="T82">
        <v>-15133012</v>
      </c>
      <c r="U82">
        <v>0</v>
      </c>
      <c r="V82">
        <v>-65216</v>
      </c>
      <c r="W82">
        <v>0</v>
      </c>
      <c r="X82">
        <v>-7968</v>
      </c>
      <c r="Y82">
        <v>0</v>
      </c>
      <c r="Z82">
        <v>0</v>
      </c>
      <c r="AA82">
        <v>0</v>
      </c>
      <c r="AB82">
        <v>-311960</v>
      </c>
      <c r="AC82">
        <v>0</v>
      </c>
      <c r="AD82">
        <v>-20431</v>
      </c>
      <c r="AE82">
        <v>0</v>
      </c>
      <c r="AF82">
        <v>0</v>
      </c>
      <c r="AG82">
        <v>0</v>
      </c>
      <c r="AH82">
        <v>0</v>
      </c>
      <c r="AI82">
        <v>0</v>
      </c>
      <c r="AJ82">
        <v>-76687</v>
      </c>
      <c r="AK82">
        <v>0</v>
      </c>
      <c r="AL82">
        <v>-76687</v>
      </c>
      <c r="AM82">
        <v>0</v>
      </c>
      <c r="AN82">
        <v>-277755</v>
      </c>
      <c r="AO82">
        <v>0</v>
      </c>
      <c r="AP82">
        <v>13947</v>
      </c>
      <c r="AQ82">
        <v>0</v>
      </c>
      <c r="AR82">
        <v>-16928770</v>
      </c>
      <c r="AS82">
        <v>0</v>
      </c>
      <c r="AT82">
        <v>-6873240</v>
      </c>
    </row>
    <row r="83" spans="1:46" x14ac:dyDescent="0.35">
      <c r="A83" t="s">
        <v>315</v>
      </c>
      <c r="B83" t="s">
        <v>316</v>
      </c>
      <c r="C83" t="s">
        <v>231</v>
      </c>
      <c r="D83" t="s">
        <v>232</v>
      </c>
      <c r="E83">
        <v>0.4</v>
      </c>
      <c r="F83">
        <v>0.5</v>
      </c>
      <c r="G83">
        <v>0.68700000000000006</v>
      </c>
      <c r="H83">
        <v>219719</v>
      </c>
      <c r="I83">
        <v>0</v>
      </c>
      <c r="J83">
        <v>-18.9130297074169</v>
      </c>
      <c r="K83">
        <v>153684000</v>
      </c>
      <c r="L83">
        <v>139555000</v>
      </c>
      <c r="M83" s="4">
        <v>0</v>
      </c>
      <c r="N83">
        <v>51785334</v>
      </c>
      <c r="O83">
        <v>287131</v>
      </c>
      <c r="P83">
        <v>767794</v>
      </c>
      <c r="Q83">
        <v>-171131</v>
      </c>
      <c r="R83">
        <v>553206</v>
      </c>
      <c r="S83">
        <v>0</v>
      </c>
      <c r="T83">
        <v>-5030052</v>
      </c>
      <c r="U83">
        <v>0</v>
      </c>
      <c r="V83">
        <v>0</v>
      </c>
      <c r="W83">
        <v>0</v>
      </c>
      <c r="X83">
        <v>589</v>
      </c>
      <c r="Y83">
        <v>0</v>
      </c>
      <c r="Z83">
        <v>0</v>
      </c>
      <c r="AA83">
        <v>0</v>
      </c>
      <c r="AB83">
        <v>-100080</v>
      </c>
      <c r="AC83">
        <v>0</v>
      </c>
      <c r="AD83">
        <v>-2</v>
      </c>
      <c r="AE83">
        <v>0</v>
      </c>
      <c r="AF83">
        <v>0</v>
      </c>
      <c r="AG83">
        <v>0</v>
      </c>
      <c r="AH83">
        <v>0</v>
      </c>
      <c r="AI83">
        <v>0</v>
      </c>
      <c r="AJ83">
        <v>-16492</v>
      </c>
      <c r="AK83">
        <v>0</v>
      </c>
      <c r="AL83">
        <v>-16492</v>
      </c>
      <c r="AM83">
        <v>0</v>
      </c>
      <c r="AN83">
        <v>0</v>
      </c>
      <c r="AO83">
        <v>0</v>
      </c>
      <c r="AP83">
        <v>0</v>
      </c>
      <c r="AQ83">
        <v>0</v>
      </c>
      <c r="AR83">
        <v>-8205015</v>
      </c>
      <c r="AS83">
        <v>0</v>
      </c>
      <c r="AT83">
        <v>-4307000</v>
      </c>
    </row>
    <row r="84" spans="1:46" x14ac:dyDescent="0.35">
      <c r="A84" t="s">
        <v>317</v>
      </c>
      <c r="B84" t="s">
        <v>318</v>
      </c>
      <c r="C84" t="s">
        <v>129</v>
      </c>
      <c r="D84" t="s">
        <v>112</v>
      </c>
      <c r="E84">
        <v>0.4</v>
      </c>
      <c r="F84">
        <v>0.5</v>
      </c>
      <c r="G84">
        <v>0.64100000000000001</v>
      </c>
      <c r="H84">
        <v>338730</v>
      </c>
      <c r="I84">
        <v>1414</v>
      </c>
      <c r="J84">
        <v>-22.1929732874795</v>
      </c>
      <c r="K84">
        <v>258338000</v>
      </c>
      <c r="L84">
        <v>237715000</v>
      </c>
      <c r="M84" s="4">
        <v>0</v>
      </c>
      <c r="N84">
        <v>77195366</v>
      </c>
      <c r="O84">
        <v>1086145</v>
      </c>
      <c r="P84">
        <v>2417852</v>
      </c>
      <c r="Q84">
        <v>190765</v>
      </c>
      <c r="R84">
        <v>-5583144</v>
      </c>
      <c r="S84">
        <v>392742</v>
      </c>
      <c r="T84">
        <v>-12505548</v>
      </c>
      <c r="U84">
        <v>-76798</v>
      </c>
      <c r="V84">
        <v>0</v>
      </c>
      <c r="W84">
        <v>0</v>
      </c>
      <c r="X84">
        <v>-883</v>
      </c>
      <c r="Y84">
        <v>0</v>
      </c>
      <c r="Z84">
        <v>0</v>
      </c>
      <c r="AA84">
        <v>0</v>
      </c>
      <c r="AB84">
        <v>-441655</v>
      </c>
      <c r="AC84">
        <v>-4687</v>
      </c>
      <c r="AD84">
        <v>2203</v>
      </c>
      <c r="AE84">
        <v>0</v>
      </c>
      <c r="AF84">
        <v>0</v>
      </c>
      <c r="AG84">
        <v>0</v>
      </c>
      <c r="AH84">
        <v>0</v>
      </c>
      <c r="AI84">
        <v>0</v>
      </c>
      <c r="AJ84">
        <v>-88279</v>
      </c>
      <c r="AK84">
        <v>0</v>
      </c>
      <c r="AL84">
        <v>-88214</v>
      </c>
      <c r="AM84">
        <v>0</v>
      </c>
      <c r="AN84">
        <v>-67157</v>
      </c>
      <c r="AO84">
        <v>-37156</v>
      </c>
      <c r="AP84">
        <v>0</v>
      </c>
      <c r="AQ84">
        <v>-29414</v>
      </c>
      <c r="AR84">
        <v>-14635314</v>
      </c>
      <c r="AS84">
        <v>-17416</v>
      </c>
      <c r="AT84">
        <v>-8230266</v>
      </c>
    </row>
    <row r="85" spans="1:46" x14ac:dyDescent="0.35">
      <c r="A85" t="s">
        <v>319</v>
      </c>
      <c r="B85" t="s">
        <v>320</v>
      </c>
      <c r="C85" t="s">
        <v>321</v>
      </c>
      <c r="D85" t="s">
        <v>197</v>
      </c>
      <c r="E85">
        <v>0.4</v>
      </c>
      <c r="F85">
        <v>0.5</v>
      </c>
      <c r="G85">
        <v>0.69899999999999995</v>
      </c>
      <c r="H85">
        <v>179733</v>
      </c>
      <c r="I85">
        <v>0</v>
      </c>
      <c r="J85">
        <v>-11.089176130882301</v>
      </c>
      <c r="K85">
        <v>92733000</v>
      </c>
      <c r="L85">
        <v>92103000</v>
      </c>
      <c r="M85" s="4">
        <v>0</v>
      </c>
      <c r="N85">
        <v>27175976</v>
      </c>
      <c r="O85">
        <v>0</v>
      </c>
      <c r="P85">
        <v>0</v>
      </c>
      <c r="Q85">
        <v>562030</v>
      </c>
      <c r="R85">
        <v>361529</v>
      </c>
      <c r="S85">
        <v>0</v>
      </c>
      <c r="T85">
        <v>-3767815</v>
      </c>
      <c r="U85">
        <v>0</v>
      </c>
      <c r="V85">
        <v>0</v>
      </c>
      <c r="W85">
        <v>0</v>
      </c>
      <c r="X85">
        <v>8705</v>
      </c>
      <c r="Y85">
        <v>0</v>
      </c>
      <c r="Z85">
        <v>0</v>
      </c>
      <c r="AA85">
        <v>0</v>
      </c>
      <c r="AB85">
        <v>-52743</v>
      </c>
      <c r="AC85">
        <v>0</v>
      </c>
      <c r="AD85">
        <v>0</v>
      </c>
      <c r="AE85">
        <v>0</v>
      </c>
      <c r="AF85">
        <v>0</v>
      </c>
      <c r="AG85">
        <v>0</v>
      </c>
      <c r="AH85">
        <v>0</v>
      </c>
      <c r="AI85">
        <v>0</v>
      </c>
      <c r="AJ85">
        <v>-6874</v>
      </c>
      <c r="AK85">
        <v>0</v>
      </c>
      <c r="AL85">
        <v>-6874</v>
      </c>
      <c r="AM85">
        <v>0</v>
      </c>
      <c r="AN85">
        <v>0</v>
      </c>
      <c r="AO85">
        <v>0</v>
      </c>
      <c r="AP85">
        <v>0</v>
      </c>
      <c r="AQ85">
        <v>0</v>
      </c>
      <c r="AR85">
        <v>-10777147</v>
      </c>
      <c r="AS85">
        <v>0</v>
      </c>
      <c r="AT85">
        <v>-439808</v>
      </c>
    </row>
    <row r="86" spans="1:46" x14ac:dyDescent="0.35">
      <c r="A86" t="s">
        <v>322</v>
      </c>
      <c r="B86" t="s">
        <v>323</v>
      </c>
      <c r="C86" t="s">
        <v>144</v>
      </c>
      <c r="D86" t="s">
        <v>145</v>
      </c>
      <c r="E86">
        <v>0.4</v>
      </c>
      <c r="F86">
        <v>0.5</v>
      </c>
      <c r="G86">
        <v>0.72099999999999997</v>
      </c>
      <c r="H86">
        <v>251273</v>
      </c>
      <c r="I86">
        <v>0</v>
      </c>
      <c r="J86">
        <v>-20.2577598228163</v>
      </c>
      <c r="K86">
        <v>148990000</v>
      </c>
      <c r="L86">
        <v>135154000</v>
      </c>
      <c r="M86" s="4">
        <v>0</v>
      </c>
      <c r="N86">
        <v>46403759</v>
      </c>
      <c r="O86">
        <v>30827</v>
      </c>
      <c r="P86">
        <v>2948178</v>
      </c>
      <c r="Q86">
        <v>0</v>
      </c>
      <c r="R86">
        <v>-3909564</v>
      </c>
      <c r="S86">
        <v>0</v>
      </c>
      <c r="T86">
        <v>-3312734</v>
      </c>
      <c r="U86">
        <v>0</v>
      </c>
      <c r="V86">
        <v>-11203</v>
      </c>
      <c r="W86">
        <v>0</v>
      </c>
      <c r="X86">
        <v>-5269</v>
      </c>
      <c r="Y86">
        <v>0</v>
      </c>
      <c r="Z86">
        <v>0</v>
      </c>
      <c r="AA86">
        <v>0</v>
      </c>
      <c r="AB86">
        <v>-168592</v>
      </c>
      <c r="AC86">
        <v>0</v>
      </c>
      <c r="AD86">
        <v>0</v>
      </c>
      <c r="AE86">
        <v>0</v>
      </c>
      <c r="AF86">
        <v>0</v>
      </c>
      <c r="AG86">
        <v>0</v>
      </c>
      <c r="AH86">
        <v>0</v>
      </c>
      <c r="AI86">
        <v>0</v>
      </c>
      <c r="AJ86">
        <v>-10429</v>
      </c>
      <c r="AK86">
        <v>0</v>
      </c>
      <c r="AL86">
        <v>-10429</v>
      </c>
      <c r="AM86">
        <v>0</v>
      </c>
      <c r="AN86">
        <v>0</v>
      </c>
      <c r="AO86">
        <v>0</v>
      </c>
      <c r="AP86">
        <v>198</v>
      </c>
      <c r="AQ86">
        <v>0</v>
      </c>
      <c r="AR86">
        <v>-13509780</v>
      </c>
      <c r="AS86">
        <v>0</v>
      </c>
      <c r="AT86">
        <v>-5219421</v>
      </c>
    </row>
    <row r="87" spans="1:46" x14ac:dyDescent="0.35">
      <c r="A87" t="s">
        <v>324</v>
      </c>
      <c r="B87" t="s">
        <v>325</v>
      </c>
      <c r="C87" t="s">
        <v>326</v>
      </c>
      <c r="D87" t="s">
        <v>112</v>
      </c>
      <c r="E87">
        <v>0.4</v>
      </c>
      <c r="F87">
        <v>0.5</v>
      </c>
      <c r="G87">
        <v>0.751</v>
      </c>
      <c r="H87">
        <v>300620</v>
      </c>
      <c r="I87">
        <v>0</v>
      </c>
      <c r="J87">
        <v>-23.108227963061299</v>
      </c>
      <c r="K87">
        <v>162964000</v>
      </c>
      <c r="L87">
        <v>151438000</v>
      </c>
      <c r="M87" s="4">
        <v>1379840</v>
      </c>
      <c r="N87">
        <v>59653922</v>
      </c>
      <c r="O87">
        <v>12795</v>
      </c>
      <c r="P87">
        <v>872039</v>
      </c>
      <c r="Q87">
        <v>34928</v>
      </c>
      <c r="R87">
        <v>10537542</v>
      </c>
      <c r="S87">
        <v>0</v>
      </c>
      <c r="T87">
        <v>-3938720</v>
      </c>
      <c r="U87">
        <v>0</v>
      </c>
      <c r="V87">
        <v>-1275</v>
      </c>
      <c r="W87">
        <v>0</v>
      </c>
      <c r="X87">
        <v>-2748</v>
      </c>
      <c r="Y87">
        <v>0</v>
      </c>
      <c r="Z87">
        <v>0</v>
      </c>
      <c r="AA87">
        <v>0</v>
      </c>
      <c r="AB87">
        <v>-47916</v>
      </c>
      <c r="AC87">
        <v>0</v>
      </c>
      <c r="AD87">
        <v>954</v>
      </c>
      <c r="AE87">
        <v>0</v>
      </c>
      <c r="AF87">
        <v>0</v>
      </c>
      <c r="AG87">
        <v>0</v>
      </c>
      <c r="AH87">
        <v>0</v>
      </c>
      <c r="AI87">
        <v>0</v>
      </c>
      <c r="AJ87">
        <v>-2345</v>
      </c>
      <c r="AK87">
        <v>0</v>
      </c>
      <c r="AL87">
        <v>-2345</v>
      </c>
      <c r="AM87">
        <v>0</v>
      </c>
      <c r="AN87">
        <v>0</v>
      </c>
      <c r="AO87">
        <v>0</v>
      </c>
      <c r="AP87">
        <v>0</v>
      </c>
      <c r="AQ87">
        <v>0</v>
      </c>
      <c r="AR87">
        <v>-16031629</v>
      </c>
      <c r="AS87">
        <v>0</v>
      </c>
      <c r="AT87">
        <v>-8050982</v>
      </c>
    </row>
    <row r="88" spans="1:46" x14ac:dyDescent="0.35">
      <c r="A88" t="s">
        <v>327</v>
      </c>
      <c r="B88" t="s">
        <v>328</v>
      </c>
      <c r="C88" t="s">
        <v>132</v>
      </c>
      <c r="D88" t="s">
        <v>112</v>
      </c>
      <c r="E88">
        <v>0.3</v>
      </c>
      <c r="F88">
        <v>0.5</v>
      </c>
      <c r="G88">
        <v>0.754</v>
      </c>
      <c r="H88">
        <v>344203</v>
      </c>
      <c r="I88">
        <v>0</v>
      </c>
      <c r="J88">
        <v>39.473987271120002</v>
      </c>
      <c r="K88">
        <v>325777000</v>
      </c>
      <c r="L88">
        <v>276280000</v>
      </c>
      <c r="M88" s="4">
        <v>0</v>
      </c>
      <c r="N88">
        <v>117307042</v>
      </c>
      <c r="O88">
        <v>232796</v>
      </c>
      <c r="P88">
        <v>1640441</v>
      </c>
      <c r="Q88">
        <v>-2375327</v>
      </c>
      <c r="R88">
        <v>24460250</v>
      </c>
      <c r="S88">
        <v>0</v>
      </c>
      <c r="T88">
        <v>-8001781</v>
      </c>
      <c r="U88">
        <v>0</v>
      </c>
      <c r="V88">
        <v>0</v>
      </c>
      <c r="W88">
        <v>0</v>
      </c>
      <c r="X88">
        <v>-45970</v>
      </c>
      <c r="Y88">
        <v>0</v>
      </c>
      <c r="Z88">
        <v>0</v>
      </c>
      <c r="AA88">
        <v>0</v>
      </c>
      <c r="AB88">
        <v>-410964</v>
      </c>
      <c r="AC88">
        <v>0</v>
      </c>
      <c r="AD88">
        <v>0</v>
      </c>
      <c r="AE88">
        <v>0</v>
      </c>
      <c r="AF88">
        <v>0</v>
      </c>
      <c r="AG88">
        <v>0</v>
      </c>
      <c r="AH88">
        <v>0</v>
      </c>
      <c r="AI88">
        <v>0</v>
      </c>
      <c r="AJ88">
        <v>-1843</v>
      </c>
      <c r="AK88">
        <v>0</v>
      </c>
      <c r="AL88">
        <v>0</v>
      </c>
      <c r="AM88">
        <v>0</v>
      </c>
      <c r="AN88">
        <v>0</v>
      </c>
      <c r="AO88">
        <v>0</v>
      </c>
      <c r="AP88">
        <v>0</v>
      </c>
      <c r="AQ88">
        <v>0</v>
      </c>
      <c r="AR88">
        <v>-20232876</v>
      </c>
      <c r="AS88">
        <v>0</v>
      </c>
      <c r="AT88">
        <v>-9654234</v>
      </c>
    </row>
    <row r="89" spans="1:46" x14ac:dyDescent="0.35">
      <c r="A89" t="s">
        <v>329</v>
      </c>
      <c r="B89" t="s">
        <v>330</v>
      </c>
      <c r="C89" t="s">
        <v>140</v>
      </c>
      <c r="D89" t="s">
        <v>141</v>
      </c>
      <c r="E89">
        <v>0.4</v>
      </c>
      <c r="F89">
        <v>0.5</v>
      </c>
      <c r="G89">
        <v>0.72599999999999998</v>
      </c>
      <c r="H89">
        <v>277075</v>
      </c>
      <c r="I89">
        <v>0</v>
      </c>
      <c r="J89">
        <v>-10.8805576519289</v>
      </c>
      <c r="K89">
        <v>110239000</v>
      </c>
      <c r="L89">
        <v>96704000</v>
      </c>
      <c r="M89" s="4">
        <v>0</v>
      </c>
      <c r="N89">
        <v>27728381</v>
      </c>
      <c r="O89">
        <v>32636</v>
      </c>
      <c r="P89">
        <v>1272117</v>
      </c>
      <c r="Q89">
        <v>1341811</v>
      </c>
      <c r="R89">
        <v>-2989817</v>
      </c>
      <c r="S89">
        <v>0</v>
      </c>
      <c r="T89">
        <v>-6157579</v>
      </c>
      <c r="U89">
        <v>0</v>
      </c>
      <c r="V89">
        <v>-914</v>
      </c>
      <c r="W89">
        <v>0</v>
      </c>
      <c r="X89">
        <v>-32378</v>
      </c>
      <c r="Y89">
        <v>0</v>
      </c>
      <c r="Z89">
        <v>0</v>
      </c>
      <c r="AA89">
        <v>0</v>
      </c>
      <c r="AB89">
        <v>-189861</v>
      </c>
      <c r="AC89">
        <v>0</v>
      </c>
      <c r="AD89">
        <v>0</v>
      </c>
      <c r="AE89">
        <v>0</v>
      </c>
      <c r="AF89">
        <v>0</v>
      </c>
      <c r="AG89">
        <v>0</v>
      </c>
      <c r="AH89">
        <v>0</v>
      </c>
      <c r="AI89">
        <v>0</v>
      </c>
      <c r="AJ89">
        <v>-10866</v>
      </c>
      <c r="AK89">
        <v>0</v>
      </c>
      <c r="AL89">
        <v>-10866</v>
      </c>
      <c r="AM89">
        <v>0</v>
      </c>
      <c r="AN89">
        <v>0</v>
      </c>
      <c r="AO89">
        <v>0</v>
      </c>
      <c r="AP89">
        <v>0</v>
      </c>
      <c r="AQ89">
        <v>0</v>
      </c>
      <c r="AR89">
        <v>-8591573</v>
      </c>
      <c r="AS89">
        <v>0</v>
      </c>
      <c r="AT89">
        <v>-5687535</v>
      </c>
    </row>
    <row r="90" spans="1:46" x14ac:dyDescent="0.35">
      <c r="A90" t="s">
        <v>331</v>
      </c>
      <c r="B90" t="s">
        <v>332</v>
      </c>
      <c r="C90" t="s">
        <v>326</v>
      </c>
      <c r="D90" t="s">
        <v>112</v>
      </c>
      <c r="E90">
        <v>0.4</v>
      </c>
      <c r="F90">
        <v>0.5</v>
      </c>
      <c r="G90">
        <v>0.746</v>
      </c>
      <c r="H90">
        <v>111892</v>
      </c>
      <c r="I90">
        <v>0</v>
      </c>
      <c r="J90">
        <v>-8.9393922573409803</v>
      </c>
      <c r="K90">
        <v>65144000</v>
      </c>
      <c r="L90">
        <v>63581000</v>
      </c>
      <c r="M90" s="4">
        <v>0</v>
      </c>
      <c r="N90">
        <v>18923951</v>
      </c>
      <c r="O90">
        <v>0</v>
      </c>
      <c r="P90">
        <v>0</v>
      </c>
      <c r="Q90">
        <v>189616</v>
      </c>
      <c r="R90">
        <v>557</v>
      </c>
      <c r="S90">
        <v>0</v>
      </c>
      <c r="T90">
        <v>-1992923</v>
      </c>
      <c r="U90">
        <v>0</v>
      </c>
      <c r="V90">
        <v>0</v>
      </c>
      <c r="W90">
        <v>0</v>
      </c>
      <c r="X90">
        <v>0</v>
      </c>
      <c r="Y90">
        <v>0</v>
      </c>
      <c r="Z90">
        <v>0</v>
      </c>
      <c r="AA90">
        <v>0</v>
      </c>
      <c r="AB90">
        <v>-48644</v>
      </c>
      <c r="AC90">
        <v>0</v>
      </c>
      <c r="AD90">
        <v>0</v>
      </c>
      <c r="AE90">
        <v>0</v>
      </c>
      <c r="AF90">
        <v>0</v>
      </c>
      <c r="AG90">
        <v>0</v>
      </c>
      <c r="AH90">
        <v>0</v>
      </c>
      <c r="AI90">
        <v>0</v>
      </c>
      <c r="AJ90">
        <v>-5415</v>
      </c>
      <c r="AK90">
        <v>0</v>
      </c>
      <c r="AL90">
        <v>-5415</v>
      </c>
      <c r="AM90">
        <v>0</v>
      </c>
      <c r="AN90">
        <v>0</v>
      </c>
      <c r="AO90">
        <v>0</v>
      </c>
      <c r="AP90">
        <v>0</v>
      </c>
      <c r="AQ90">
        <v>0</v>
      </c>
      <c r="AR90">
        <v>-6482327</v>
      </c>
      <c r="AS90">
        <v>0</v>
      </c>
      <c r="AT90">
        <v>-1089</v>
      </c>
    </row>
    <row r="91" spans="1:46" x14ac:dyDescent="0.35">
      <c r="A91" t="s">
        <v>333</v>
      </c>
      <c r="B91" t="s">
        <v>334</v>
      </c>
      <c r="C91" t="s">
        <v>115</v>
      </c>
      <c r="D91" t="s">
        <v>116</v>
      </c>
      <c r="E91">
        <v>0.4</v>
      </c>
      <c r="F91">
        <v>0.5</v>
      </c>
      <c r="G91">
        <v>0.67700000000000005</v>
      </c>
      <c r="H91">
        <v>168996</v>
      </c>
      <c r="I91">
        <v>0</v>
      </c>
      <c r="J91">
        <v>-6.5070621668031396</v>
      </c>
      <c r="K91">
        <v>69945000</v>
      </c>
      <c r="L91">
        <v>66878000</v>
      </c>
      <c r="M91" s="4">
        <v>0</v>
      </c>
      <c r="N91">
        <v>19734065</v>
      </c>
      <c r="O91">
        <v>294460</v>
      </c>
      <c r="P91">
        <v>984817</v>
      </c>
      <c r="Q91">
        <v>-395930</v>
      </c>
      <c r="R91">
        <v>-1391070</v>
      </c>
      <c r="S91">
        <v>0</v>
      </c>
      <c r="T91">
        <v>-4537315</v>
      </c>
      <c r="U91">
        <v>0</v>
      </c>
      <c r="V91">
        <v>-11522</v>
      </c>
      <c r="W91">
        <v>0</v>
      </c>
      <c r="X91">
        <v>5104</v>
      </c>
      <c r="Y91">
        <v>0</v>
      </c>
      <c r="Z91">
        <v>0</v>
      </c>
      <c r="AA91">
        <v>0</v>
      </c>
      <c r="AB91">
        <v>-138906</v>
      </c>
      <c r="AC91">
        <v>0</v>
      </c>
      <c r="AD91">
        <v>0</v>
      </c>
      <c r="AE91">
        <v>0</v>
      </c>
      <c r="AF91">
        <v>0</v>
      </c>
      <c r="AG91">
        <v>0</v>
      </c>
      <c r="AH91">
        <v>0</v>
      </c>
      <c r="AI91">
        <v>0</v>
      </c>
      <c r="AJ91">
        <v>-20595</v>
      </c>
      <c r="AK91">
        <v>0</v>
      </c>
      <c r="AL91">
        <v>-20595</v>
      </c>
      <c r="AM91">
        <v>0</v>
      </c>
      <c r="AN91">
        <v>0</v>
      </c>
      <c r="AO91">
        <v>0</v>
      </c>
      <c r="AP91">
        <v>0</v>
      </c>
      <c r="AQ91">
        <v>0</v>
      </c>
      <c r="AR91">
        <v>-4015521</v>
      </c>
      <c r="AS91">
        <v>0</v>
      </c>
      <c r="AT91">
        <v>-2689778</v>
      </c>
    </row>
    <row r="92" spans="1:46" x14ac:dyDescent="0.35">
      <c r="A92" t="s">
        <v>335</v>
      </c>
      <c r="B92" t="s">
        <v>336</v>
      </c>
      <c r="C92" t="s">
        <v>304</v>
      </c>
      <c r="D92" t="s">
        <v>305</v>
      </c>
      <c r="E92">
        <v>0.4</v>
      </c>
      <c r="F92">
        <v>0.5</v>
      </c>
      <c r="G92">
        <v>0.71299999999999997</v>
      </c>
      <c r="H92">
        <v>313875</v>
      </c>
      <c r="I92">
        <v>0</v>
      </c>
      <c r="J92">
        <v>-25.543804804768399</v>
      </c>
      <c r="K92">
        <v>192331000</v>
      </c>
      <c r="L92">
        <v>186006000</v>
      </c>
      <c r="M92" s="4">
        <v>2048000</v>
      </c>
      <c r="N92">
        <v>52579098</v>
      </c>
      <c r="O92">
        <v>0</v>
      </c>
      <c r="P92">
        <v>1123756</v>
      </c>
      <c r="Q92">
        <v>329479</v>
      </c>
      <c r="R92">
        <v>-3832856</v>
      </c>
      <c r="S92">
        <v>0</v>
      </c>
      <c r="T92">
        <v>-4360843</v>
      </c>
      <c r="U92">
        <v>0</v>
      </c>
      <c r="V92">
        <v>0</v>
      </c>
      <c r="W92">
        <v>0</v>
      </c>
      <c r="X92">
        <v>0</v>
      </c>
      <c r="Y92">
        <v>0</v>
      </c>
      <c r="Z92">
        <v>0</v>
      </c>
      <c r="AA92">
        <v>0</v>
      </c>
      <c r="AB92">
        <v>-166138</v>
      </c>
      <c r="AC92">
        <v>0</v>
      </c>
      <c r="AD92">
        <v>0</v>
      </c>
      <c r="AE92">
        <v>0</v>
      </c>
      <c r="AF92">
        <v>-127201</v>
      </c>
      <c r="AG92">
        <v>0</v>
      </c>
      <c r="AH92">
        <v>0</v>
      </c>
      <c r="AI92">
        <v>0</v>
      </c>
      <c r="AJ92">
        <v>-18129</v>
      </c>
      <c r="AK92">
        <v>0</v>
      </c>
      <c r="AL92">
        <v>-18000</v>
      </c>
      <c r="AM92">
        <v>0</v>
      </c>
      <c r="AN92">
        <v>0</v>
      </c>
      <c r="AO92">
        <v>0</v>
      </c>
      <c r="AP92">
        <v>0</v>
      </c>
      <c r="AQ92">
        <v>0</v>
      </c>
      <c r="AR92">
        <v>-23697781</v>
      </c>
      <c r="AS92">
        <v>0</v>
      </c>
      <c r="AT92">
        <v>-10204825</v>
      </c>
    </row>
    <row r="93" spans="1:46" x14ac:dyDescent="0.35">
      <c r="A93" t="s">
        <v>337</v>
      </c>
      <c r="B93" t="s">
        <v>338</v>
      </c>
      <c r="C93" t="s">
        <v>144</v>
      </c>
      <c r="D93" t="s">
        <v>145</v>
      </c>
      <c r="E93">
        <v>0.4</v>
      </c>
      <c r="F93">
        <v>0.5</v>
      </c>
      <c r="G93">
        <v>0.71799999999999997</v>
      </c>
      <c r="H93">
        <v>201340</v>
      </c>
      <c r="I93">
        <v>377</v>
      </c>
      <c r="J93">
        <v>-15.0898618477594</v>
      </c>
      <c r="K93">
        <v>114359000</v>
      </c>
      <c r="L93">
        <v>102543000</v>
      </c>
      <c r="M93" s="4">
        <v>0</v>
      </c>
      <c r="N93">
        <v>34644206</v>
      </c>
      <c r="O93">
        <v>207658</v>
      </c>
      <c r="P93">
        <v>603491</v>
      </c>
      <c r="Q93">
        <v>841902</v>
      </c>
      <c r="R93">
        <v>-2642560</v>
      </c>
      <c r="S93">
        <v>450250</v>
      </c>
      <c r="T93">
        <v>-3579840</v>
      </c>
      <c r="U93">
        <v>-91526</v>
      </c>
      <c r="V93">
        <v>-21061</v>
      </c>
      <c r="W93">
        <v>0</v>
      </c>
      <c r="X93">
        <v>10642</v>
      </c>
      <c r="Y93">
        <v>0</v>
      </c>
      <c r="Z93">
        <v>0</v>
      </c>
      <c r="AA93">
        <v>0</v>
      </c>
      <c r="AB93">
        <v>-13827</v>
      </c>
      <c r="AC93">
        <v>0</v>
      </c>
      <c r="AD93">
        <v>-4996</v>
      </c>
      <c r="AE93">
        <v>0</v>
      </c>
      <c r="AF93">
        <v>0</v>
      </c>
      <c r="AG93">
        <v>0</v>
      </c>
      <c r="AH93">
        <v>0</v>
      </c>
      <c r="AI93">
        <v>0</v>
      </c>
      <c r="AJ93">
        <v>-8730</v>
      </c>
      <c r="AK93">
        <v>0</v>
      </c>
      <c r="AL93">
        <v>-8730</v>
      </c>
      <c r="AM93">
        <v>0</v>
      </c>
      <c r="AN93">
        <v>0</v>
      </c>
      <c r="AO93">
        <v>-152497</v>
      </c>
      <c r="AP93">
        <v>0</v>
      </c>
      <c r="AQ93">
        <v>396</v>
      </c>
      <c r="AR93">
        <v>-6850377</v>
      </c>
      <c r="AS93">
        <v>-4553</v>
      </c>
      <c r="AT93">
        <v>-6201766</v>
      </c>
    </row>
    <row r="94" spans="1:46" x14ac:dyDescent="0.35">
      <c r="A94" t="s">
        <v>339</v>
      </c>
      <c r="B94" t="s">
        <v>340</v>
      </c>
      <c r="C94" t="s">
        <v>225</v>
      </c>
      <c r="D94" t="s">
        <v>226</v>
      </c>
      <c r="E94">
        <v>0.4</v>
      </c>
      <c r="F94">
        <v>0.5</v>
      </c>
      <c r="G94">
        <v>0.66800000000000004</v>
      </c>
      <c r="H94">
        <v>125175</v>
      </c>
      <c r="I94">
        <v>0</v>
      </c>
      <c r="J94">
        <v>-6.0272416784995499</v>
      </c>
      <c r="K94">
        <v>76725000</v>
      </c>
      <c r="L94">
        <v>67247000</v>
      </c>
      <c r="M94" s="4">
        <v>0</v>
      </c>
      <c r="N94">
        <v>21683689</v>
      </c>
      <c r="O94">
        <v>168386</v>
      </c>
      <c r="P94">
        <v>1052427</v>
      </c>
      <c r="Q94">
        <v>287887</v>
      </c>
      <c r="R94">
        <v>-1786631</v>
      </c>
      <c r="S94">
        <v>0</v>
      </c>
      <c r="T94">
        <v>-4042912</v>
      </c>
      <c r="U94">
        <v>0</v>
      </c>
      <c r="V94">
        <v>0</v>
      </c>
      <c r="W94">
        <v>0</v>
      </c>
      <c r="X94">
        <v>2911</v>
      </c>
      <c r="Y94">
        <v>0</v>
      </c>
      <c r="Z94">
        <v>0</v>
      </c>
      <c r="AA94">
        <v>0</v>
      </c>
      <c r="AB94">
        <v>-134002</v>
      </c>
      <c r="AC94">
        <v>0</v>
      </c>
      <c r="AD94">
        <v>0</v>
      </c>
      <c r="AE94">
        <v>0</v>
      </c>
      <c r="AF94">
        <v>0</v>
      </c>
      <c r="AG94">
        <v>0</v>
      </c>
      <c r="AH94">
        <v>0</v>
      </c>
      <c r="AI94">
        <v>0</v>
      </c>
      <c r="AJ94">
        <v>-10180</v>
      </c>
      <c r="AK94">
        <v>0</v>
      </c>
      <c r="AL94">
        <v>-10180</v>
      </c>
      <c r="AM94">
        <v>0</v>
      </c>
      <c r="AN94">
        <v>0</v>
      </c>
      <c r="AO94">
        <v>0</v>
      </c>
      <c r="AP94">
        <v>0</v>
      </c>
      <c r="AQ94">
        <v>0</v>
      </c>
      <c r="AR94">
        <v>-2803634</v>
      </c>
      <c r="AS94">
        <v>0</v>
      </c>
      <c r="AT94">
        <v>-5645854</v>
      </c>
    </row>
    <row r="95" spans="1:46" x14ac:dyDescent="0.35">
      <c r="A95" t="s">
        <v>341</v>
      </c>
      <c r="B95" t="s">
        <v>342</v>
      </c>
      <c r="C95" t="s">
        <v>125</v>
      </c>
      <c r="D95" t="s">
        <v>126</v>
      </c>
      <c r="E95">
        <v>0.4</v>
      </c>
      <c r="F95">
        <v>0.5</v>
      </c>
      <c r="G95">
        <v>0.66200000000000003</v>
      </c>
      <c r="H95">
        <v>122786</v>
      </c>
      <c r="I95">
        <v>0</v>
      </c>
      <c r="J95">
        <v>-6.2044825167161202</v>
      </c>
      <c r="K95">
        <v>78421000</v>
      </c>
      <c r="L95">
        <v>73075000</v>
      </c>
      <c r="M95" s="4">
        <v>0</v>
      </c>
      <c r="N95">
        <v>19482368</v>
      </c>
      <c r="O95">
        <v>1293</v>
      </c>
      <c r="P95">
        <v>4320220</v>
      </c>
      <c r="Q95">
        <v>430867</v>
      </c>
      <c r="R95">
        <v>-4086977</v>
      </c>
      <c r="S95">
        <v>0</v>
      </c>
      <c r="T95">
        <v>-4823002</v>
      </c>
      <c r="U95">
        <v>0</v>
      </c>
      <c r="V95">
        <v>-35777</v>
      </c>
      <c r="W95">
        <v>0</v>
      </c>
      <c r="X95">
        <v>-6259</v>
      </c>
      <c r="Y95">
        <v>0</v>
      </c>
      <c r="Z95">
        <v>-1251</v>
      </c>
      <c r="AA95">
        <v>0</v>
      </c>
      <c r="AB95">
        <v>-180837</v>
      </c>
      <c r="AC95">
        <v>0</v>
      </c>
      <c r="AD95">
        <v>2120</v>
      </c>
      <c r="AE95">
        <v>0</v>
      </c>
      <c r="AF95">
        <v>0</v>
      </c>
      <c r="AG95">
        <v>0</v>
      </c>
      <c r="AH95">
        <v>0</v>
      </c>
      <c r="AI95">
        <v>0</v>
      </c>
      <c r="AJ95">
        <v>-46400</v>
      </c>
      <c r="AK95">
        <v>0</v>
      </c>
      <c r="AL95">
        <v>-46400</v>
      </c>
      <c r="AM95">
        <v>0</v>
      </c>
      <c r="AN95">
        <v>0</v>
      </c>
      <c r="AO95">
        <v>0</v>
      </c>
      <c r="AP95">
        <v>2246</v>
      </c>
      <c r="AQ95">
        <v>0</v>
      </c>
      <c r="AR95">
        <v>-6706239</v>
      </c>
      <c r="AS95">
        <v>0</v>
      </c>
      <c r="AT95">
        <v>-7493540</v>
      </c>
    </row>
    <row r="96" spans="1:46" x14ac:dyDescent="0.35">
      <c r="A96" t="s">
        <v>343</v>
      </c>
      <c r="B96" t="s">
        <v>344</v>
      </c>
      <c r="C96" t="s">
        <v>245</v>
      </c>
      <c r="D96" t="s">
        <v>112</v>
      </c>
      <c r="E96">
        <v>0.4</v>
      </c>
      <c r="F96">
        <v>0.5</v>
      </c>
      <c r="G96">
        <v>0.623</v>
      </c>
      <c r="H96">
        <v>84507</v>
      </c>
      <c r="I96">
        <v>0</v>
      </c>
      <c r="J96">
        <v>-2.6586486258507001</v>
      </c>
      <c r="K96">
        <v>50819000</v>
      </c>
      <c r="L96">
        <v>41307000</v>
      </c>
      <c r="M96" s="4">
        <v>0</v>
      </c>
      <c r="N96">
        <v>10355537</v>
      </c>
      <c r="O96">
        <v>238350</v>
      </c>
      <c r="P96">
        <v>117730</v>
      </c>
      <c r="Q96">
        <v>-185650</v>
      </c>
      <c r="R96">
        <v>-125030</v>
      </c>
      <c r="S96">
        <v>0</v>
      </c>
      <c r="T96">
        <v>-4217046</v>
      </c>
      <c r="U96">
        <v>0</v>
      </c>
      <c r="V96">
        <v>-2490</v>
      </c>
      <c r="W96">
        <v>0</v>
      </c>
      <c r="X96">
        <v>-8193</v>
      </c>
      <c r="Y96">
        <v>0</v>
      </c>
      <c r="Z96">
        <v>0</v>
      </c>
      <c r="AA96">
        <v>0</v>
      </c>
      <c r="AB96">
        <v>-181655</v>
      </c>
      <c r="AC96">
        <v>0</v>
      </c>
      <c r="AD96">
        <v>0</v>
      </c>
      <c r="AE96">
        <v>0</v>
      </c>
      <c r="AF96">
        <v>0</v>
      </c>
      <c r="AG96">
        <v>0</v>
      </c>
      <c r="AH96">
        <v>0</v>
      </c>
      <c r="AI96">
        <v>0</v>
      </c>
      <c r="AJ96">
        <v>-15557</v>
      </c>
      <c r="AK96">
        <v>0</v>
      </c>
      <c r="AL96">
        <v>-15557</v>
      </c>
      <c r="AM96">
        <v>0</v>
      </c>
      <c r="AN96">
        <v>0</v>
      </c>
      <c r="AO96">
        <v>0</v>
      </c>
      <c r="AP96">
        <v>0</v>
      </c>
      <c r="AQ96">
        <v>0</v>
      </c>
      <c r="AR96">
        <v>-2701396</v>
      </c>
      <c r="AS96">
        <v>0</v>
      </c>
      <c r="AT96">
        <v>-407300</v>
      </c>
    </row>
    <row r="97" spans="1:46" x14ac:dyDescent="0.35">
      <c r="A97" t="s">
        <v>345</v>
      </c>
      <c r="B97" t="s">
        <v>346</v>
      </c>
      <c r="C97" t="s">
        <v>218</v>
      </c>
      <c r="D97" t="s">
        <v>166</v>
      </c>
      <c r="E97">
        <v>0.4</v>
      </c>
      <c r="F97">
        <v>0.5</v>
      </c>
      <c r="G97">
        <v>0.66500000000000004</v>
      </c>
      <c r="H97">
        <v>109121</v>
      </c>
      <c r="I97">
        <v>8180</v>
      </c>
      <c r="J97">
        <v>-8.1012726811775906</v>
      </c>
      <c r="K97">
        <v>68752000</v>
      </c>
      <c r="L97">
        <v>64889000</v>
      </c>
      <c r="M97" s="4">
        <v>0</v>
      </c>
      <c r="N97">
        <v>16659496</v>
      </c>
      <c r="O97">
        <v>0</v>
      </c>
      <c r="P97">
        <v>0</v>
      </c>
      <c r="Q97">
        <v>403667</v>
      </c>
      <c r="R97">
        <v>495495</v>
      </c>
      <c r="S97">
        <v>0</v>
      </c>
      <c r="T97">
        <v>-4001251</v>
      </c>
      <c r="U97">
        <v>-44000</v>
      </c>
      <c r="V97">
        <v>0</v>
      </c>
      <c r="W97">
        <v>0</v>
      </c>
      <c r="X97">
        <v>-4534</v>
      </c>
      <c r="Y97">
        <v>0</v>
      </c>
      <c r="Z97">
        <v>0</v>
      </c>
      <c r="AA97">
        <v>0</v>
      </c>
      <c r="AB97">
        <v>-208761</v>
      </c>
      <c r="AC97">
        <v>-398</v>
      </c>
      <c r="AD97">
        <v>0</v>
      </c>
      <c r="AE97">
        <v>0</v>
      </c>
      <c r="AF97">
        <v>0</v>
      </c>
      <c r="AG97">
        <v>0</v>
      </c>
      <c r="AH97">
        <v>0</v>
      </c>
      <c r="AI97">
        <v>0</v>
      </c>
      <c r="AJ97">
        <v>-6177</v>
      </c>
      <c r="AK97">
        <v>0</v>
      </c>
      <c r="AL97">
        <v>-6015</v>
      </c>
      <c r="AM97">
        <v>0</v>
      </c>
      <c r="AN97">
        <v>0</v>
      </c>
      <c r="AO97">
        <v>-276592</v>
      </c>
      <c r="AP97">
        <v>0</v>
      </c>
      <c r="AQ97">
        <v>57231</v>
      </c>
      <c r="AR97">
        <v>-6937450</v>
      </c>
      <c r="AS97">
        <v>-151809</v>
      </c>
      <c r="AT97">
        <v>-3031176</v>
      </c>
    </row>
    <row r="98" spans="1:46" x14ac:dyDescent="0.35">
      <c r="A98" t="s">
        <v>347</v>
      </c>
      <c r="B98" t="s">
        <v>348</v>
      </c>
      <c r="C98" t="s">
        <v>112</v>
      </c>
      <c r="D98" t="s">
        <v>349</v>
      </c>
      <c r="E98">
        <v>0.49</v>
      </c>
      <c r="F98">
        <v>0.5</v>
      </c>
      <c r="G98">
        <v>0.67500000000000004</v>
      </c>
      <c r="H98">
        <v>338355</v>
      </c>
      <c r="I98">
        <v>6760</v>
      </c>
      <c r="J98">
        <v>15.3551475592114</v>
      </c>
      <c r="K98">
        <v>201772000</v>
      </c>
      <c r="L98">
        <v>210439000</v>
      </c>
      <c r="M98" s="4">
        <v>2826240</v>
      </c>
      <c r="N98">
        <v>66988899</v>
      </c>
      <c r="O98">
        <v>280744</v>
      </c>
      <c r="P98">
        <v>1238942</v>
      </c>
      <c r="Q98">
        <v>-280744</v>
      </c>
      <c r="R98">
        <v>-1238942</v>
      </c>
      <c r="S98">
        <v>518197</v>
      </c>
      <c r="T98">
        <v>-7201180</v>
      </c>
      <c r="U98">
        <v>-150497</v>
      </c>
      <c r="V98">
        <v>0</v>
      </c>
      <c r="W98">
        <v>0</v>
      </c>
      <c r="X98">
        <v>-4088</v>
      </c>
      <c r="Y98">
        <v>0</v>
      </c>
      <c r="Z98">
        <v>0</v>
      </c>
      <c r="AA98">
        <v>0</v>
      </c>
      <c r="AB98">
        <v>-149616</v>
      </c>
      <c r="AC98">
        <v>-5298</v>
      </c>
      <c r="AD98">
        <v>0</v>
      </c>
      <c r="AE98">
        <v>0</v>
      </c>
      <c r="AF98">
        <v>0</v>
      </c>
      <c r="AG98">
        <v>0</v>
      </c>
      <c r="AH98">
        <v>0</v>
      </c>
      <c r="AI98">
        <v>0</v>
      </c>
      <c r="AJ98">
        <v>0</v>
      </c>
      <c r="AK98">
        <v>0</v>
      </c>
      <c r="AL98">
        <v>0</v>
      </c>
      <c r="AM98">
        <v>0</v>
      </c>
      <c r="AN98">
        <v>-65335</v>
      </c>
      <c r="AO98">
        <v>-91694</v>
      </c>
      <c r="AP98">
        <v>-11606</v>
      </c>
      <c r="AQ98">
        <v>0</v>
      </c>
      <c r="AR98">
        <v>-21511274</v>
      </c>
      <c r="AS98">
        <v>-485085</v>
      </c>
      <c r="AT98">
        <v>-3944875</v>
      </c>
    </row>
    <row r="99" spans="1:46" x14ac:dyDescent="0.35">
      <c r="A99" t="s">
        <v>350</v>
      </c>
      <c r="B99" t="s">
        <v>351</v>
      </c>
      <c r="C99" t="s">
        <v>121</v>
      </c>
      <c r="D99" t="s">
        <v>122</v>
      </c>
      <c r="E99">
        <v>0.4</v>
      </c>
      <c r="F99">
        <v>0.5</v>
      </c>
      <c r="G99">
        <v>0.69099999999999995</v>
      </c>
      <c r="H99">
        <v>124901</v>
      </c>
      <c r="I99">
        <v>826</v>
      </c>
      <c r="J99">
        <v>-5.8775291240395298</v>
      </c>
      <c r="K99">
        <v>65367000</v>
      </c>
      <c r="L99">
        <v>61035000</v>
      </c>
      <c r="M99" s="4">
        <v>0</v>
      </c>
      <c r="N99">
        <v>17488663</v>
      </c>
      <c r="O99">
        <v>351198</v>
      </c>
      <c r="P99">
        <v>117989</v>
      </c>
      <c r="Q99">
        <v>873832</v>
      </c>
      <c r="R99">
        <v>-2161740</v>
      </c>
      <c r="S99">
        <v>0</v>
      </c>
      <c r="T99">
        <v>-3289630</v>
      </c>
      <c r="U99">
        <v>0</v>
      </c>
      <c r="V99">
        <v>0</v>
      </c>
      <c r="W99">
        <v>0</v>
      </c>
      <c r="X99">
        <v>-1873</v>
      </c>
      <c r="Y99">
        <v>0</v>
      </c>
      <c r="Z99">
        <v>0</v>
      </c>
      <c r="AA99">
        <v>0</v>
      </c>
      <c r="AB99">
        <v>-128786</v>
      </c>
      <c r="AC99">
        <v>0</v>
      </c>
      <c r="AD99">
        <v>0</v>
      </c>
      <c r="AE99">
        <v>0</v>
      </c>
      <c r="AF99">
        <v>0</v>
      </c>
      <c r="AG99">
        <v>0</v>
      </c>
      <c r="AH99">
        <v>0</v>
      </c>
      <c r="AI99">
        <v>0</v>
      </c>
      <c r="AJ99">
        <v>-5747</v>
      </c>
      <c r="AK99">
        <v>0</v>
      </c>
      <c r="AL99">
        <v>-5747</v>
      </c>
      <c r="AM99">
        <v>0</v>
      </c>
      <c r="AN99">
        <v>0</v>
      </c>
      <c r="AO99">
        <v>0</v>
      </c>
      <c r="AP99">
        <v>0</v>
      </c>
      <c r="AQ99">
        <v>0</v>
      </c>
      <c r="AR99">
        <v>-4659714</v>
      </c>
      <c r="AS99">
        <v>0</v>
      </c>
      <c r="AT99">
        <v>-3609995</v>
      </c>
    </row>
    <row r="100" spans="1:46" x14ac:dyDescent="0.35">
      <c r="A100" t="s">
        <v>352</v>
      </c>
      <c r="B100" t="s">
        <v>353</v>
      </c>
      <c r="C100" t="s">
        <v>245</v>
      </c>
      <c r="D100" t="s">
        <v>112</v>
      </c>
      <c r="E100">
        <v>0.4</v>
      </c>
      <c r="F100">
        <v>0.5</v>
      </c>
      <c r="G100">
        <v>0.67800000000000005</v>
      </c>
      <c r="H100">
        <v>225044</v>
      </c>
      <c r="I100">
        <v>0</v>
      </c>
      <c r="J100">
        <v>-16.3304604146056</v>
      </c>
      <c r="K100">
        <v>140760000</v>
      </c>
      <c r="L100">
        <v>129934000</v>
      </c>
      <c r="M100" s="4">
        <v>0</v>
      </c>
      <c r="N100">
        <v>43942741</v>
      </c>
      <c r="O100">
        <v>0</v>
      </c>
      <c r="P100">
        <v>1193069</v>
      </c>
      <c r="Q100">
        <v>-208846</v>
      </c>
      <c r="R100">
        <v>-1382614</v>
      </c>
      <c r="S100">
        <v>0</v>
      </c>
      <c r="T100">
        <v>-3521320</v>
      </c>
      <c r="U100">
        <v>0</v>
      </c>
      <c r="V100">
        <v>-5215</v>
      </c>
      <c r="W100">
        <v>0</v>
      </c>
      <c r="X100">
        <v>0</v>
      </c>
      <c r="Y100">
        <v>0</v>
      </c>
      <c r="Z100">
        <v>0</v>
      </c>
      <c r="AA100">
        <v>0</v>
      </c>
      <c r="AB100">
        <v>-97413</v>
      </c>
      <c r="AC100">
        <v>0</v>
      </c>
      <c r="AD100">
        <v>0</v>
      </c>
      <c r="AE100">
        <v>0</v>
      </c>
      <c r="AF100">
        <v>0</v>
      </c>
      <c r="AG100">
        <v>0</v>
      </c>
      <c r="AH100">
        <v>0</v>
      </c>
      <c r="AI100">
        <v>0</v>
      </c>
      <c r="AJ100">
        <v>-6707</v>
      </c>
      <c r="AK100">
        <v>0</v>
      </c>
      <c r="AL100">
        <v>-6707</v>
      </c>
      <c r="AM100">
        <v>0</v>
      </c>
      <c r="AN100">
        <v>0</v>
      </c>
      <c r="AO100">
        <v>0</v>
      </c>
      <c r="AP100">
        <v>0</v>
      </c>
      <c r="AQ100">
        <v>0</v>
      </c>
      <c r="AR100">
        <v>-9505162</v>
      </c>
      <c r="AS100">
        <v>0</v>
      </c>
      <c r="AT100">
        <v>-2131544</v>
      </c>
    </row>
    <row r="101" spans="1:46" x14ac:dyDescent="0.35">
      <c r="A101" t="s">
        <v>354</v>
      </c>
      <c r="B101" t="s">
        <v>355</v>
      </c>
      <c r="C101" t="s">
        <v>144</v>
      </c>
      <c r="D101" t="s">
        <v>145</v>
      </c>
      <c r="E101">
        <v>0.4</v>
      </c>
      <c r="F101">
        <v>0.5</v>
      </c>
      <c r="G101">
        <v>0.67700000000000005</v>
      </c>
      <c r="H101">
        <v>76359</v>
      </c>
      <c r="I101">
        <v>6510</v>
      </c>
      <c r="J101">
        <v>-3.4782360409883299</v>
      </c>
      <c r="K101">
        <v>49712000</v>
      </c>
      <c r="L101">
        <v>43195000</v>
      </c>
      <c r="M101" s="4">
        <v>0</v>
      </c>
      <c r="N101">
        <v>13927304</v>
      </c>
      <c r="O101">
        <v>31893</v>
      </c>
      <c r="P101">
        <v>59426</v>
      </c>
      <c r="Q101">
        <v>108284</v>
      </c>
      <c r="R101">
        <v>-199782</v>
      </c>
      <c r="S101">
        <v>72324</v>
      </c>
      <c r="T101">
        <v>-2420579</v>
      </c>
      <c r="U101">
        <v>-108936</v>
      </c>
      <c r="V101">
        <v>0</v>
      </c>
      <c r="W101">
        <v>0</v>
      </c>
      <c r="X101">
        <v>-7932</v>
      </c>
      <c r="Y101">
        <v>0</v>
      </c>
      <c r="Z101">
        <v>0</v>
      </c>
      <c r="AA101">
        <v>0</v>
      </c>
      <c r="AB101">
        <v>-118599</v>
      </c>
      <c r="AC101">
        <v>-2048</v>
      </c>
      <c r="AD101">
        <v>0</v>
      </c>
      <c r="AE101">
        <v>0</v>
      </c>
      <c r="AF101">
        <v>0</v>
      </c>
      <c r="AG101">
        <v>0</v>
      </c>
      <c r="AH101">
        <v>0</v>
      </c>
      <c r="AI101">
        <v>0</v>
      </c>
      <c r="AJ101">
        <v>-7360</v>
      </c>
      <c r="AK101">
        <v>0</v>
      </c>
      <c r="AL101">
        <v>-7360</v>
      </c>
      <c r="AM101">
        <v>0</v>
      </c>
      <c r="AN101">
        <v>0</v>
      </c>
      <c r="AO101">
        <v>-367560</v>
      </c>
      <c r="AP101">
        <v>0</v>
      </c>
      <c r="AQ101">
        <v>18206</v>
      </c>
      <c r="AR101">
        <v>-2384577</v>
      </c>
      <c r="AS101">
        <v>-40156</v>
      </c>
      <c r="AT101">
        <v>-1746377</v>
      </c>
    </row>
    <row r="102" spans="1:46" x14ac:dyDescent="0.35">
      <c r="A102" t="s">
        <v>356</v>
      </c>
      <c r="B102" t="s">
        <v>357</v>
      </c>
      <c r="C102" t="s">
        <v>125</v>
      </c>
      <c r="D102" t="s">
        <v>126</v>
      </c>
      <c r="E102">
        <v>0.4</v>
      </c>
      <c r="F102">
        <v>0.5</v>
      </c>
      <c r="G102">
        <v>0.70599999999999996</v>
      </c>
      <c r="H102">
        <v>85827</v>
      </c>
      <c r="I102">
        <v>0</v>
      </c>
      <c r="J102">
        <v>-6.3243345211560396</v>
      </c>
      <c r="K102">
        <v>75500000</v>
      </c>
      <c r="L102">
        <v>66248000</v>
      </c>
      <c r="M102" s="4">
        <v>0</v>
      </c>
      <c r="N102">
        <v>20992507</v>
      </c>
      <c r="O102">
        <v>153200</v>
      </c>
      <c r="P102">
        <v>2950</v>
      </c>
      <c r="Q102">
        <v>310200</v>
      </c>
      <c r="R102">
        <v>750800</v>
      </c>
      <c r="S102">
        <v>1239591</v>
      </c>
      <c r="T102">
        <v>-3128884</v>
      </c>
      <c r="U102">
        <v>0</v>
      </c>
      <c r="V102">
        <v>0</v>
      </c>
      <c r="W102">
        <v>0</v>
      </c>
      <c r="X102">
        <v>-8465</v>
      </c>
      <c r="Y102">
        <v>0</v>
      </c>
      <c r="Z102">
        <v>0</v>
      </c>
      <c r="AA102">
        <v>0</v>
      </c>
      <c r="AB102">
        <v>-93282</v>
      </c>
      <c r="AC102">
        <v>0</v>
      </c>
      <c r="AD102">
        <v>0</v>
      </c>
      <c r="AE102">
        <v>0</v>
      </c>
      <c r="AF102">
        <v>0</v>
      </c>
      <c r="AG102">
        <v>0</v>
      </c>
      <c r="AH102">
        <v>0</v>
      </c>
      <c r="AI102">
        <v>0</v>
      </c>
      <c r="AJ102">
        <v>-12557</v>
      </c>
      <c r="AK102">
        <v>0</v>
      </c>
      <c r="AL102">
        <v>-13131</v>
      </c>
      <c r="AM102">
        <v>0</v>
      </c>
      <c r="AN102">
        <v>0</v>
      </c>
      <c r="AO102">
        <v>0</v>
      </c>
      <c r="AP102">
        <v>0</v>
      </c>
      <c r="AQ102">
        <v>0</v>
      </c>
      <c r="AR102">
        <v>-4978690</v>
      </c>
      <c r="AS102">
        <v>0</v>
      </c>
      <c r="AT102">
        <v>-1507310</v>
      </c>
    </row>
    <row r="103" spans="1:46" x14ac:dyDescent="0.35">
      <c r="A103" t="s">
        <v>358</v>
      </c>
      <c r="B103" t="s">
        <v>359</v>
      </c>
      <c r="C103" t="s">
        <v>190</v>
      </c>
      <c r="D103" t="s">
        <v>112</v>
      </c>
      <c r="E103">
        <v>0.4</v>
      </c>
      <c r="F103">
        <v>0.5</v>
      </c>
      <c r="G103">
        <v>0.65700000000000003</v>
      </c>
      <c r="H103">
        <v>151287</v>
      </c>
      <c r="I103">
        <v>4534</v>
      </c>
      <c r="J103">
        <v>-8.4022105525802608</v>
      </c>
      <c r="K103">
        <v>81971000</v>
      </c>
      <c r="L103">
        <v>79225000</v>
      </c>
      <c r="M103" s="4">
        <v>0</v>
      </c>
      <c r="N103">
        <v>21438419</v>
      </c>
      <c r="O103">
        <v>0</v>
      </c>
      <c r="P103">
        <v>0</v>
      </c>
      <c r="Q103">
        <v>999897</v>
      </c>
      <c r="R103">
        <v>-120323</v>
      </c>
      <c r="S103">
        <v>454579</v>
      </c>
      <c r="T103">
        <v>-4547869</v>
      </c>
      <c r="U103">
        <v>0</v>
      </c>
      <c r="V103">
        <v>-7769</v>
      </c>
      <c r="W103">
        <v>0</v>
      </c>
      <c r="X103">
        <v>-35193</v>
      </c>
      <c r="Y103">
        <v>0</v>
      </c>
      <c r="Z103">
        <v>0</v>
      </c>
      <c r="AA103">
        <v>0</v>
      </c>
      <c r="AB103">
        <v>-166583</v>
      </c>
      <c r="AC103">
        <v>0</v>
      </c>
      <c r="AD103">
        <v>-998</v>
      </c>
      <c r="AE103">
        <v>0</v>
      </c>
      <c r="AF103">
        <v>0</v>
      </c>
      <c r="AG103">
        <v>0</v>
      </c>
      <c r="AH103">
        <v>0</v>
      </c>
      <c r="AI103">
        <v>0</v>
      </c>
      <c r="AJ103">
        <v>-32947</v>
      </c>
      <c r="AK103">
        <v>0</v>
      </c>
      <c r="AL103">
        <v>-32582</v>
      </c>
      <c r="AM103">
        <v>0</v>
      </c>
      <c r="AN103">
        <v>0</v>
      </c>
      <c r="AO103">
        <v>-318690</v>
      </c>
      <c r="AP103">
        <v>0</v>
      </c>
      <c r="AQ103">
        <v>223</v>
      </c>
      <c r="AR103">
        <v>-9012558</v>
      </c>
      <c r="AS103">
        <v>-181537</v>
      </c>
      <c r="AT103">
        <v>-2629015</v>
      </c>
    </row>
    <row r="104" spans="1:46" x14ac:dyDescent="0.35">
      <c r="A104" t="s">
        <v>360</v>
      </c>
      <c r="B104" t="s">
        <v>361</v>
      </c>
      <c r="C104" t="s">
        <v>132</v>
      </c>
      <c r="D104" t="s">
        <v>112</v>
      </c>
      <c r="E104">
        <v>0.3</v>
      </c>
      <c r="F104">
        <v>0.5</v>
      </c>
      <c r="G104">
        <v>0.71899999999999997</v>
      </c>
      <c r="H104">
        <v>232804</v>
      </c>
      <c r="I104">
        <v>0</v>
      </c>
      <c r="J104">
        <v>60.744608134638099</v>
      </c>
      <c r="K104">
        <v>269310000</v>
      </c>
      <c r="L104">
        <v>246530000</v>
      </c>
      <c r="M104" s="4">
        <v>0</v>
      </c>
      <c r="N104">
        <v>83565397</v>
      </c>
      <c r="O104">
        <v>0</v>
      </c>
      <c r="P104">
        <v>0</v>
      </c>
      <c r="Q104">
        <v>-1045915</v>
      </c>
      <c r="R104">
        <v>8990151</v>
      </c>
      <c r="S104">
        <v>0</v>
      </c>
      <c r="T104">
        <v>-6234389</v>
      </c>
      <c r="U104">
        <v>0</v>
      </c>
      <c r="V104">
        <v>0</v>
      </c>
      <c r="W104">
        <v>0</v>
      </c>
      <c r="X104">
        <v>1965</v>
      </c>
      <c r="Y104">
        <v>0</v>
      </c>
      <c r="Z104">
        <v>0</v>
      </c>
      <c r="AA104">
        <v>0</v>
      </c>
      <c r="AB104">
        <v>-208068</v>
      </c>
      <c r="AC104">
        <v>0</v>
      </c>
      <c r="AD104">
        <v>0</v>
      </c>
      <c r="AE104">
        <v>0</v>
      </c>
      <c r="AF104">
        <v>0</v>
      </c>
      <c r="AG104">
        <v>0</v>
      </c>
      <c r="AH104">
        <v>0</v>
      </c>
      <c r="AI104">
        <v>0</v>
      </c>
      <c r="AJ104">
        <v>-37126</v>
      </c>
      <c r="AK104">
        <v>0</v>
      </c>
      <c r="AL104">
        <v>0</v>
      </c>
      <c r="AM104">
        <v>0</v>
      </c>
      <c r="AN104">
        <v>0</v>
      </c>
      <c r="AO104">
        <v>0</v>
      </c>
      <c r="AP104">
        <v>0</v>
      </c>
      <c r="AQ104">
        <v>0</v>
      </c>
      <c r="AR104">
        <v>-21818653</v>
      </c>
      <c r="AS104">
        <v>0</v>
      </c>
      <c r="AT104">
        <v>-1234979</v>
      </c>
    </row>
    <row r="105" spans="1:46" x14ac:dyDescent="0.35">
      <c r="A105" t="s">
        <v>362</v>
      </c>
      <c r="B105" t="s">
        <v>363</v>
      </c>
      <c r="C105" t="s">
        <v>326</v>
      </c>
      <c r="D105" t="s">
        <v>112</v>
      </c>
      <c r="E105">
        <v>0.4</v>
      </c>
      <c r="F105">
        <v>0.5</v>
      </c>
      <c r="G105">
        <v>0.71899999999999997</v>
      </c>
      <c r="H105">
        <v>292237</v>
      </c>
      <c r="I105">
        <v>0</v>
      </c>
      <c r="J105">
        <v>-31.8435101758384</v>
      </c>
      <c r="K105">
        <v>221573000</v>
      </c>
      <c r="L105">
        <v>207727000</v>
      </c>
      <c r="M105" s="4">
        <v>1740800</v>
      </c>
      <c r="N105">
        <v>69398783</v>
      </c>
      <c r="O105">
        <v>41568</v>
      </c>
      <c r="P105">
        <v>4262781</v>
      </c>
      <c r="Q105">
        <v>-40288</v>
      </c>
      <c r="R105">
        <v>-62781</v>
      </c>
      <c r="S105">
        <v>0</v>
      </c>
      <c r="T105">
        <v>-3638894</v>
      </c>
      <c r="U105">
        <v>0</v>
      </c>
      <c r="V105">
        <v>-145</v>
      </c>
      <c r="W105">
        <v>0</v>
      </c>
      <c r="X105">
        <v>-1988</v>
      </c>
      <c r="Y105">
        <v>0</v>
      </c>
      <c r="Z105">
        <v>0</v>
      </c>
      <c r="AA105">
        <v>0</v>
      </c>
      <c r="AB105">
        <v>-67236</v>
      </c>
      <c r="AC105">
        <v>0</v>
      </c>
      <c r="AD105">
        <v>0</v>
      </c>
      <c r="AE105">
        <v>0</v>
      </c>
      <c r="AF105">
        <v>0</v>
      </c>
      <c r="AG105">
        <v>0</v>
      </c>
      <c r="AH105">
        <v>0</v>
      </c>
      <c r="AI105">
        <v>0</v>
      </c>
      <c r="AJ105">
        <v>-7834</v>
      </c>
      <c r="AK105">
        <v>0</v>
      </c>
      <c r="AL105">
        <v>-7704</v>
      </c>
      <c r="AM105">
        <v>0</v>
      </c>
      <c r="AN105">
        <v>0</v>
      </c>
      <c r="AO105">
        <v>0</v>
      </c>
      <c r="AP105">
        <v>0</v>
      </c>
      <c r="AQ105">
        <v>0</v>
      </c>
      <c r="AR105">
        <v>-18881392</v>
      </c>
      <c r="AS105">
        <v>0</v>
      </c>
      <c r="AT105">
        <v>-5500000</v>
      </c>
    </row>
    <row r="106" spans="1:46" x14ac:dyDescent="0.35">
      <c r="A106" t="s">
        <v>364</v>
      </c>
      <c r="B106" t="s">
        <v>365</v>
      </c>
      <c r="C106" t="s">
        <v>132</v>
      </c>
      <c r="D106" t="s">
        <v>112</v>
      </c>
      <c r="E106">
        <v>0.3</v>
      </c>
      <c r="F106">
        <v>0.5</v>
      </c>
      <c r="G106">
        <v>0.76</v>
      </c>
      <c r="H106">
        <v>605064</v>
      </c>
      <c r="I106">
        <v>0</v>
      </c>
      <c r="J106">
        <v>72.525918192634407</v>
      </c>
      <c r="K106">
        <v>472189000</v>
      </c>
      <c r="L106">
        <v>405754000</v>
      </c>
      <c r="M106" s="4">
        <v>0</v>
      </c>
      <c r="N106">
        <v>136781685</v>
      </c>
      <c r="O106">
        <v>21431</v>
      </c>
      <c r="P106">
        <v>5091494</v>
      </c>
      <c r="Q106">
        <v>-7389975</v>
      </c>
      <c r="R106">
        <v>5668379</v>
      </c>
      <c r="S106">
        <v>0</v>
      </c>
      <c r="T106">
        <v>-10395927</v>
      </c>
      <c r="U106">
        <v>0</v>
      </c>
      <c r="V106">
        <v>0</v>
      </c>
      <c r="W106">
        <v>0</v>
      </c>
      <c r="X106">
        <v>12287</v>
      </c>
      <c r="Y106">
        <v>0</v>
      </c>
      <c r="Z106">
        <v>0</v>
      </c>
      <c r="AA106">
        <v>0</v>
      </c>
      <c r="AB106">
        <v>-283676</v>
      </c>
      <c r="AC106">
        <v>0</v>
      </c>
      <c r="AD106">
        <v>0</v>
      </c>
      <c r="AE106">
        <v>0</v>
      </c>
      <c r="AF106">
        <v>0</v>
      </c>
      <c r="AG106">
        <v>0</v>
      </c>
      <c r="AH106">
        <v>0</v>
      </c>
      <c r="AI106">
        <v>0</v>
      </c>
      <c r="AJ106">
        <v>-12982</v>
      </c>
      <c r="AK106">
        <v>0</v>
      </c>
      <c r="AL106">
        <v>-12564</v>
      </c>
      <c r="AM106">
        <v>0</v>
      </c>
      <c r="AN106">
        <v>0</v>
      </c>
      <c r="AO106">
        <v>0</v>
      </c>
      <c r="AP106">
        <v>0</v>
      </c>
      <c r="AQ106">
        <v>0</v>
      </c>
      <c r="AR106">
        <v>-35615044</v>
      </c>
      <c r="AS106">
        <v>0</v>
      </c>
      <c r="AT106">
        <v>-45229569</v>
      </c>
    </row>
    <row r="107" spans="1:46" x14ac:dyDescent="0.35">
      <c r="A107" t="s">
        <v>366</v>
      </c>
      <c r="B107" t="s">
        <v>367</v>
      </c>
      <c r="C107" t="s">
        <v>112</v>
      </c>
      <c r="D107" t="s">
        <v>251</v>
      </c>
      <c r="E107">
        <v>0.49</v>
      </c>
      <c r="F107">
        <v>0.5</v>
      </c>
      <c r="G107">
        <v>0.67500000000000004</v>
      </c>
      <c r="H107">
        <v>213060</v>
      </c>
      <c r="I107">
        <v>4748</v>
      </c>
      <c r="J107">
        <v>12.9118055011606</v>
      </c>
      <c r="K107">
        <v>144126000</v>
      </c>
      <c r="L107">
        <v>128403000</v>
      </c>
      <c r="M107" s="4">
        <v>0</v>
      </c>
      <c r="N107">
        <v>50446329</v>
      </c>
      <c r="O107">
        <v>4617</v>
      </c>
      <c r="P107">
        <v>1741586</v>
      </c>
      <c r="Q107">
        <v>0</v>
      </c>
      <c r="R107">
        <v>0</v>
      </c>
      <c r="S107">
        <v>278242</v>
      </c>
      <c r="T107">
        <v>-3722688</v>
      </c>
      <c r="U107">
        <v>0</v>
      </c>
      <c r="V107">
        <v>-27015</v>
      </c>
      <c r="W107">
        <v>0</v>
      </c>
      <c r="X107">
        <v>-4909</v>
      </c>
      <c r="Y107">
        <v>0</v>
      </c>
      <c r="Z107">
        <v>0</v>
      </c>
      <c r="AA107">
        <v>0</v>
      </c>
      <c r="AB107">
        <v>-90589</v>
      </c>
      <c r="AC107">
        <v>0</v>
      </c>
      <c r="AD107">
        <v>-3176</v>
      </c>
      <c r="AE107">
        <v>0</v>
      </c>
      <c r="AF107">
        <v>0</v>
      </c>
      <c r="AG107">
        <v>0</v>
      </c>
      <c r="AH107">
        <v>0</v>
      </c>
      <c r="AI107">
        <v>0</v>
      </c>
      <c r="AJ107">
        <v>0</v>
      </c>
      <c r="AK107">
        <v>0</v>
      </c>
      <c r="AL107">
        <v>0</v>
      </c>
      <c r="AM107">
        <v>0</v>
      </c>
      <c r="AN107">
        <v>-8857</v>
      </c>
      <c r="AO107">
        <v>-154327</v>
      </c>
      <c r="AP107">
        <v>0</v>
      </c>
      <c r="AQ107">
        <v>-12796</v>
      </c>
      <c r="AR107">
        <v>-4565976</v>
      </c>
      <c r="AS107">
        <v>0</v>
      </c>
      <c r="AT107">
        <v>-4866949</v>
      </c>
    </row>
    <row r="108" spans="1:46" x14ac:dyDescent="0.35">
      <c r="A108" t="s">
        <v>368</v>
      </c>
      <c r="B108" t="s">
        <v>369</v>
      </c>
      <c r="C108" t="s">
        <v>132</v>
      </c>
      <c r="D108" t="s">
        <v>112</v>
      </c>
      <c r="E108">
        <v>0.3</v>
      </c>
      <c r="F108">
        <v>0.5</v>
      </c>
      <c r="G108">
        <v>0.75700000000000001</v>
      </c>
      <c r="H108">
        <v>494515</v>
      </c>
      <c r="I108">
        <v>0</v>
      </c>
      <c r="J108">
        <v>-16.299008748517</v>
      </c>
      <c r="K108">
        <v>569200000</v>
      </c>
      <c r="L108">
        <v>574205000</v>
      </c>
      <c r="M108" s="4">
        <v>32768</v>
      </c>
      <c r="N108">
        <v>188415075</v>
      </c>
      <c r="O108">
        <v>159955</v>
      </c>
      <c r="P108">
        <v>12201476</v>
      </c>
      <c r="Q108">
        <v>627981</v>
      </c>
      <c r="R108">
        <v>-665140</v>
      </c>
      <c r="S108">
        <v>0</v>
      </c>
      <c r="T108">
        <v>-5777155</v>
      </c>
      <c r="U108">
        <v>0</v>
      </c>
      <c r="V108">
        <v>-8766</v>
      </c>
      <c r="W108">
        <v>0</v>
      </c>
      <c r="X108">
        <v>-7880</v>
      </c>
      <c r="Y108">
        <v>0</v>
      </c>
      <c r="Z108">
        <v>0</v>
      </c>
      <c r="AA108">
        <v>0</v>
      </c>
      <c r="AB108">
        <v>-212796</v>
      </c>
      <c r="AC108">
        <v>0</v>
      </c>
      <c r="AD108">
        <v>-2190</v>
      </c>
      <c r="AE108">
        <v>0</v>
      </c>
      <c r="AF108">
        <v>0</v>
      </c>
      <c r="AG108">
        <v>0</v>
      </c>
      <c r="AH108">
        <v>0</v>
      </c>
      <c r="AI108">
        <v>0</v>
      </c>
      <c r="AJ108">
        <v>0</v>
      </c>
      <c r="AK108">
        <v>0</v>
      </c>
      <c r="AL108">
        <v>0</v>
      </c>
      <c r="AM108">
        <v>0</v>
      </c>
      <c r="AN108">
        <v>0</v>
      </c>
      <c r="AO108">
        <v>0</v>
      </c>
      <c r="AP108">
        <v>0</v>
      </c>
      <c r="AQ108">
        <v>0</v>
      </c>
      <c r="AR108">
        <v>-68046867</v>
      </c>
      <c r="AS108">
        <v>0</v>
      </c>
      <c r="AT108">
        <v>-54429337</v>
      </c>
    </row>
    <row r="109" spans="1:46" x14ac:dyDescent="0.35">
      <c r="A109" t="s">
        <v>370</v>
      </c>
      <c r="B109" t="s">
        <v>371</v>
      </c>
      <c r="C109" t="s">
        <v>162</v>
      </c>
      <c r="D109" t="s">
        <v>163</v>
      </c>
      <c r="E109">
        <v>0.4</v>
      </c>
      <c r="F109">
        <v>0.5</v>
      </c>
      <c r="G109">
        <v>0.70199999999999996</v>
      </c>
      <c r="H109">
        <v>184412</v>
      </c>
      <c r="I109">
        <v>0</v>
      </c>
      <c r="J109">
        <v>-13.644738199776899</v>
      </c>
      <c r="K109">
        <v>130849000</v>
      </c>
      <c r="L109">
        <v>111957000</v>
      </c>
      <c r="M109" s="4">
        <v>0</v>
      </c>
      <c r="N109">
        <v>41755314</v>
      </c>
      <c r="O109">
        <v>238560</v>
      </c>
      <c r="P109">
        <v>102167</v>
      </c>
      <c r="Q109">
        <v>-5414565</v>
      </c>
      <c r="R109">
        <v>7632302</v>
      </c>
      <c r="S109">
        <v>0</v>
      </c>
      <c r="T109">
        <v>-3757361</v>
      </c>
      <c r="U109">
        <v>0</v>
      </c>
      <c r="V109">
        <v>-9574</v>
      </c>
      <c r="W109">
        <v>0</v>
      </c>
      <c r="X109">
        <v>-9485</v>
      </c>
      <c r="Y109">
        <v>0</v>
      </c>
      <c r="Z109">
        <v>0</v>
      </c>
      <c r="AA109">
        <v>0</v>
      </c>
      <c r="AB109">
        <v>-159448</v>
      </c>
      <c r="AC109">
        <v>0</v>
      </c>
      <c r="AD109">
        <v>-1181</v>
      </c>
      <c r="AE109">
        <v>0</v>
      </c>
      <c r="AF109">
        <v>0</v>
      </c>
      <c r="AG109">
        <v>0</v>
      </c>
      <c r="AH109">
        <v>0</v>
      </c>
      <c r="AI109">
        <v>0</v>
      </c>
      <c r="AJ109">
        <v>-5339</v>
      </c>
      <c r="AK109">
        <v>0</v>
      </c>
      <c r="AL109">
        <v>-5339</v>
      </c>
      <c r="AM109">
        <v>0</v>
      </c>
      <c r="AN109">
        <v>0</v>
      </c>
      <c r="AO109">
        <v>0</v>
      </c>
      <c r="AP109">
        <v>0</v>
      </c>
      <c r="AQ109">
        <v>0</v>
      </c>
      <c r="AR109">
        <v>-4968403</v>
      </c>
      <c r="AS109">
        <v>0</v>
      </c>
      <c r="AT109">
        <v>-6805572</v>
      </c>
    </row>
    <row r="110" spans="1:46" x14ac:dyDescent="0.35">
      <c r="A110" t="s">
        <v>372</v>
      </c>
      <c r="B110" t="s">
        <v>373</v>
      </c>
      <c r="C110" t="s">
        <v>132</v>
      </c>
      <c r="D110" t="s">
        <v>112</v>
      </c>
      <c r="E110">
        <v>0.3</v>
      </c>
      <c r="F110">
        <v>0.5</v>
      </c>
      <c r="G110">
        <v>0.75800000000000001</v>
      </c>
      <c r="H110">
        <v>375524</v>
      </c>
      <c r="I110">
        <v>0</v>
      </c>
      <c r="J110">
        <v>58.411837036361803</v>
      </c>
      <c r="K110">
        <v>212061000</v>
      </c>
      <c r="L110">
        <v>186065000</v>
      </c>
      <c r="M110" s="4">
        <v>3880960</v>
      </c>
      <c r="N110">
        <v>48136154</v>
      </c>
      <c r="O110">
        <v>42241</v>
      </c>
      <c r="P110">
        <v>3497397</v>
      </c>
      <c r="Q110">
        <v>740061</v>
      </c>
      <c r="R110">
        <v>-6461993</v>
      </c>
      <c r="S110">
        <v>0</v>
      </c>
      <c r="T110">
        <v>-9445131</v>
      </c>
      <c r="U110">
        <v>0</v>
      </c>
      <c r="V110">
        <v>-23541</v>
      </c>
      <c r="W110">
        <v>0</v>
      </c>
      <c r="X110">
        <v>-37222</v>
      </c>
      <c r="Y110">
        <v>0</v>
      </c>
      <c r="Z110">
        <v>1615</v>
      </c>
      <c r="AA110">
        <v>0</v>
      </c>
      <c r="AB110">
        <v>-634882</v>
      </c>
      <c r="AC110">
        <v>0</v>
      </c>
      <c r="AD110">
        <v>-6964</v>
      </c>
      <c r="AE110">
        <v>0</v>
      </c>
      <c r="AF110">
        <v>0</v>
      </c>
      <c r="AG110">
        <v>0</v>
      </c>
      <c r="AH110">
        <v>0</v>
      </c>
      <c r="AI110">
        <v>0</v>
      </c>
      <c r="AJ110">
        <v>0</v>
      </c>
      <c r="AK110">
        <v>0</v>
      </c>
      <c r="AL110">
        <v>0</v>
      </c>
      <c r="AM110">
        <v>0</v>
      </c>
      <c r="AN110">
        <v>0</v>
      </c>
      <c r="AO110">
        <v>0</v>
      </c>
      <c r="AP110">
        <v>0</v>
      </c>
      <c r="AQ110">
        <v>0</v>
      </c>
      <c r="AR110">
        <v>-24892843</v>
      </c>
      <c r="AS110">
        <v>0</v>
      </c>
      <c r="AT110">
        <v>-15327812</v>
      </c>
    </row>
    <row r="111" spans="1:46" x14ac:dyDescent="0.35">
      <c r="A111" t="s">
        <v>374</v>
      </c>
      <c r="B111" t="s">
        <v>375</v>
      </c>
      <c r="C111" t="s">
        <v>140</v>
      </c>
      <c r="D111" t="s">
        <v>141</v>
      </c>
      <c r="E111">
        <v>0.4</v>
      </c>
      <c r="F111">
        <v>0.5</v>
      </c>
      <c r="G111">
        <v>0.74099999999999999</v>
      </c>
      <c r="H111">
        <v>174867</v>
      </c>
      <c r="I111">
        <v>14011</v>
      </c>
      <c r="J111">
        <v>-15.776542187472399</v>
      </c>
      <c r="K111">
        <v>117068000</v>
      </c>
      <c r="L111">
        <v>105071000</v>
      </c>
      <c r="M111" s="4">
        <v>0</v>
      </c>
      <c r="N111">
        <v>30611552</v>
      </c>
      <c r="O111">
        <v>133005</v>
      </c>
      <c r="P111">
        <v>3322089</v>
      </c>
      <c r="Q111">
        <v>454303</v>
      </c>
      <c r="R111">
        <v>-6552083</v>
      </c>
      <c r="S111">
        <v>865739</v>
      </c>
      <c r="T111">
        <v>-2004495</v>
      </c>
      <c r="U111">
        <v>-123234</v>
      </c>
      <c r="V111">
        <v>0</v>
      </c>
      <c r="W111">
        <v>0</v>
      </c>
      <c r="X111">
        <v>-4571</v>
      </c>
      <c r="Y111">
        <v>0</v>
      </c>
      <c r="Z111">
        <v>0</v>
      </c>
      <c r="AA111">
        <v>0</v>
      </c>
      <c r="AB111">
        <v>-43042</v>
      </c>
      <c r="AC111">
        <v>1944</v>
      </c>
      <c r="AD111">
        <v>0</v>
      </c>
      <c r="AE111">
        <v>0</v>
      </c>
      <c r="AF111">
        <v>0</v>
      </c>
      <c r="AG111">
        <v>0</v>
      </c>
      <c r="AH111">
        <v>0</v>
      </c>
      <c r="AI111">
        <v>0</v>
      </c>
      <c r="AJ111">
        <v>0</v>
      </c>
      <c r="AK111">
        <v>0</v>
      </c>
      <c r="AL111">
        <v>0</v>
      </c>
      <c r="AM111">
        <v>0</v>
      </c>
      <c r="AN111">
        <v>0</v>
      </c>
      <c r="AO111">
        <v>-214084</v>
      </c>
      <c r="AP111">
        <v>0</v>
      </c>
      <c r="AQ111">
        <v>1569</v>
      </c>
      <c r="AR111">
        <v>-7138725</v>
      </c>
      <c r="AS111">
        <v>-158996</v>
      </c>
      <c r="AT111">
        <v>-5086854</v>
      </c>
    </row>
    <row r="112" spans="1:46" x14ac:dyDescent="0.35">
      <c r="A112" t="s">
        <v>376</v>
      </c>
      <c r="B112" t="s">
        <v>377</v>
      </c>
      <c r="C112" t="s">
        <v>132</v>
      </c>
      <c r="D112" t="s">
        <v>112</v>
      </c>
      <c r="E112">
        <v>0.3</v>
      </c>
      <c r="F112">
        <v>0.5</v>
      </c>
      <c r="G112">
        <v>0.76100000000000001</v>
      </c>
      <c r="H112">
        <v>257553</v>
      </c>
      <c r="I112">
        <v>0</v>
      </c>
      <c r="J112">
        <v>22.623324265477802</v>
      </c>
      <c r="K112">
        <v>145716000</v>
      </c>
      <c r="L112">
        <v>134503000</v>
      </c>
      <c r="M112" s="4">
        <v>0</v>
      </c>
      <c r="N112">
        <v>36304854</v>
      </c>
      <c r="O112">
        <v>2791230</v>
      </c>
      <c r="P112">
        <v>3777940</v>
      </c>
      <c r="Q112">
        <v>-2791230</v>
      </c>
      <c r="R112">
        <v>-2877940</v>
      </c>
      <c r="S112">
        <v>0</v>
      </c>
      <c r="T112">
        <v>-6762834</v>
      </c>
      <c r="U112">
        <v>0</v>
      </c>
      <c r="V112">
        <v>0</v>
      </c>
      <c r="W112">
        <v>0</v>
      </c>
      <c r="X112">
        <v>-1214</v>
      </c>
      <c r="Y112">
        <v>0</v>
      </c>
      <c r="Z112">
        <v>0</v>
      </c>
      <c r="AA112">
        <v>0</v>
      </c>
      <c r="AB112">
        <v>-428053</v>
      </c>
      <c r="AC112">
        <v>0</v>
      </c>
      <c r="AD112">
        <v>-6034</v>
      </c>
      <c r="AE112">
        <v>0</v>
      </c>
      <c r="AF112">
        <v>0</v>
      </c>
      <c r="AG112">
        <v>0</v>
      </c>
      <c r="AH112">
        <v>0</v>
      </c>
      <c r="AI112">
        <v>0</v>
      </c>
      <c r="AJ112">
        <v>0</v>
      </c>
      <c r="AK112">
        <v>0</v>
      </c>
      <c r="AL112">
        <v>0</v>
      </c>
      <c r="AM112">
        <v>0</v>
      </c>
      <c r="AN112">
        <v>0</v>
      </c>
      <c r="AO112">
        <v>0</v>
      </c>
      <c r="AP112">
        <v>0</v>
      </c>
      <c r="AQ112">
        <v>0</v>
      </c>
      <c r="AR112">
        <v>-15402094</v>
      </c>
      <c r="AS112">
        <v>0</v>
      </c>
      <c r="AT112">
        <v>-2000000</v>
      </c>
    </row>
    <row r="113" spans="1:46" x14ac:dyDescent="0.35">
      <c r="A113" t="s">
        <v>378</v>
      </c>
      <c r="B113" t="s">
        <v>379</v>
      </c>
      <c r="C113" t="s">
        <v>144</v>
      </c>
      <c r="D113" t="s">
        <v>145</v>
      </c>
      <c r="E113">
        <v>0.4</v>
      </c>
      <c r="F113">
        <v>0.5</v>
      </c>
      <c r="G113">
        <v>0.74199999999999999</v>
      </c>
      <c r="H113">
        <v>144077</v>
      </c>
      <c r="I113">
        <v>0</v>
      </c>
      <c r="J113">
        <v>-11.6340727842527</v>
      </c>
      <c r="K113">
        <v>78936000</v>
      </c>
      <c r="L113">
        <v>70346000</v>
      </c>
      <c r="M113" s="4">
        <v>0</v>
      </c>
      <c r="N113">
        <v>22783649</v>
      </c>
      <c r="O113">
        <v>0</v>
      </c>
      <c r="P113">
        <v>375496</v>
      </c>
      <c r="Q113">
        <v>-380461</v>
      </c>
      <c r="R113">
        <v>638837</v>
      </c>
      <c r="S113">
        <v>0</v>
      </c>
      <c r="T113">
        <v>-2520916</v>
      </c>
      <c r="U113">
        <v>0</v>
      </c>
      <c r="V113">
        <v>0</v>
      </c>
      <c r="W113">
        <v>0</v>
      </c>
      <c r="X113">
        <v>-5163</v>
      </c>
      <c r="Y113">
        <v>0</v>
      </c>
      <c r="Z113">
        <v>0</v>
      </c>
      <c r="AA113">
        <v>0</v>
      </c>
      <c r="AB113">
        <v>-173350</v>
      </c>
      <c r="AC113">
        <v>0</v>
      </c>
      <c r="AD113">
        <v>0</v>
      </c>
      <c r="AE113">
        <v>0</v>
      </c>
      <c r="AF113">
        <v>0</v>
      </c>
      <c r="AG113">
        <v>0</v>
      </c>
      <c r="AH113">
        <v>0</v>
      </c>
      <c r="AI113">
        <v>0</v>
      </c>
      <c r="AJ113">
        <v>-3268</v>
      </c>
      <c r="AK113">
        <v>0</v>
      </c>
      <c r="AL113">
        <v>-3268</v>
      </c>
      <c r="AM113">
        <v>0</v>
      </c>
      <c r="AN113">
        <v>0</v>
      </c>
      <c r="AO113">
        <v>0</v>
      </c>
      <c r="AP113">
        <v>0</v>
      </c>
      <c r="AQ113">
        <v>0</v>
      </c>
      <c r="AR113">
        <v>-6094746</v>
      </c>
      <c r="AS113">
        <v>0</v>
      </c>
      <c r="AT113">
        <v>-34784</v>
      </c>
    </row>
    <row r="114" spans="1:46" x14ac:dyDescent="0.35">
      <c r="A114" t="s">
        <v>380</v>
      </c>
      <c r="B114" t="s">
        <v>381</v>
      </c>
      <c r="C114" t="s">
        <v>112</v>
      </c>
      <c r="D114" t="s">
        <v>382</v>
      </c>
      <c r="E114">
        <v>0.49</v>
      </c>
      <c r="F114">
        <v>0.5</v>
      </c>
      <c r="G114">
        <v>0.65200000000000002</v>
      </c>
      <c r="H114">
        <v>99941</v>
      </c>
      <c r="I114">
        <v>328</v>
      </c>
      <c r="J114">
        <v>10.5253746981577</v>
      </c>
      <c r="K114">
        <v>78761000</v>
      </c>
      <c r="L114">
        <v>79310000</v>
      </c>
      <c r="M114" s="4">
        <v>0</v>
      </c>
      <c r="N114">
        <v>26330428</v>
      </c>
      <c r="O114">
        <v>854921</v>
      </c>
      <c r="P114">
        <v>487495</v>
      </c>
      <c r="Q114">
        <v>-65543</v>
      </c>
      <c r="R114">
        <v>-1596029</v>
      </c>
      <c r="S114">
        <v>92824</v>
      </c>
      <c r="T114">
        <v>-3429463</v>
      </c>
      <c r="U114">
        <v>-60382</v>
      </c>
      <c r="V114">
        <v>0</v>
      </c>
      <c r="W114">
        <v>0</v>
      </c>
      <c r="X114">
        <v>-1380</v>
      </c>
      <c r="Y114">
        <v>0</v>
      </c>
      <c r="Z114">
        <v>0</v>
      </c>
      <c r="AA114">
        <v>0</v>
      </c>
      <c r="AB114">
        <v>-51085</v>
      </c>
      <c r="AC114">
        <v>0</v>
      </c>
      <c r="AD114">
        <v>0</v>
      </c>
      <c r="AE114">
        <v>0</v>
      </c>
      <c r="AF114">
        <v>0</v>
      </c>
      <c r="AG114">
        <v>0</v>
      </c>
      <c r="AH114">
        <v>0</v>
      </c>
      <c r="AI114">
        <v>0</v>
      </c>
      <c r="AJ114">
        <v>0</v>
      </c>
      <c r="AK114">
        <v>0</v>
      </c>
      <c r="AL114">
        <v>0</v>
      </c>
      <c r="AM114">
        <v>0</v>
      </c>
      <c r="AN114">
        <v>-2653</v>
      </c>
      <c r="AO114">
        <v>0</v>
      </c>
      <c r="AP114">
        <v>0</v>
      </c>
      <c r="AQ114">
        <v>0</v>
      </c>
      <c r="AR114">
        <v>-5083053</v>
      </c>
      <c r="AS114">
        <v>-67132</v>
      </c>
      <c r="AT114">
        <v>-3402893</v>
      </c>
    </row>
    <row r="115" spans="1:46" x14ac:dyDescent="0.35">
      <c r="A115" t="s">
        <v>383</v>
      </c>
      <c r="B115" t="s">
        <v>384</v>
      </c>
      <c r="C115" t="s">
        <v>321</v>
      </c>
      <c r="D115" t="s">
        <v>197</v>
      </c>
      <c r="E115">
        <v>0.4</v>
      </c>
      <c r="F115">
        <v>0.5</v>
      </c>
      <c r="G115">
        <v>0.65600000000000003</v>
      </c>
      <c r="H115">
        <v>124873</v>
      </c>
      <c r="I115">
        <v>0</v>
      </c>
      <c r="J115">
        <v>-5.6674046378098604</v>
      </c>
      <c r="K115">
        <v>66474000</v>
      </c>
      <c r="L115">
        <v>62128000</v>
      </c>
      <c r="M115" s="4">
        <v>0</v>
      </c>
      <c r="N115">
        <v>16695350</v>
      </c>
      <c r="O115">
        <v>900</v>
      </c>
      <c r="P115">
        <v>301075</v>
      </c>
      <c r="Q115">
        <v>0</v>
      </c>
      <c r="R115">
        <v>-940647</v>
      </c>
      <c r="S115">
        <v>0</v>
      </c>
      <c r="T115">
        <v>-3976278</v>
      </c>
      <c r="U115">
        <v>0</v>
      </c>
      <c r="V115">
        <v>-15605</v>
      </c>
      <c r="W115">
        <v>0</v>
      </c>
      <c r="X115">
        <v>-3476</v>
      </c>
      <c r="Y115">
        <v>0</v>
      </c>
      <c r="Z115">
        <v>0</v>
      </c>
      <c r="AA115">
        <v>0</v>
      </c>
      <c r="AB115">
        <v>-148281</v>
      </c>
      <c r="AC115">
        <v>0</v>
      </c>
      <c r="AD115">
        <v>7829</v>
      </c>
      <c r="AE115">
        <v>0</v>
      </c>
      <c r="AF115">
        <v>0</v>
      </c>
      <c r="AG115">
        <v>0</v>
      </c>
      <c r="AH115">
        <v>0</v>
      </c>
      <c r="AI115">
        <v>0</v>
      </c>
      <c r="AJ115">
        <v>-25331</v>
      </c>
      <c r="AK115">
        <v>0</v>
      </c>
      <c r="AL115">
        <v>0</v>
      </c>
      <c r="AM115">
        <v>0</v>
      </c>
      <c r="AN115">
        <v>-16331</v>
      </c>
      <c r="AO115">
        <v>0</v>
      </c>
      <c r="AP115">
        <v>0</v>
      </c>
      <c r="AQ115">
        <v>0</v>
      </c>
      <c r="AR115">
        <v>-4993888</v>
      </c>
      <c r="AS115">
        <v>0</v>
      </c>
      <c r="AT115">
        <v>-4750366</v>
      </c>
    </row>
    <row r="116" spans="1:46" x14ac:dyDescent="0.35">
      <c r="A116" t="s">
        <v>385</v>
      </c>
      <c r="B116" t="s">
        <v>386</v>
      </c>
      <c r="C116" t="s">
        <v>144</v>
      </c>
      <c r="D116" t="s">
        <v>145</v>
      </c>
      <c r="E116">
        <v>0.4</v>
      </c>
      <c r="F116">
        <v>0.5</v>
      </c>
      <c r="G116">
        <v>0.69</v>
      </c>
      <c r="H116">
        <v>169202</v>
      </c>
      <c r="I116">
        <v>0</v>
      </c>
      <c r="J116">
        <v>-9.71989585735483</v>
      </c>
      <c r="K116">
        <v>90308000</v>
      </c>
      <c r="L116">
        <v>84495000</v>
      </c>
      <c r="M116" s="4">
        <v>0</v>
      </c>
      <c r="N116">
        <v>26987355</v>
      </c>
      <c r="O116">
        <v>918535</v>
      </c>
      <c r="P116">
        <v>2892074</v>
      </c>
      <c r="Q116">
        <v>124816</v>
      </c>
      <c r="R116">
        <v>-3559906</v>
      </c>
      <c r="S116">
        <v>0</v>
      </c>
      <c r="T116">
        <v>-3757844</v>
      </c>
      <c r="U116">
        <v>0</v>
      </c>
      <c r="V116">
        <v>0</v>
      </c>
      <c r="W116">
        <v>0</v>
      </c>
      <c r="X116">
        <v>0</v>
      </c>
      <c r="Y116">
        <v>0</v>
      </c>
      <c r="Z116">
        <v>0</v>
      </c>
      <c r="AA116">
        <v>0</v>
      </c>
      <c r="AB116">
        <v>-43613</v>
      </c>
      <c r="AC116">
        <v>0</v>
      </c>
      <c r="AD116">
        <v>0</v>
      </c>
      <c r="AE116">
        <v>0</v>
      </c>
      <c r="AF116">
        <v>0</v>
      </c>
      <c r="AG116">
        <v>0</v>
      </c>
      <c r="AH116">
        <v>0</v>
      </c>
      <c r="AI116">
        <v>0</v>
      </c>
      <c r="AJ116">
        <v>-14721</v>
      </c>
      <c r="AK116">
        <v>0</v>
      </c>
      <c r="AL116">
        <v>-14721</v>
      </c>
      <c r="AM116">
        <v>0</v>
      </c>
      <c r="AN116">
        <v>0</v>
      </c>
      <c r="AO116">
        <v>0</v>
      </c>
      <c r="AP116">
        <v>0</v>
      </c>
      <c r="AQ116">
        <v>0</v>
      </c>
      <c r="AR116">
        <v>-6004332</v>
      </c>
      <c r="AS116">
        <v>0</v>
      </c>
      <c r="AT116">
        <v>-2865272</v>
      </c>
    </row>
    <row r="117" spans="1:46" x14ac:dyDescent="0.35">
      <c r="A117" t="s">
        <v>387</v>
      </c>
      <c r="B117" t="s">
        <v>388</v>
      </c>
      <c r="C117" t="s">
        <v>132</v>
      </c>
      <c r="D117" t="s">
        <v>112</v>
      </c>
      <c r="E117">
        <v>0.3</v>
      </c>
      <c r="F117">
        <v>0.5</v>
      </c>
      <c r="G117">
        <v>0.749</v>
      </c>
      <c r="H117">
        <v>282507</v>
      </c>
      <c r="I117">
        <v>0</v>
      </c>
      <c r="J117">
        <v>9.9448575685582998</v>
      </c>
      <c r="K117">
        <v>225791000</v>
      </c>
      <c r="L117">
        <v>202419000</v>
      </c>
      <c r="M117" s="4">
        <v>0</v>
      </c>
      <c r="N117">
        <v>62486144</v>
      </c>
      <c r="O117">
        <v>0</v>
      </c>
      <c r="P117">
        <v>2133976</v>
      </c>
      <c r="Q117">
        <v>-72167</v>
      </c>
      <c r="R117">
        <v>-1401455</v>
      </c>
      <c r="S117">
        <v>0</v>
      </c>
      <c r="T117">
        <v>-7996566</v>
      </c>
      <c r="U117">
        <v>0</v>
      </c>
      <c r="V117">
        <v>0</v>
      </c>
      <c r="W117">
        <v>0</v>
      </c>
      <c r="X117">
        <v>-960</v>
      </c>
      <c r="Y117">
        <v>0</v>
      </c>
      <c r="Z117">
        <v>0</v>
      </c>
      <c r="AA117">
        <v>0</v>
      </c>
      <c r="AB117">
        <v>-280939</v>
      </c>
      <c r="AC117">
        <v>0</v>
      </c>
      <c r="AD117">
        <v>0</v>
      </c>
      <c r="AE117">
        <v>0</v>
      </c>
      <c r="AF117">
        <v>0</v>
      </c>
      <c r="AG117">
        <v>0</v>
      </c>
      <c r="AH117">
        <v>0</v>
      </c>
      <c r="AI117">
        <v>0</v>
      </c>
      <c r="AJ117">
        <v>0</v>
      </c>
      <c r="AK117">
        <v>0</v>
      </c>
      <c r="AL117">
        <v>0</v>
      </c>
      <c r="AM117">
        <v>0</v>
      </c>
      <c r="AN117">
        <v>0</v>
      </c>
      <c r="AO117">
        <v>0</v>
      </c>
      <c r="AP117">
        <v>0</v>
      </c>
      <c r="AQ117">
        <v>0</v>
      </c>
      <c r="AR117">
        <v>-19307695</v>
      </c>
      <c r="AS117">
        <v>0</v>
      </c>
      <c r="AT117">
        <v>-18789315</v>
      </c>
    </row>
    <row r="118" spans="1:46" x14ac:dyDescent="0.35">
      <c r="A118" t="s">
        <v>389</v>
      </c>
      <c r="B118" t="s">
        <v>390</v>
      </c>
      <c r="C118" t="s">
        <v>112</v>
      </c>
      <c r="D118" t="s">
        <v>207</v>
      </c>
      <c r="E118">
        <v>0.49</v>
      </c>
      <c r="F118">
        <v>0.5</v>
      </c>
      <c r="G118">
        <v>0.65500000000000003</v>
      </c>
      <c r="H118">
        <v>307461</v>
      </c>
      <c r="I118">
        <v>4934</v>
      </c>
      <c r="J118">
        <v>9.4321063552208404</v>
      </c>
      <c r="K118">
        <v>147722000</v>
      </c>
      <c r="L118">
        <v>136017000</v>
      </c>
      <c r="M118" s="4">
        <v>0</v>
      </c>
      <c r="N118">
        <v>37054543</v>
      </c>
      <c r="O118">
        <v>332855</v>
      </c>
      <c r="P118">
        <v>508337</v>
      </c>
      <c r="Q118">
        <v>848681</v>
      </c>
      <c r="R118">
        <v>2891865</v>
      </c>
      <c r="S118">
        <v>187695</v>
      </c>
      <c r="T118">
        <v>-9888190</v>
      </c>
      <c r="U118">
        <v>-92110</v>
      </c>
      <c r="V118">
        <v>0</v>
      </c>
      <c r="W118">
        <v>0</v>
      </c>
      <c r="X118">
        <v>45277</v>
      </c>
      <c r="Y118">
        <v>0</v>
      </c>
      <c r="Z118">
        <v>0</v>
      </c>
      <c r="AA118">
        <v>0</v>
      </c>
      <c r="AB118">
        <v>149178</v>
      </c>
      <c r="AC118">
        <v>2722</v>
      </c>
      <c r="AD118">
        <v>0</v>
      </c>
      <c r="AE118">
        <v>0</v>
      </c>
      <c r="AF118">
        <v>0</v>
      </c>
      <c r="AG118">
        <v>0</v>
      </c>
      <c r="AH118">
        <v>0</v>
      </c>
      <c r="AI118">
        <v>0</v>
      </c>
      <c r="AJ118">
        <v>-35787</v>
      </c>
      <c r="AK118">
        <v>0</v>
      </c>
      <c r="AL118">
        <v>-35787</v>
      </c>
      <c r="AM118">
        <v>0</v>
      </c>
      <c r="AN118">
        <v>0</v>
      </c>
      <c r="AO118">
        <v>-210565</v>
      </c>
      <c r="AP118">
        <v>0</v>
      </c>
      <c r="AQ118">
        <v>-2400</v>
      </c>
      <c r="AR118">
        <v>-15148094</v>
      </c>
      <c r="AS118">
        <v>-176156</v>
      </c>
      <c r="AT118">
        <v>-5134916</v>
      </c>
    </row>
    <row r="119" spans="1:46" x14ac:dyDescent="0.35">
      <c r="A119" t="s">
        <v>391</v>
      </c>
      <c r="B119" t="s">
        <v>392</v>
      </c>
      <c r="C119" t="s">
        <v>210</v>
      </c>
      <c r="D119" t="s">
        <v>112</v>
      </c>
      <c r="E119">
        <v>0.4</v>
      </c>
      <c r="F119">
        <v>0.5</v>
      </c>
      <c r="G119">
        <v>0.73699999999999999</v>
      </c>
      <c r="H119">
        <v>243743</v>
      </c>
      <c r="I119">
        <v>0</v>
      </c>
      <c r="J119">
        <v>-15.6812745938677</v>
      </c>
      <c r="K119">
        <v>153335000</v>
      </c>
      <c r="L119">
        <v>112716000</v>
      </c>
      <c r="M119" s="4">
        <v>0</v>
      </c>
      <c r="N119">
        <v>36342615</v>
      </c>
      <c r="O119">
        <v>1028182</v>
      </c>
      <c r="P119">
        <v>3527118</v>
      </c>
      <c r="Q119">
        <v>-100500</v>
      </c>
      <c r="R119">
        <v>-1327085</v>
      </c>
      <c r="S119">
        <v>0</v>
      </c>
      <c r="T119">
        <v>-3388454</v>
      </c>
      <c r="U119">
        <v>0</v>
      </c>
      <c r="V119">
        <v>-135805</v>
      </c>
      <c r="W119">
        <v>0</v>
      </c>
      <c r="X119">
        <v>0</v>
      </c>
      <c r="Y119">
        <v>0</v>
      </c>
      <c r="Z119">
        <v>0</v>
      </c>
      <c r="AA119">
        <v>0</v>
      </c>
      <c r="AB119">
        <v>-135805</v>
      </c>
      <c r="AC119">
        <v>0</v>
      </c>
      <c r="AD119">
        <v>0</v>
      </c>
      <c r="AE119">
        <v>0</v>
      </c>
      <c r="AF119">
        <v>0</v>
      </c>
      <c r="AG119">
        <v>0</v>
      </c>
      <c r="AH119">
        <v>0</v>
      </c>
      <c r="AI119">
        <v>0</v>
      </c>
      <c r="AJ119">
        <v>0</v>
      </c>
      <c r="AK119">
        <v>0</v>
      </c>
      <c r="AL119">
        <v>0</v>
      </c>
      <c r="AM119">
        <v>0</v>
      </c>
      <c r="AN119">
        <v>0</v>
      </c>
      <c r="AO119">
        <v>0</v>
      </c>
      <c r="AP119">
        <v>0</v>
      </c>
      <c r="AQ119">
        <v>0</v>
      </c>
      <c r="AR119">
        <v>-9091368</v>
      </c>
      <c r="AS119">
        <v>0</v>
      </c>
      <c r="AT119">
        <v>-3380000</v>
      </c>
    </row>
    <row r="120" spans="1:46" x14ac:dyDescent="0.35">
      <c r="A120" t="s">
        <v>393</v>
      </c>
      <c r="B120" t="s">
        <v>394</v>
      </c>
      <c r="C120" t="s">
        <v>115</v>
      </c>
      <c r="D120" t="s">
        <v>116</v>
      </c>
      <c r="E120">
        <v>0.4</v>
      </c>
      <c r="F120">
        <v>0.5</v>
      </c>
      <c r="G120">
        <v>0.66900000000000004</v>
      </c>
      <c r="H120">
        <v>151345</v>
      </c>
      <c r="I120">
        <v>0</v>
      </c>
      <c r="J120">
        <v>-8.2478558127566703</v>
      </c>
      <c r="K120">
        <v>77875000</v>
      </c>
      <c r="L120">
        <v>72041000</v>
      </c>
      <c r="M120" s="4">
        <v>0</v>
      </c>
      <c r="N120">
        <v>26391019</v>
      </c>
      <c r="O120">
        <v>38640</v>
      </c>
      <c r="P120">
        <v>2539869</v>
      </c>
      <c r="Q120">
        <v>160182</v>
      </c>
      <c r="R120">
        <v>-526831</v>
      </c>
      <c r="S120">
        <v>0</v>
      </c>
      <c r="T120">
        <v>-5079264</v>
      </c>
      <c r="U120">
        <v>0</v>
      </c>
      <c r="V120">
        <v>0</v>
      </c>
      <c r="W120">
        <v>0</v>
      </c>
      <c r="X120">
        <v>6524</v>
      </c>
      <c r="Y120">
        <v>0</v>
      </c>
      <c r="Z120">
        <v>0</v>
      </c>
      <c r="AA120">
        <v>0</v>
      </c>
      <c r="AB120">
        <v>-120911</v>
      </c>
      <c r="AC120">
        <v>0</v>
      </c>
      <c r="AD120">
        <v>0</v>
      </c>
      <c r="AE120">
        <v>0</v>
      </c>
      <c r="AF120">
        <v>0</v>
      </c>
      <c r="AG120">
        <v>0</v>
      </c>
      <c r="AH120">
        <v>0</v>
      </c>
      <c r="AI120">
        <v>0</v>
      </c>
      <c r="AJ120">
        <v>-32897</v>
      </c>
      <c r="AK120">
        <v>0</v>
      </c>
      <c r="AL120">
        <v>-32897</v>
      </c>
      <c r="AM120">
        <v>0</v>
      </c>
      <c r="AN120">
        <v>0</v>
      </c>
      <c r="AO120">
        <v>0</v>
      </c>
      <c r="AP120">
        <v>0</v>
      </c>
      <c r="AQ120">
        <v>0</v>
      </c>
      <c r="AR120">
        <v>-3766824</v>
      </c>
      <c r="AS120">
        <v>0</v>
      </c>
      <c r="AT120">
        <v>-1760640</v>
      </c>
    </row>
    <row r="121" spans="1:46" x14ac:dyDescent="0.35">
      <c r="A121" t="s">
        <v>395</v>
      </c>
      <c r="B121" t="s">
        <v>396</v>
      </c>
      <c r="C121" t="s">
        <v>132</v>
      </c>
      <c r="D121" t="s">
        <v>112</v>
      </c>
      <c r="E121">
        <v>0.3</v>
      </c>
      <c r="F121">
        <v>0.5</v>
      </c>
      <c r="G121">
        <v>0.753</v>
      </c>
      <c r="H121">
        <v>307791</v>
      </c>
      <c r="I121">
        <v>0</v>
      </c>
      <c r="J121">
        <v>-53.666383800367299</v>
      </c>
      <c r="K121">
        <v>846329000</v>
      </c>
      <c r="L121">
        <v>803996000</v>
      </c>
      <c r="M121" s="4">
        <v>0</v>
      </c>
      <c r="N121">
        <v>336601899</v>
      </c>
      <c r="O121">
        <v>563875</v>
      </c>
      <c r="P121">
        <v>0</v>
      </c>
      <c r="Q121">
        <v>300403</v>
      </c>
      <c r="R121">
        <v>3420974</v>
      </c>
      <c r="S121">
        <v>0</v>
      </c>
      <c r="T121">
        <v>-7800283</v>
      </c>
      <c r="U121">
        <v>0</v>
      </c>
      <c r="V121">
        <v>0</v>
      </c>
      <c r="W121">
        <v>0</v>
      </c>
      <c r="X121">
        <v>-20321</v>
      </c>
      <c r="Y121">
        <v>0</v>
      </c>
      <c r="Z121">
        <v>0</v>
      </c>
      <c r="AA121">
        <v>0</v>
      </c>
      <c r="AB121">
        <v>-675242</v>
      </c>
      <c r="AC121">
        <v>0</v>
      </c>
      <c r="AD121">
        <v>0</v>
      </c>
      <c r="AE121">
        <v>0</v>
      </c>
      <c r="AF121">
        <v>0</v>
      </c>
      <c r="AG121">
        <v>0</v>
      </c>
      <c r="AH121">
        <v>0</v>
      </c>
      <c r="AI121">
        <v>0</v>
      </c>
      <c r="AJ121">
        <v>0</v>
      </c>
      <c r="AK121">
        <v>0</v>
      </c>
      <c r="AL121">
        <v>0</v>
      </c>
      <c r="AM121">
        <v>0</v>
      </c>
      <c r="AN121">
        <v>0</v>
      </c>
      <c r="AO121">
        <v>0</v>
      </c>
      <c r="AP121">
        <v>0</v>
      </c>
      <c r="AQ121">
        <v>0</v>
      </c>
      <c r="AR121">
        <v>-34334164</v>
      </c>
      <c r="AS121">
        <v>0</v>
      </c>
      <c r="AT121">
        <v>-1551</v>
      </c>
    </row>
    <row r="122" spans="1:46" x14ac:dyDescent="0.35">
      <c r="A122" t="s">
        <v>397</v>
      </c>
      <c r="B122" t="s">
        <v>398</v>
      </c>
      <c r="C122" t="s">
        <v>162</v>
      </c>
      <c r="D122" t="s">
        <v>163</v>
      </c>
      <c r="E122">
        <v>0.4</v>
      </c>
      <c r="F122">
        <v>0.5</v>
      </c>
      <c r="G122">
        <v>0.67900000000000005</v>
      </c>
      <c r="H122">
        <v>156159</v>
      </c>
      <c r="I122">
        <v>1677</v>
      </c>
      <c r="J122">
        <v>-9.6455314190398003</v>
      </c>
      <c r="K122">
        <v>107399000</v>
      </c>
      <c r="L122">
        <v>92802000</v>
      </c>
      <c r="M122" s="4">
        <v>0</v>
      </c>
      <c r="N122">
        <v>30588777</v>
      </c>
      <c r="O122">
        <v>40543</v>
      </c>
      <c r="P122">
        <v>573750</v>
      </c>
      <c r="Q122">
        <v>88711</v>
      </c>
      <c r="R122">
        <v>-431598</v>
      </c>
      <c r="S122">
        <v>445443</v>
      </c>
      <c r="T122">
        <v>-4614869</v>
      </c>
      <c r="U122">
        <v>0</v>
      </c>
      <c r="V122">
        <v>-8379</v>
      </c>
      <c r="W122">
        <v>0</v>
      </c>
      <c r="X122">
        <v>1043</v>
      </c>
      <c r="Y122">
        <v>0</v>
      </c>
      <c r="Z122">
        <v>0</v>
      </c>
      <c r="AA122">
        <v>0</v>
      </c>
      <c r="AB122">
        <v>-150261</v>
      </c>
      <c r="AC122">
        <v>0</v>
      </c>
      <c r="AD122">
        <v>161</v>
      </c>
      <c r="AE122">
        <v>0</v>
      </c>
      <c r="AF122">
        <v>0</v>
      </c>
      <c r="AG122">
        <v>0</v>
      </c>
      <c r="AH122">
        <v>0</v>
      </c>
      <c r="AI122">
        <v>0</v>
      </c>
      <c r="AJ122">
        <v>-7410</v>
      </c>
      <c r="AK122">
        <v>0</v>
      </c>
      <c r="AL122">
        <v>-7410</v>
      </c>
      <c r="AM122">
        <v>0</v>
      </c>
      <c r="AN122">
        <v>-3368</v>
      </c>
      <c r="AO122">
        <v>-106299</v>
      </c>
      <c r="AP122">
        <v>-258</v>
      </c>
      <c r="AQ122">
        <v>-1465</v>
      </c>
      <c r="AR122">
        <v>-4091285</v>
      </c>
      <c r="AS122">
        <v>0</v>
      </c>
      <c r="AT122">
        <v>-1341858</v>
      </c>
    </row>
    <row r="123" spans="1:46" x14ac:dyDescent="0.35">
      <c r="A123" t="s">
        <v>399</v>
      </c>
      <c r="B123" t="s">
        <v>400</v>
      </c>
      <c r="C123" t="s">
        <v>111</v>
      </c>
      <c r="D123" t="s">
        <v>112</v>
      </c>
      <c r="E123">
        <v>0.4</v>
      </c>
      <c r="F123">
        <v>0.5</v>
      </c>
      <c r="G123">
        <v>0.70299999999999996</v>
      </c>
      <c r="H123">
        <v>294679</v>
      </c>
      <c r="I123">
        <v>0</v>
      </c>
      <c r="J123">
        <v>-15.1415610588412</v>
      </c>
      <c r="K123">
        <v>130815000</v>
      </c>
      <c r="L123">
        <v>115581000</v>
      </c>
      <c r="M123" s="4">
        <v>0</v>
      </c>
      <c r="N123">
        <v>36839649</v>
      </c>
      <c r="O123">
        <v>71504</v>
      </c>
      <c r="P123">
        <v>1166082</v>
      </c>
      <c r="Q123">
        <v>-697036</v>
      </c>
      <c r="R123">
        <v>425717</v>
      </c>
      <c r="S123">
        <v>0</v>
      </c>
      <c r="T123">
        <v>-6107161</v>
      </c>
      <c r="U123">
        <v>0</v>
      </c>
      <c r="V123">
        <v>0</v>
      </c>
      <c r="W123">
        <v>0</v>
      </c>
      <c r="X123">
        <v>-13464</v>
      </c>
      <c r="Y123">
        <v>0</v>
      </c>
      <c r="Z123">
        <v>0</v>
      </c>
      <c r="AA123">
        <v>0</v>
      </c>
      <c r="AB123">
        <v>-226095</v>
      </c>
      <c r="AC123">
        <v>0</v>
      </c>
      <c r="AD123">
        <v>0</v>
      </c>
      <c r="AE123">
        <v>0</v>
      </c>
      <c r="AF123">
        <v>0</v>
      </c>
      <c r="AG123">
        <v>0</v>
      </c>
      <c r="AH123">
        <v>0</v>
      </c>
      <c r="AI123">
        <v>0</v>
      </c>
      <c r="AJ123">
        <v>-7204</v>
      </c>
      <c r="AK123">
        <v>0</v>
      </c>
      <c r="AL123">
        <v>-7133</v>
      </c>
      <c r="AM123">
        <v>0</v>
      </c>
      <c r="AN123">
        <v>0</v>
      </c>
      <c r="AO123">
        <v>0</v>
      </c>
      <c r="AP123">
        <v>0</v>
      </c>
      <c r="AQ123">
        <v>0</v>
      </c>
      <c r="AR123">
        <v>-8979838</v>
      </c>
      <c r="AS123">
        <v>0</v>
      </c>
      <c r="AT123">
        <v>-2282420</v>
      </c>
    </row>
    <row r="124" spans="1:46" x14ac:dyDescent="0.35">
      <c r="A124" t="s">
        <v>401</v>
      </c>
      <c r="B124" t="s">
        <v>402</v>
      </c>
      <c r="C124" t="s">
        <v>132</v>
      </c>
      <c r="D124" t="s">
        <v>112</v>
      </c>
      <c r="E124">
        <v>0.3</v>
      </c>
      <c r="F124">
        <v>0.5</v>
      </c>
      <c r="G124">
        <v>0.73199999999999998</v>
      </c>
      <c r="H124">
        <v>416355</v>
      </c>
      <c r="I124">
        <v>0</v>
      </c>
      <c r="J124">
        <v>-5.7307349744199501</v>
      </c>
      <c r="K124">
        <v>497197000</v>
      </c>
      <c r="L124">
        <v>443144000</v>
      </c>
      <c r="M124" s="4">
        <v>0</v>
      </c>
      <c r="N124">
        <v>173636005</v>
      </c>
      <c r="O124">
        <v>0</v>
      </c>
      <c r="P124">
        <v>16000000</v>
      </c>
      <c r="Q124">
        <v>800000</v>
      </c>
      <c r="R124">
        <v>-2600000</v>
      </c>
      <c r="S124">
        <v>0</v>
      </c>
      <c r="T124">
        <v>-6248605</v>
      </c>
      <c r="U124">
        <v>0</v>
      </c>
      <c r="V124">
        <v>-3418</v>
      </c>
      <c r="W124">
        <v>0</v>
      </c>
      <c r="X124">
        <v>305</v>
      </c>
      <c r="Y124">
        <v>0</v>
      </c>
      <c r="Z124">
        <v>0</v>
      </c>
      <c r="AA124">
        <v>0</v>
      </c>
      <c r="AB124">
        <v>-236923</v>
      </c>
      <c r="AC124">
        <v>0</v>
      </c>
      <c r="AD124">
        <v>0</v>
      </c>
      <c r="AE124">
        <v>0</v>
      </c>
      <c r="AF124">
        <v>0</v>
      </c>
      <c r="AG124">
        <v>0</v>
      </c>
      <c r="AH124">
        <v>0</v>
      </c>
      <c r="AI124">
        <v>0</v>
      </c>
      <c r="AJ124">
        <v>0</v>
      </c>
      <c r="AK124">
        <v>0</v>
      </c>
      <c r="AL124">
        <v>0</v>
      </c>
      <c r="AM124">
        <v>0</v>
      </c>
      <c r="AN124">
        <v>0</v>
      </c>
      <c r="AO124">
        <v>0</v>
      </c>
      <c r="AP124">
        <v>0</v>
      </c>
      <c r="AQ124">
        <v>0</v>
      </c>
      <c r="AR124">
        <v>-27507239</v>
      </c>
      <c r="AS124">
        <v>0</v>
      </c>
      <c r="AT124">
        <v>-17600000</v>
      </c>
    </row>
    <row r="125" spans="1:46" x14ac:dyDescent="0.35">
      <c r="A125" t="s">
        <v>403</v>
      </c>
      <c r="B125" t="s">
        <v>404</v>
      </c>
      <c r="C125" t="s">
        <v>225</v>
      </c>
      <c r="D125" t="s">
        <v>226</v>
      </c>
      <c r="E125">
        <v>0.4</v>
      </c>
      <c r="F125">
        <v>0.5</v>
      </c>
      <c r="G125">
        <v>0.70499999999999996</v>
      </c>
      <c r="H125">
        <v>338677</v>
      </c>
      <c r="I125">
        <v>2454</v>
      </c>
      <c r="J125">
        <v>-18.536233445881901</v>
      </c>
      <c r="K125">
        <v>176102000</v>
      </c>
      <c r="L125">
        <v>153303000</v>
      </c>
      <c r="M125" s="4">
        <v>0</v>
      </c>
      <c r="N125">
        <v>54304689</v>
      </c>
      <c r="O125">
        <v>2275815</v>
      </c>
      <c r="P125">
        <v>0</v>
      </c>
      <c r="Q125">
        <v>90323</v>
      </c>
      <c r="R125">
        <v>-734597</v>
      </c>
      <c r="S125">
        <v>1088603</v>
      </c>
      <c r="T125">
        <v>-6328618</v>
      </c>
      <c r="U125">
        <v>-9520</v>
      </c>
      <c r="V125">
        <v>-25373</v>
      </c>
      <c r="W125">
        <v>-532</v>
      </c>
      <c r="X125">
        <v>-10904</v>
      </c>
      <c r="Y125">
        <v>0</v>
      </c>
      <c r="Z125">
        <v>0</v>
      </c>
      <c r="AA125">
        <v>0</v>
      </c>
      <c r="AB125">
        <v>-215506</v>
      </c>
      <c r="AC125">
        <v>1158</v>
      </c>
      <c r="AD125">
        <v>162</v>
      </c>
      <c r="AE125">
        <v>0</v>
      </c>
      <c r="AF125">
        <v>0</v>
      </c>
      <c r="AG125">
        <v>0</v>
      </c>
      <c r="AH125">
        <v>0</v>
      </c>
      <c r="AI125">
        <v>0</v>
      </c>
      <c r="AJ125">
        <v>-9511</v>
      </c>
      <c r="AK125">
        <v>0</v>
      </c>
      <c r="AL125">
        <v>-9443</v>
      </c>
      <c r="AM125">
        <v>0</v>
      </c>
      <c r="AN125">
        <v>0</v>
      </c>
      <c r="AO125">
        <v>-100457</v>
      </c>
      <c r="AP125">
        <v>0</v>
      </c>
      <c r="AQ125">
        <v>0</v>
      </c>
      <c r="AR125">
        <v>-8265900</v>
      </c>
      <c r="AS125">
        <v>0</v>
      </c>
      <c r="AT125">
        <v>-2682614</v>
      </c>
    </row>
    <row r="126" spans="1:46" x14ac:dyDescent="0.35">
      <c r="A126" t="s">
        <v>405</v>
      </c>
      <c r="B126" t="s">
        <v>406</v>
      </c>
      <c r="C126" t="s">
        <v>218</v>
      </c>
      <c r="D126" t="s">
        <v>166</v>
      </c>
      <c r="E126">
        <v>0.4</v>
      </c>
      <c r="F126">
        <v>0.5</v>
      </c>
      <c r="G126">
        <v>0.64100000000000001</v>
      </c>
      <c r="H126">
        <v>96041</v>
      </c>
      <c r="I126">
        <v>0</v>
      </c>
      <c r="J126">
        <v>-3.9691057414505799</v>
      </c>
      <c r="K126">
        <v>66791000</v>
      </c>
      <c r="L126">
        <v>59016000</v>
      </c>
      <c r="M126" s="4">
        <v>0</v>
      </c>
      <c r="N126">
        <v>18929582</v>
      </c>
      <c r="O126">
        <v>513855</v>
      </c>
      <c r="P126">
        <v>0</v>
      </c>
      <c r="Q126">
        <v>230991</v>
      </c>
      <c r="R126">
        <v>401375</v>
      </c>
      <c r="S126">
        <v>0</v>
      </c>
      <c r="T126">
        <v>-4519548</v>
      </c>
      <c r="U126">
        <v>0</v>
      </c>
      <c r="V126">
        <v>-6309</v>
      </c>
      <c r="W126">
        <v>0</v>
      </c>
      <c r="X126">
        <v>-4129</v>
      </c>
      <c r="Y126">
        <v>0</v>
      </c>
      <c r="Z126">
        <v>0</v>
      </c>
      <c r="AA126">
        <v>0</v>
      </c>
      <c r="AB126">
        <v>-180509</v>
      </c>
      <c r="AC126">
        <v>0</v>
      </c>
      <c r="AD126">
        <v>-199</v>
      </c>
      <c r="AE126">
        <v>0</v>
      </c>
      <c r="AF126">
        <v>0</v>
      </c>
      <c r="AG126">
        <v>0</v>
      </c>
      <c r="AH126">
        <v>0</v>
      </c>
      <c r="AI126">
        <v>0</v>
      </c>
      <c r="AJ126">
        <v>0</v>
      </c>
      <c r="AK126">
        <v>0</v>
      </c>
      <c r="AL126">
        <v>0</v>
      </c>
      <c r="AM126">
        <v>0</v>
      </c>
      <c r="AN126">
        <v>0</v>
      </c>
      <c r="AO126">
        <v>0</v>
      </c>
      <c r="AP126">
        <v>0</v>
      </c>
      <c r="AQ126">
        <v>0</v>
      </c>
      <c r="AR126">
        <v>-2966833</v>
      </c>
      <c r="AS126">
        <v>0</v>
      </c>
      <c r="AT126">
        <v>-2857183</v>
      </c>
    </row>
    <row r="127" spans="1:46" x14ac:dyDescent="0.35">
      <c r="A127" t="s">
        <v>407</v>
      </c>
      <c r="B127" t="s">
        <v>408</v>
      </c>
      <c r="C127" t="s">
        <v>129</v>
      </c>
      <c r="D127" t="s">
        <v>112</v>
      </c>
      <c r="E127">
        <v>0.4</v>
      </c>
      <c r="F127">
        <v>0.5</v>
      </c>
      <c r="G127">
        <v>0.69199999999999995</v>
      </c>
      <c r="H127">
        <v>234136</v>
      </c>
      <c r="I127">
        <v>1914</v>
      </c>
      <c r="J127">
        <v>-17.154281532408898</v>
      </c>
      <c r="K127">
        <v>141695000</v>
      </c>
      <c r="L127">
        <v>136933000</v>
      </c>
      <c r="M127" s="4">
        <v>0</v>
      </c>
      <c r="N127">
        <v>42939359</v>
      </c>
      <c r="O127">
        <v>489534</v>
      </c>
      <c r="P127">
        <v>46899</v>
      </c>
      <c r="Q127">
        <v>-98171</v>
      </c>
      <c r="R127">
        <v>-1614626</v>
      </c>
      <c r="S127">
        <v>591210</v>
      </c>
      <c r="T127">
        <v>-4686364</v>
      </c>
      <c r="U127">
        <v>-1944</v>
      </c>
      <c r="V127">
        <v>-25124</v>
      </c>
      <c r="W127">
        <v>0</v>
      </c>
      <c r="X127">
        <v>-5112</v>
      </c>
      <c r="Y127">
        <v>0</v>
      </c>
      <c r="Z127">
        <v>0</v>
      </c>
      <c r="AA127">
        <v>0</v>
      </c>
      <c r="AB127">
        <v>-115354</v>
      </c>
      <c r="AC127">
        <v>0</v>
      </c>
      <c r="AD127">
        <v>3110</v>
      </c>
      <c r="AE127">
        <v>0</v>
      </c>
      <c r="AF127">
        <v>0</v>
      </c>
      <c r="AG127">
        <v>0</v>
      </c>
      <c r="AH127">
        <v>0</v>
      </c>
      <c r="AI127">
        <v>0</v>
      </c>
      <c r="AJ127">
        <v>-9574</v>
      </c>
      <c r="AK127">
        <v>0</v>
      </c>
      <c r="AL127">
        <v>-9574</v>
      </c>
      <c r="AM127">
        <v>0</v>
      </c>
      <c r="AN127">
        <v>0</v>
      </c>
      <c r="AO127">
        <v>-303002</v>
      </c>
      <c r="AP127">
        <v>0</v>
      </c>
      <c r="AQ127">
        <v>-3170</v>
      </c>
      <c r="AR127">
        <v>-11989284</v>
      </c>
      <c r="AS127">
        <v>-245360</v>
      </c>
      <c r="AT127">
        <v>-7371299</v>
      </c>
    </row>
    <row r="128" spans="1:46" x14ac:dyDescent="0.35">
      <c r="A128" t="s">
        <v>409</v>
      </c>
      <c r="B128" t="s">
        <v>410</v>
      </c>
      <c r="C128" t="s">
        <v>112</v>
      </c>
      <c r="D128" t="s">
        <v>145</v>
      </c>
      <c r="E128">
        <v>0.49</v>
      </c>
      <c r="F128">
        <v>0.5</v>
      </c>
      <c r="G128">
        <v>0.65900000000000003</v>
      </c>
      <c r="H128">
        <v>214639</v>
      </c>
      <c r="I128">
        <v>0</v>
      </c>
      <c r="J128">
        <v>11.695356506362801</v>
      </c>
      <c r="K128">
        <v>117527000</v>
      </c>
      <c r="L128">
        <v>111959000</v>
      </c>
      <c r="M128" s="4">
        <v>0</v>
      </c>
      <c r="N128">
        <v>27768232</v>
      </c>
      <c r="O128">
        <v>2286667</v>
      </c>
      <c r="P128">
        <v>1846751</v>
      </c>
      <c r="Q128">
        <v>-1763880</v>
      </c>
      <c r="R128">
        <v>-1424365</v>
      </c>
      <c r="S128">
        <v>0</v>
      </c>
      <c r="T128">
        <v>-9585328</v>
      </c>
      <c r="U128">
        <v>0</v>
      </c>
      <c r="V128">
        <v>-39039</v>
      </c>
      <c r="W128">
        <v>0</v>
      </c>
      <c r="X128">
        <v>-4180</v>
      </c>
      <c r="Y128">
        <v>0</v>
      </c>
      <c r="Z128">
        <v>0</v>
      </c>
      <c r="AA128">
        <v>0</v>
      </c>
      <c r="AB128">
        <v>-425937</v>
      </c>
      <c r="AC128">
        <v>0</v>
      </c>
      <c r="AD128">
        <v>6649</v>
      </c>
      <c r="AE128">
        <v>0</v>
      </c>
      <c r="AF128">
        <v>-55432</v>
      </c>
      <c r="AG128">
        <v>0</v>
      </c>
      <c r="AH128">
        <v>-38096</v>
      </c>
      <c r="AI128">
        <v>0</v>
      </c>
      <c r="AJ128">
        <v>-52719</v>
      </c>
      <c r="AK128">
        <v>0</v>
      </c>
      <c r="AL128">
        <v>-49000</v>
      </c>
      <c r="AM128">
        <v>0</v>
      </c>
      <c r="AN128">
        <v>0</v>
      </c>
      <c r="AO128">
        <v>0</v>
      </c>
      <c r="AP128">
        <v>0</v>
      </c>
      <c r="AQ128">
        <v>0</v>
      </c>
      <c r="AR128">
        <v>-12478399</v>
      </c>
      <c r="AS128">
        <v>0</v>
      </c>
      <c r="AT128">
        <v>-7154593</v>
      </c>
    </row>
    <row r="129" spans="1:46" x14ac:dyDescent="0.35">
      <c r="A129" t="s">
        <v>411</v>
      </c>
      <c r="B129" t="s">
        <v>412</v>
      </c>
      <c r="C129" t="s">
        <v>112</v>
      </c>
      <c r="D129" t="s">
        <v>112</v>
      </c>
      <c r="E129">
        <v>0.5</v>
      </c>
      <c r="F129">
        <v>0.5</v>
      </c>
      <c r="G129">
        <v>0.64400000000000002</v>
      </c>
      <c r="H129">
        <v>9136</v>
      </c>
      <c r="I129">
        <v>0</v>
      </c>
      <c r="J129">
        <v>0.58297695323455201</v>
      </c>
      <c r="K129">
        <v>4677000</v>
      </c>
      <c r="L129">
        <v>4700000</v>
      </c>
      <c r="M129" s="4">
        <v>0</v>
      </c>
      <c r="N129">
        <v>716907</v>
      </c>
      <c r="O129">
        <v>0</v>
      </c>
      <c r="P129">
        <v>0</v>
      </c>
      <c r="Q129">
        <v>0</v>
      </c>
      <c r="R129">
        <v>13635</v>
      </c>
      <c r="S129">
        <v>0</v>
      </c>
      <c r="T129">
        <v>-704765</v>
      </c>
      <c r="U129">
        <v>0</v>
      </c>
      <c r="V129">
        <v>0</v>
      </c>
      <c r="W129">
        <v>0</v>
      </c>
      <c r="X129">
        <v>0</v>
      </c>
      <c r="Y129">
        <v>0</v>
      </c>
      <c r="Z129">
        <v>0</v>
      </c>
      <c r="AA129">
        <v>0</v>
      </c>
      <c r="AB129">
        <v>-42805</v>
      </c>
      <c r="AC129">
        <v>0</v>
      </c>
      <c r="AD129">
        <v>0</v>
      </c>
      <c r="AE129">
        <v>0</v>
      </c>
      <c r="AF129">
        <v>0</v>
      </c>
      <c r="AG129">
        <v>0</v>
      </c>
      <c r="AH129">
        <v>0</v>
      </c>
      <c r="AI129">
        <v>0</v>
      </c>
      <c r="AJ129">
        <v>-5439</v>
      </c>
      <c r="AK129">
        <v>0</v>
      </c>
      <c r="AL129">
        <v>-5439</v>
      </c>
      <c r="AM129">
        <v>0</v>
      </c>
      <c r="AN129">
        <v>0</v>
      </c>
      <c r="AO129">
        <v>0</v>
      </c>
      <c r="AP129">
        <v>0</v>
      </c>
      <c r="AQ129">
        <v>0</v>
      </c>
      <c r="AR129">
        <v>-880003</v>
      </c>
      <c r="AS129">
        <v>0</v>
      </c>
      <c r="AT129">
        <v>-219038</v>
      </c>
    </row>
    <row r="130" spans="1:46" x14ac:dyDescent="0.35">
      <c r="A130" t="s">
        <v>413</v>
      </c>
      <c r="B130" t="s">
        <v>414</v>
      </c>
      <c r="C130" t="s">
        <v>132</v>
      </c>
      <c r="D130" t="s">
        <v>112</v>
      </c>
      <c r="E130">
        <v>0.3</v>
      </c>
      <c r="F130">
        <v>0.5</v>
      </c>
      <c r="G130">
        <v>0.77400000000000002</v>
      </c>
      <c r="H130">
        <v>481231</v>
      </c>
      <c r="I130">
        <v>0</v>
      </c>
      <c r="J130">
        <v>2.79796666955697</v>
      </c>
      <c r="K130">
        <v>691549000</v>
      </c>
      <c r="L130">
        <v>708178000</v>
      </c>
      <c r="M130" s="4">
        <v>0</v>
      </c>
      <c r="N130">
        <v>235159222</v>
      </c>
      <c r="O130">
        <v>140875</v>
      </c>
      <c r="P130">
        <v>1135492</v>
      </c>
      <c r="Q130">
        <v>735066</v>
      </c>
      <c r="R130">
        <v>-5962264</v>
      </c>
      <c r="S130">
        <v>0</v>
      </c>
      <c r="T130">
        <v>-7661760</v>
      </c>
      <c r="U130">
        <v>0</v>
      </c>
      <c r="V130">
        <v>-22220</v>
      </c>
      <c r="W130">
        <v>0</v>
      </c>
      <c r="X130">
        <v>3676</v>
      </c>
      <c r="Y130">
        <v>0</v>
      </c>
      <c r="Z130">
        <v>0</v>
      </c>
      <c r="AA130">
        <v>0</v>
      </c>
      <c r="AB130">
        <v>-631961</v>
      </c>
      <c r="AC130">
        <v>0</v>
      </c>
      <c r="AD130">
        <v>0</v>
      </c>
      <c r="AE130">
        <v>0</v>
      </c>
      <c r="AF130">
        <v>0</v>
      </c>
      <c r="AG130">
        <v>0</v>
      </c>
      <c r="AH130">
        <v>0</v>
      </c>
      <c r="AI130">
        <v>0</v>
      </c>
      <c r="AJ130">
        <v>0</v>
      </c>
      <c r="AK130">
        <v>0</v>
      </c>
      <c r="AL130">
        <v>0</v>
      </c>
      <c r="AM130">
        <v>0</v>
      </c>
      <c r="AN130">
        <v>0</v>
      </c>
      <c r="AO130">
        <v>0</v>
      </c>
      <c r="AP130">
        <v>0</v>
      </c>
      <c r="AQ130">
        <v>0</v>
      </c>
      <c r="AR130">
        <v>-52454123</v>
      </c>
      <c r="AS130">
        <v>0</v>
      </c>
      <c r="AT130">
        <v>-36299882</v>
      </c>
    </row>
    <row r="131" spans="1:46" x14ac:dyDescent="0.35">
      <c r="A131" t="s">
        <v>415</v>
      </c>
      <c r="B131" t="s">
        <v>416</v>
      </c>
      <c r="C131" t="s">
        <v>132</v>
      </c>
      <c r="D131" t="s">
        <v>112</v>
      </c>
      <c r="E131">
        <v>0.3</v>
      </c>
      <c r="F131">
        <v>0.5</v>
      </c>
      <c r="G131">
        <v>0.80600000000000005</v>
      </c>
      <c r="H131">
        <v>0</v>
      </c>
      <c r="I131">
        <v>0</v>
      </c>
      <c r="J131">
        <v>-53.672420095209802</v>
      </c>
      <c r="K131">
        <v>673546000</v>
      </c>
      <c r="L131">
        <v>764108000</v>
      </c>
      <c r="M131" s="4">
        <v>0</v>
      </c>
      <c r="N131">
        <v>225516127</v>
      </c>
      <c r="O131">
        <v>191062</v>
      </c>
      <c r="P131">
        <v>11581344</v>
      </c>
      <c r="Q131">
        <v>0</v>
      </c>
      <c r="R131">
        <v>288413</v>
      </c>
      <c r="S131">
        <v>0</v>
      </c>
      <c r="T131">
        <v>-4523320</v>
      </c>
      <c r="U131">
        <v>0</v>
      </c>
      <c r="V131">
        <v>0</v>
      </c>
      <c r="W131">
        <v>0</v>
      </c>
      <c r="X131">
        <v>-3911</v>
      </c>
      <c r="Y131">
        <v>0</v>
      </c>
      <c r="Z131">
        <v>0</v>
      </c>
      <c r="AA131">
        <v>0</v>
      </c>
      <c r="AB131">
        <v>-136960</v>
      </c>
      <c r="AC131">
        <v>0</v>
      </c>
      <c r="AD131">
        <v>0</v>
      </c>
      <c r="AE131">
        <v>0</v>
      </c>
      <c r="AF131">
        <v>0</v>
      </c>
      <c r="AG131">
        <v>0</v>
      </c>
      <c r="AH131">
        <v>0</v>
      </c>
      <c r="AI131">
        <v>0</v>
      </c>
      <c r="AJ131">
        <v>0</v>
      </c>
      <c r="AK131">
        <v>0</v>
      </c>
      <c r="AL131">
        <v>0</v>
      </c>
      <c r="AM131">
        <v>0</v>
      </c>
      <c r="AN131">
        <v>0</v>
      </c>
      <c r="AO131">
        <v>0</v>
      </c>
      <c r="AP131">
        <v>0</v>
      </c>
      <c r="AQ131">
        <v>0</v>
      </c>
      <c r="AR131">
        <v>-125396094</v>
      </c>
      <c r="AS131">
        <v>0</v>
      </c>
      <c r="AT131">
        <v>-47943112</v>
      </c>
    </row>
    <row r="132" spans="1:46" x14ac:dyDescent="0.35">
      <c r="A132" t="s">
        <v>417</v>
      </c>
      <c r="B132" t="s">
        <v>418</v>
      </c>
      <c r="C132" t="s">
        <v>190</v>
      </c>
      <c r="D132" t="s">
        <v>112</v>
      </c>
      <c r="E132">
        <v>0.4</v>
      </c>
      <c r="F132">
        <v>0.5</v>
      </c>
      <c r="G132">
        <v>0.66100000000000003</v>
      </c>
      <c r="H132">
        <v>236010</v>
      </c>
      <c r="I132">
        <v>0</v>
      </c>
      <c r="J132">
        <v>-11.403312213058401</v>
      </c>
      <c r="K132">
        <v>132768000</v>
      </c>
      <c r="L132">
        <v>124242000</v>
      </c>
      <c r="M132" s="4">
        <v>0</v>
      </c>
      <c r="N132">
        <v>34423504</v>
      </c>
      <c r="O132">
        <v>171968</v>
      </c>
      <c r="P132">
        <v>834556</v>
      </c>
      <c r="Q132">
        <v>0</v>
      </c>
      <c r="R132">
        <v>-718115</v>
      </c>
      <c r="S132">
        <v>30584</v>
      </c>
      <c r="T132">
        <v>-7449834</v>
      </c>
      <c r="U132">
        <v>-10978</v>
      </c>
      <c r="V132">
        <v>-57371</v>
      </c>
      <c r="W132">
        <v>0</v>
      </c>
      <c r="X132">
        <v>-30975</v>
      </c>
      <c r="Y132">
        <v>0</v>
      </c>
      <c r="Z132">
        <v>0</v>
      </c>
      <c r="AA132">
        <v>0</v>
      </c>
      <c r="AB132">
        <v>-224457</v>
      </c>
      <c r="AC132">
        <v>1567</v>
      </c>
      <c r="AD132">
        <v>-57371</v>
      </c>
      <c r="AE132">
        <v>0</v>
      </c>
      <c r="AF132">
        <v>0</v>
      </c>
      <c r="AG132">
        <v>0</v>
      </c>
      <c r="AH132">
        <v>0</v>
      </c>
      <c r="AI132">
        <v>0</v>
      </c>
      <c r="AJ132">
        <v>-29230</v>
      </c>
      <c r="AK132">
        <v>0</v>
      </c>
      <c r="AL132">
        <v>-29230</v>
      </c>
      <c r="AM132">
        <v>0</v>
      </c>
      <c r="AN132">
        <v>0</v>
      </c>
      <c r="AO132">
        <v>-43029</v>
      </c>
      <c r="AP132">
        <v>0</v>
      </c>
      <c r="AQ132">
        <v>-1054</v>
      </c>
      <c r="AR132">
        <v>-12035816</v>
      </c>
      <c r="AS132">
        <v>-1941</v>
      </c>
      <c r="AT132">
        <v>-2044273</v>
      </c>
    </row>
    <row r="133" spans="1:46" x14ac:dyDescent="0.35">
      <c r="A133" t="s">
        <v>419</v>
      </c>
      <c r="B133" t="s">
        <v>420</v>
      </c>
      <c r="C133" t="s">
        <v>112</v>
      </c>
      <c r="D133" t="s">
        <v>314</v>
      </c>
      <c r="E133">
        <v>0.49</v>
      </c>
      <c r="F133">
        <v>0.5</v>
      </c>
      <c r="G133">
        <v>0.67300000000000004</v>
      </c>
      <c r="H133">
        <v>412963</v>
      </c>
      <c r="I133">
        <v>3016</v>
      </c>
      <c r="J133">
        <v>39.8961677795496</v>
      </c>
      <c r="K133">
        <v>230578000</v>
      </c>
      <c r="L133">
        <v>227349000</v>
      </c>
      <c r="M133" s="4">
        <v>10604</v>
      </c>
      <c r="N133">
        <v>61748912</v>
      </c>
      <c r="O133">
        <v>179622</v>
      </c>
      <c r="P133">
        <v>3204742</v>
      </c>
      <c r="Q133">
        <v>-1048907</v>
      </c>
      <c r="R133">
        <v>-1466487</v>
      </c>
      <c r="S133">
        <v>3591519</v>
      </c>
      <c r="T133">
        <v>-9932117</v>
      </c>
      <c r="U133">
        <v>-14371</v>
      </c>
      <c r="V133">
        <v>0</v>
      </c>
      <c r="W133">
        <v>0</v>
      </c>
      <c r="X133">
        <v>-3019</v>
      </c>
      <c r="Y133">
        <v>0</v>
      </c>
      <c r="Z133">
        <v>0</v>
      </c>
      <c r="AA133">
        <v>0</v>
      </c>
      <c r="AB133">
        <v>-156392</v>
      </c>
      <c r="AC133">
        <v>-5892</v>
      </c>
      <c r="AD133">
        <v>0</v>
      </c>
      <c r="AE133">
        <v>0</v>
      </c>
      <c r="AF133">
        <v>-2725</v>
      </c>
      <c r="AG133">
        <v>0</v>
      </c>
      <c r="AH133">
        <v>-7463</v>
      </c>
      <c r="AI133">
        <v>0</v>
      </c>
      <c r="AJ133">
        <v>-9882</v>
      </c>
      <c r="AK133">
        <v>0</v>
      </c>
      <c r="AL133">
        <v>-9882</v>
      </c>
      <c r="AM133">
        <v>0</v>
      </c>
      <c r="AN133">
        <v>-634310</v>
      </c>
      <c r="AO133">
        <v>-83928</v>
      </c>
      <c r="AP133">
        <v>0</v>
      </c>
      <c r="AQ133">
        <v>-153264</v>
      </c>
      <c r="AR133">
        <v>-21953129</v>
      </c>
      <c r="AS133">
        <v>-367062</v>
      </c>
      <c r="AT133">
        <v>-7801510</v>
      </c>
    </row>
    <row r="134" spans="1:46" x14ac:dyDescent="0.35">
      <c r="A134" t="s">
        <v>421</v>
      </c>
      <c r="B134" t="s">
        <v>422</v>
      </c>
      <c r="C134" t="s">
        <v>132</v>
      </c>
      <c r="D134" t="s">
        <v>112</v>
      </c>
      <c r="E134">
        <v>0.3</v>
      </c>
      <c r="F134">
        <v>0.5</v>
      </c>
      <c r="G134">
        <v>0.74099999999999999</v>
      </c>
      <c r="H134">
        <v>235365</v>
      </c>
      <c r="I134">
        <v>0</v>
      </c>
      <c r="J134">
        <v>-4.3181638135682396</v>
      </c>
      <c r="K134">
        <v>206060000</v>
      </c>
      <c r="L134">
        <v>202144000</v>
      </c>
      <c r="M134" s="4">
        <v>0</v>
      </c>
      <c r="N134">
        <v>65934061</v>
      </c>
      <c r="O134">
        <v>97914</v>
      </c>
      <c r="P134">
        <v>3211605</v>
      </c>
      <c r="Q134">
        <v>875927</v>
      </c>
      <c r="R134">
        <v>2284663</v>
      </c>
      <c r="S134">
        <v>0</v>
      </c>
      <c r="T134">
        <v>-4413928</v>
      </c>
      <c r="U134">
        <v>0</v>
      </c>
      <c r="V134">
        <v>-16442</v>
      </c>
      <c r="W134">
        <v>0</v>
      </c>
      <c r="X134">
        <v>-20563</v>
      </c>
      <c r="Y134">
        <v>0</v>
      </c>
      <c r="Z134">
        <v>0</v>
      </c>
      <c r="AA134">
        <v>0</v>
      </c>
      <c r="AB134">
        <v>-83764</v>
      </c>
      <c r="AC134">
        <v>0</v>
      </c>
      <c r="AD134">
        <v>-14107</v>
      </c>
      <c r="AE134">
        <v>0</v>
      </c>
      <c r="AF134">
        <v>0</v>
      </c>
      <c r="AG134">
        <v>0</v>
      </c>
      <c r="AH134">
        <v>0</v>
      </c>
      <c r="AI134">
        <v>0</v>
      </c>
      <c r="AJ134">
        <v>0</v>
      </c>
      <c r="AK134">
        <v>0</v>
      </c>
      <c r="AL134">
        <v>0</v>
      </c>
      <c r="AM134">
        <v>0</v>
      </c>
      <c r="AN134">
        <v>0</v>
      </c>
      <c r="AO134">
        <v>0</v>
      </c>
      <c r="AP134">
        <v>0</v>
      </c>
      <c r="AQ134">
        <v>0</v>
      </c>
      <c r="AR134">
        <v>-21424967</v>
      </c>
      <c r="AS134">
        <v>0</v>
      </c>
      <c r="AT134">
        <v>-4101191</v>
      </c>
    </row>
    <row r="135" spans="1:46" x14ac:dyDescent="0.35">
      <c r="A135" t="s">
        <v>423</v>
      </c>
      <c r="B135" t="s">
        <v>424</v>
      </c>
      <c r="C135" t="s">
        <v>112</v>
      </c>
      <c r="D135" t="s">
        <v>185</v>
      </c>
      <c r="E135">
        <v>0.49</v>
      </c>
      <c r="F135">
        <v>0.5</v>
      </c>
      <c r="G135">
        <v>0.65300000000000002</v>
      </c>
      <c r="H135">
        <v>505252</v>
      </c>
      <c r="I135">
        <v>0</v>
      </c>
      <c r="J135">
        <v>28.808338422706601</v>
      </c>
      <c r="K135">
        <v>301345000</v>
      </c>
      <c r="L135">
        <v>282556000</v>
      </c>
      <c r="M135" s="4">
        <v>1090560</v>
      </c>
      <c r="N135">
        <v>84210484</v>
      </c>
      <c r="O135">
        <v>888546</v>
      </c>
      <c r="P135">
        <v>899876</v>
      </c>
      <c r="Q135">
        <v>-184565</v>
      </c>
      <c r="R135">
        <v>417423</v>
      </c>
      <c r="S135">
        <v>252449</v>
      </c>
      <c r="T135">
        <v>-21699178</v>
      </c>
      <c r="U135">
        <v>0</v>
      </c>
      <c r="V135">
        <v>-44714</v>
      </c>
      <c r="W135">
        <v>0</v>
      </c>
      <c r="X135">
        <v>-4231</v>
      </c>
      <c r="Y135">
        <v>0</v>
      </c>
      <c r="Z135">
        <v>0</v>
      </c>
      <c r="AA135">
        <v>0</v>
      </c>
      <c r="AB135">
        <v>-952392</v>
      </c>
      <c r="AC135">
        <v>0</v>
      </c>
      <c r="AD135">
        <v>-17467</v>
      </c>
      <c r="AE135">
        <v>0</v>
      </c>
      <c r="AF135">
        <v>0</v>
      </c>
      <c r="AG135">
        <v>0</v>
      </c>
      <c r="AH135">
        <v>0</v>
      </c>
      <c r="AI135">
        <v>0</v>
      </c>
      <c r="AJ135">
        <v>-2586</v>
      </c>
      <c r="AK135">
        <v>0</v>
      </c>
      <c r="AL135">
        <v>-2586</v>
      </c>
      <c r="AM135">
        <v>0</v>
      </c>
      <c r="AN135">
        <v>0</v>
      </c>
      <c r="AO135">
        <v>-213896</v>
      </c>
      <c r="AP135">
        <v>-24848</v>
      </c>
      <c r="AQ135">
        <v>0</v>
      </c>
      <c r="AR135">
        <v>-20788421</v>
      </c>
      <c r="AS135">
        <v>-164951</v>
      </c>
      <c r="AT135">
        <v>-2759134</v>
      </c>
    </row>
    <row r="136" spans="1:46" x14ac:dyDescent="0.35">
      <c r="A136" t="s">
        <v>425</v>
      </c>
      <c r="B136" t="s">
        <v>426</v>
      </c>
      <c r="C136" t="s">
        <v>112</v>
      </c>
      <c r="D136" t="s">
        <v>427</v>
      </c>
      <c r="E136">
        <v>0.49</v>
      </c>
      <c r="F136">
        <v>0.5</v>
      </c>
      <c r="G136">
        <v>0.68400000000000005</v>
      </c>
      <c r="H136">
        <v>167465</v>
      </c>
      <c r="I136">
        <v>0</v>
      </c>
      <c r="J136">
        <v>41.366345105724498</v>
      </c>
      <c r="K136">
        <v>123550000</v>
      </c>
      <c r="L136">
        <v>106389000</v>
      </c>
      <c r="M136" s="4">
        <v>3624960</v>
      </c>
      <c r="N136">
        <v>46769680</v>
      </c>
      <c r="O136">
        <v>2193115</v>
      </c>
      <c r="P136">
        <v>404834</v>
      </c>
      <c r="Q136">
        <v>0</v>
      </c>
      <c r="R136">
        <v>0</v>
      </c>
      <c r="S136">
        <v>0</v>
      </c>
      <c r="T136">
        <v>-3552120</v>
      </c>
      <c r="U136">
        <v>0</v>
      </c>
      <c r="V136">
        <v>-18318</v>
      </c>
      <c r="W136">
        <v>0</v>
      </c>
      <c r="X136">
        <v>0</v>
      </c>
      <c r="Y136">
        <v>0</v>
      </c>
      <c r="Z136">
        <v>0</v>
      </c>
      <c r="AA136">
        <v>0</v>
      </c>
      <c r="AB136">
        <v>-14257</v>
      </c>
      <c r="AC136">
        <v>0</v>
      </c>
      <c r="AD136">
        <v>-9594</v>
      </c>
      <c r="AE136">
        <v>0</v>
      </c>
      <c r="AF136">
        <v>0</v>
      </c>
      <c r="AG136">
        <v>0</v>
      </c>
      <c r="AH136">
        <v>0</v>
      </c>
      <c r="AI136">
        <v>0</v>
      </c>
      <c r="AJ136">
        <v>0</v>
      </c>
      <c r="AK136">
        <v>0</v>
      </c>
      <c r="AL136">
        <v>0</v>
      </c>
      <c r="AM136">
        <v>0</v>
      </c>
      <c r="AN136">
        <v>0</v>
      </c>
      <c r="AO136">
        <v>0</v>
      </c>
      <c r="AP136">
        <v>0</v>
      </c>
      <c r="AQ136">
        <v>0</v>
      </c>
      <c r="AR136">
        <v>-3562365</v>
      </c>
      <c r="AS136">
        <v>0</v>
      </c>
      <c r="AT136">
        <v>-4700733</v>
      </c>
    </row>
    <row r="137" spans="1:46" x14ac:dyDescent="0.35">
      <c r="A137" t="s">
        <v>428</v>
      </c>
      <c r="B137" t="s">
        <v>429</v>
      </c>
      <c r="C137" t="s">
        <v>132</v>
      </c>
      <c r="D137" t="s">
        <v>112</v>
      </c>
      <c r="E137">
        <v>0.3</v>
      </c>
      <c r="F137">
        <v>0.5</v>
      </c>
      <c r="G137">
        <v>0.751</v>
      </c>
      <c r="H137">
        <v>443747</v>
      </c>
      <c r="I137">
        <v>0</v>
      </c>
      <c r="J137">
        <v>63.753739092369102</v>
      </c>
      <c r="K137">
        <v>459524000</v>
      </c>
      <c r="L137">
        <v>438333000</v>
      </c>
      <c r="M137" s="4">
        <v>0</v>
      </c>
      <c r="N137">
        <v>141087667</v>
      </c>
      <c r="O137">
        <v>356251</v>
      </c>
      <c r="P137">
        <v>4133465</v>
      </c>
      <c r="Q137">
        <v>291879</v>
      </c>
      <c r="R137">
        <v>-35723</v>
      </c>
      <c r="S137">
        <v>5151</v>
      </c>
      <c r="T137">
        <v>-9552949</v>
      </c>
      <c r="U137">
        <v>0</v>
      </c>
      <c r="V137">
        <v>0</v>
      </c>
      <c r="W137">
        <v>0</v>
      </c>
      <c r="X137">
        <v>-11936</v>
      </c>
      <c r="Y137">
        <v>0</v>
      </c>
      <c r="Z137">
        <v>0</v>
      </c>
      <c r="AA137">
        <v>0</v>
      </c>
      <c r="AB137">
        <v>-237220</v>
      </c>
      <c r="AC137">
        <v>0</v>
      </c>
      <c r="AD137">
        <v>0</v>
      </c>
      <c r="AE137">
        <v>0</v>
      </c>
      <c r="AF137">
        <v>0</v>
      </c>
      <c r="AG137">
        <v>0</v>
      </c>
      <c r="AH137">
        <v>0</v>
      </c>
      <c r="AI137">
        <v>0</v>
      </c>
      <c r="AJ137">
        <v>-3094</v>
      </c>
      <c r="AK137">
        <v>0</v>
      </c>
      <c r="AL137">
        <v>-3094</v>
      </c>
      <c r="AM137">
        <v>0</v>
      </c>
      <c r="AN137">
        <v>-1560</v>
      </c>
      <c r="AO137">
        <v>0</v>
      </c>
      <c r="AP137">
        <v>0</v>
      </c>
      <c r="AQ137">
        <v>0</v>
      </c>
      <c r="AR137">
        <v>-39837862</v>
      </c>
      <c r="AS137">
        <v>-18470</v>
      </c>
      <c r="AT137">
        <v>-3128000</v>
      </c>
    </row>
    <row r="138" spans="1:46" x14ac:dyDescent="0.35">
      <c r="A138" t="s">
        <v>430</v>
      </c>
      <c r="B138" t="s">
        <v>431</v>
      </c>
      <c r="C138" t="s">
        <v>218</v>
      </c>
      <c r="D138" t="s">
        <v>166</v>
      </c>
      <c r="E138">
        <v>0.4</v>
      </c>
      <c r="F138">
        <v>0.5</v>
      </c>
      <c r="G138">
        <v>0.64700000000000002</v>
      </c>
      <c r="H138">
        <v>203716</v>
      </c>
      <c r="I138">
        <v>0</v>
      </c>
      <c r="J138">
        <v>-19.594121594921901</v>
      </c>
      <c r="K138">
        <v>169190000</v>
      </c>
      <c r="L138">
        <v>160210000</v>
      </c>
      <c r="M138" s="4">
        <v>209920</v>
      </c>
      <c r="N138">
        <v>57779266</v>
      </c>
      <c r="O138">
        <v>473562</v>
      </c>
      <c r="P138">
        <v>0</v>
      </c>
      <c r="Q138">
        <v>-1468680</v>
      </c>
      <c r="R138">
        <v>2017289</v>
      </c>
      <c r="S138">
        <v>0</v>
      </c>
      <c r="T138">
        <v>-5688732</v>
      </c>
      <c r="U138">
        <v>0</v>
      </c>
      <c r="V138">
        <v>-36797</v>
      </c>
      <c r="W138">
        <v>0</v>
      </c>
      <c r="X138">
        <v>7704</v>
      </c>
      <c r="Y138">
        <v>0</v>
      </c>
      <c r="Z138">
        <v>0</v>
      </c>
      <c r="AA138">
        <v>0</v>
      </c>
      <c r="AB138">
        <v>-40693</v>
      </c>
      <c r="AC138">
        <v>0</v>
      </c>
      <c r="AD138">
        <v>-13985</v>
      </c>
      <c r="AE138">
        <v>0</v>
      </c>
      <c r="AF138">
        <v>-38776</v>
      </c>
      <c r="AG138">
        <v>0</v>
      </c>
      <c r="AH138">
        <v>-84194</v>
      </c>
      <c r="AI138">
        <v>0</v>
      </c>
      <c r="AJ138">
        <v>-22376</v>
      </c>
      <c r="AK138">
        <v>0</v>
      </c>
      <c r="AL138">
        <v>-21919</v>
      </c>
      <c r="AM138">
        <v>0</v>
      </c>
      <c r="AN138">
        <v>0</v>
      </c>
      <c r="AO138">
        <v>0</v>
      </c>
      <c r="AP138">
        <v>0</v>
      </c>
      <c r="AQ138">
        <v>0</v>
      </c>
      <c r="AR138">
        <v>-8105469</v>
      </c>
      <c r="AS138">
        <v>0</v>
      </c>
      <c r="AT138">
        <v>-14569849</v>
      </c>
    </row>
    <row r="139" spans="1:46" x14ac:dyDescent="0.35">
      <c r="A139" t="s">
        <v>432</v>
      </c>
      <c r="B139" t="s">
        <v>433</v>
      </c>
      <c r="C139" t="s">
        <v>112</v>
      </c>
      <c r="D139" t="s">
        <v>185</v>
      </c>
      <c r="E139">
        <v>0.49</v>
      </c>
      <c r="F139">
        <v>0.5</v>
      </c>
      <c r="G139">
        <v>0.69099999999999995</v>
      </c>
      <c r="H139">
        <v>1508126</v>
      </c>
      <c r="I139">
        <v>520</v>
      </c>
      <c r="J139">
        <v>-14.3583644251844</v>
      </c>
      <c r="K139">
        <v>956737000</v>
      </c>
      <c r="L139">
        <v>917045000</v>
      </c>
      <c r="M139" s="4">
        <v>3671040</v>
      </c>
      <c r="N139">
        <v>283451898</v>
      </c>
      <c r="O139">
        <v>1590776</v>
      </c>
      <c r="P139">
        <v>2753843</v>
      </c>
      <c r="Q139">
        <v>185293</v>
      </c>
      <c r="R139">
        <v>-6291588</v>
      </c>
      <c r="S139">
        <v>3048421</v>
      </c>
      <c r="T139">
        <v>-31166488</v>
      </c>
      <c r="U139">
        <v>0</v>
      </c>
      <c r="V139">
        <v>-4931</v>
      </c>
      <c r="W139">
        <v>0</v>
      </c>
      <c r="X139">
        <v>-38197</v>
      </c>
      <c r="Y139">
        <v>0</v>
      </c>
      <c r="Z139">
        <v>0</v>
      </c>
      <c r="AA139">
        <v>0</v>
      </c>
      <c r="AB139">
        <v>-845327</v>
      </c>
      <c r="AC139">
        <v>0</v>
      </c>
      <c r="AD139">
        <v>-3229</v>
      </c>
      <c r="AE139">
        <v>0</v>
      </c>
      <c r="AF139">
        <v>-133652</v>
      </c>
      <c r="AG139">
        <v>0</v>
      </c>
      <c r="AH139">
        <v>-250196</v>
      </c>
      <c r="AI139">
        <v>0</v>
      </c>
      <c r="AJ139">
        <v>-22268</v>
      </c>
      <c r="AK139">
        <v>0</v>
      </c>
      <c r="AL139">
        <v>-22268</v>
      </c>
      <c r="AM139">
        <v>0</v>
      </c>
      <c r="AN139">
        <v>-254392</v>
      </c>
      <c r="AO139">
        <v>-92758</v>
      </c>
      <c r="AP139">
        <v>-147332</v>
      </c>
      <c r="AQ139">
        <v>-20041</v>
      </c>
      <c r="AR139">
        <v>-67399701</v>
      </c>
      <c r="AS139">
        <v>-28141</v>
      </c>
      <c r="AT139">
        <v>-19133758</v>
      </c>
    </row>
    <row r="140" spans="1:46" x14ac:dyDescent="0.35">
      <c r="A140" t="s">
        <v>434</v>
      </c>
      <c r="B140" t="s">
        <v>435</v>
      </c>
      <c r="C140" t="s">
        <v>112</v>
      </c>
      <c r="D140" t="s">
        <v>163</v>
      </c>
      <c r="E140">
        <v>0.49</v>
      </c>
      <c r="F140">
        <v>0.5</v>
      </c>
      <c r="G140">
        <v>0.68799999999999994</v>
      </c>
      <c r="H140">
        <v>490025</v>
      </c>
      <c r="I140">
        <v>17206</v>
      </c>
      <c r="J140">
        <v>45.959074821978398</v>
      </c>
      <c r="K140">
        <v>309741000</v>
      </c>
      <c r="L140">
        <v>298759000</v>
      </c>
      <c r="M140" s="4">
        <v>2759680</v>
      </c>
      <c r="N140">
        <v>90930784</v>
      </c>
      <c r="O140">
        <v>394470</v>
      </c>
      <c r="P140">
        <v>7585349</v>
      </c>
      <c r="Q140">
        <v>992379</v>
      </c>
      <c r="R140">
        <v>-7856337</v>
      </c>
      <c r="S140">
        <v>0</v>
      </c>
      <c r="T140">
        <v>-16752276</v>
      </c>
      <c r="U140">
        <v>-614854</v>
      </c>
      <c r="V140">
        <v>-7455</v>
      </c>
      <c r="W140">
        <v>-541</v>
      </c>
      <c r="X140">
        <v>-21328</v>
      </c>
      <c r="Y140">
        <v>0</v>
      </c>
      <c r="Z140">
        <v>0</v>
      </c>
      <c r="AA140">
        <v>0</v>
      </c>
      <c r="AB140">
        <v>-1027778</v>
      </c>
      <c r="AC140">
        <v>-40617</v>
      </c>
      <c r="AD140">
        <v>-1225</v>
      </c>
      <c r="AE140">
        <v>0</v>
      </c>
      <c r="AF140">
        <v>-103667</v>
      </c>
      <c r="AG140">
        <v>0</v>
      </c>
      <c r="AH140">
        <v>-183047</v>
      </c>
      <c r="AI140">
        <v>0</v>
      </c>
      <c r="AJ140">
        <v>-22170</v>
      </c>
      <c r="AK140">
        <v>0</v>
      </c>
      <c r="AL140">
        <v>-25352</v>
      </c>
      <c r="AM140">
        <v>0</v>
      </c>
      <c r="AN140">
        <v>-1385</v>
      </c>
      <c r="AO140">
        <v>-168896</v>
      </c>
      <c r="AP140">
        <v>-30862</v>
      </c>
      <c r="AQ140">
        <v>-27466</v>
      </c>
      <c r="AR140">
        <v>-19771768</v>
      </c>
      <c r="AS140">
        <v>-892195</v>
      </c>
      <c r="AT140">
        <v>-17901344</v>
      </c>
    </row>
    <row r="141" spans="1:46" x14ac:dyDescent="0.35">
      <c r="A141" t="s">
        <v>436</v>
      </c>
      <c r="B141" t="s">
        <v>437</v>
      </c>
      <c r="C141" t="s">
        <v>321</v>
      </c>
      <c r="D141" t="s">
        <v>197</v>
      </c>
      <c r="E141">
        <v>0.4</v>
      </c>
      <c r="F141">
        <v>0.5</v>
      </c>
      <c r="G141">
        <v>0.68200000000000005</v>
      </c>
      <c r="H141">
        <v>157622</v>
      </c>
      <c r="I141">
        <v>17812</v>
      </c>
      <c r="J141">
        <v>-7.8049783863264599</v>
      </c>
      <c r="K141">
        <v>80644000</v>
      </c>
      <c r="L141">
        <v>72009000</v>
      </c>
      <c r="M141" s="4">
        <v>0</v>
      </c>
      <c r="N141">
        <v>19769698</v>
      </c>
      <c r="O141">
        <v>0</v>
      </c>
      <c r="P141">
        <v>0</v>
      </c>
      <c r="Q141">
        <v>415913</v>
      </c>
      <c r="R141">
        <v>45785</v>
      </c>
      <c r="S141">
        <v>118985</v>
      </c>
      <c r="T141">
        <v>-4240926</v>
      </c>
      <c r="U141">
        <v>-395447</v>
      </c>
      <c r="V141">
        <v>0</v>
      </c>
      <c r="W141">
        <v>0</v>
      </c>
      <c r="X141">
        <v>0</v>
      </c>
      <c r="Y141">
        <v>0</v>
      </c>
      <c r="Z141">
        <v>0</v>
      </c>
      <c r="AA141">
        <v>0</v>
      </c>
      <c r="AB141">
        <v>-225973</v>
      </c>
      <c r="AC141">
        <v>4090</v>
      </c>
      <c r="AD141">
        <v>0</v>
      </c>
      <c r="AE141">
        <v>0</v>
      </c>
      <c r="AF141">
        <v>0</v>
      </c>
      <c r="AG141">
        <v>0</v>
      </c>
      <c r="AH141">
        <v>0</v>
      </c>
      <c r="AI141">
        <v>0</v>
      </c>
      <c r="AJ141">
        <v>-15133</v>
      </c>
      <c r="AK141">
        <v>0</v>
      </c>
      <c r="AL141">
        <v>-15133</v>
      </c>
      <c r="AM141">
        <v>0</v>
      </c>
      <c r="AN141">
        <v>0</v>
      </c>
      <c r="AO141">
        <v>-694556</v>
      </c>
      <c r="AP141">
        <v>0</v>
      </c>
      <c r="AQ141">
        <v>-42960</v>
      </c>
      <c r="AR141">
        <v>-5325011</v>
      </c>
      <c r="AS141">
        <v>-596452</v>
      </c>
      <c r="AT141">
        <v>-283514</v>
      </c>
    </row>
    <row r="142" spans="1:46" x14ac:dyDescent="0.35">
      <c r="A142" t="s">
        <v>438</v>
      </c>
      <c r="B142" t="s">
        <v>439</v>
      </c>
      <c r="C142" t="s">
        <v>132</v>
      </c>
      <c r="D142" t="s">
        <v>112</v>
      </c>
      <c r="E142">
        <v>0.3</v>
      </c>
      <c r="F142">
        <v>0.5</v>
      </c>
      <c r="G142">
        <v>0.749</v>
      </c>
      <c r="H142">
        <v>236010</v>
      </c>
      <c r="I142">
        <v>0</v>
      </c>
      <c r="J142">
        <v>75.175624159745595</v>
      </c>
      <c r="K142">
        <v>173078000</v>
      </c>
      <c r="L142">
        <v>163126000</v>
      </c>
      <c r="M142" s="4">
        <v>6348800</v>
      </c>
      <c r="N142">
        <v>56213039</v>
      </c>
      <c r="O142">
        <v>1783</v>
      </c>
      <c r="P142">
        <v>215905</v>
      </c>
      <c r="Q142">
        <v>415460</v>
      </c>
      <c r="R142">
        <v>4960558</v>
      </c>
      <c r="S142">
        <v>0</v>
      </c>
      <c r="T142">
        <v>-8556195</v>
      </c>
      <c r="U142">
        <v>0</v>
      </c>
      <c r="V142">
        <v>0</v>
      </c>
      <c r="W142">
        <v>0</v>
      </c>
      <c r="X142">
        <v>6815</v>
      </c>
      <c r="Y142">
        <v>0</v>
      </c>
      <c r="Z142">
        <v>0</v>
      </c>
      <c r="AA142">
        <v>0</v>
      </c>
      <c r="AB142">
        <v>-57698</v>
      </c>
      <c r="AC142">
        <v>0</v>
      </c>
      <c r="AD142">
        <v>0</v>
      </c>
      <c r="AE142">
        <v>0</v>
      </c>
      <c r="AF142">
        <v>-50790</v>
      </c>
      <c r="AG142">
        <v>0</v>
      </c>
      <c r="AH142">
        <v>-118339</v>
      </c>
      <c r="AI142">
        <v>0</v>
      </c>
      <c r="AJ142">
        <v>-6013</v>
      </c>
      <c r="AK142">
        <v>0</v>
      </c>
      <c r="AL142">
        <v>0</v>
      </c>
      <c r="AM142">
        <v>0</v>
      </c>
      <c r="AN142">
        <v>-1200</v>
      </c>
      <c r="AO142">
        <v>0</v>
      </c>
      <c r="AP142">
        <v>0</v>
      </c>
      <c r="AQ142">
        <v>0</v>
      </c>
      <c r="AR142">
        <v>-15472395</v>
      </c>
      <c r="AS142">
        <v>0</v>
      </c>
      <c r="AT142">
        <v>-10732521</v>
      </c>
    </row>
    <row r="143" spans="1:46" x14ac:dyDescent="0.35">
      <c r="A143" t="s">
        <v>440</v>
      </c>
      <c r="B143" t="s">
        <v>441</v>
      </c>
      <c r="C143" t="s">
        <v>231</v>
      </c>
      <c r="D143" t="s">
        <v>232</v>
      </c>
      <c r="E143">
        <v>0.4</v>
      </c>
      <c r="F143">
        <v>0.5</v>
      </c>
      <c r="G143">
        <v>0.71099999999999997</v>
      </c>
      <c r="H143">
        <v>169064</v>
      </c>
      <c r="I143">
        <v>0</v>
      </c>
      <c r="J143">
        <v>-11.632067027497</v>
      </c>
      <c r="K143">
        <v>99943000</v>
      </c>
      <c r="L143">
        <v>89576000</v>
      </c>
      <c r="M143" s="4">
        <v>931840</v>
      </c>
      <c r="N143">
        <v>29561011</v>
      </c>
      <c r="O143">
        <v>347605</v>
      </c>
      <c r="P143">
        <v>80310</v>
      </c>
      <c r="Q143">
        <v>446064</v>
      </c>
      <c r="R143">
        <v>-1488979</v>
      </c>
      <c r="S143">
        <v>0</v>
      </c>
      <c r="T143">
        <v>-3883814</v>
      </c>
      <c r="U143">
        <v>0</v>
      </c>
      <c r="V143">
        <v>-15346</v>
      </c>
      <c r="W143">
        <v>0</v>
      </c>
      <c r="X143">
        <v>-5874</v>
      </c>
      <c r="Y143">
        <v>0</v>
      </c>
      <c r="Z143">
        <v>0</v>
      </c>
      <c r="AA143">
        <v>0</v>
      </c>
      <c r="AB143">
        <v>-210445</v>
      </c>
      <c r="AC143">
        <v>0</v>
      </c>
      <c r="AD143">
        <v>-14325</v>
      </c>
      <c r="AE143">
        <v>0</v>
      </c>
      <c r="AF143">
        <v>-9783</v>
      </c>
      <c r="AG143">
        <v>0</v>
      </c>
      <c r="AH143">
        <v>-22807</v>
      </c>
      <c r="AI143">
        <v>0</v>
      </c>
      <c r="AJ143">
        <v>-7949</v>
      </c>
      <c r="AK143">
        <v>0</v>
      </c>
      <c r="AL143">
        <v>-7569</v>
      </c>
      <c r="AM143">
        <v>0</v>
      </c>
      <c r="AN143">
        <v>0</v>
      </c>
      <c r="AO143">
        <v>0</v>
      </c>
      <c r="AP143">
        <v>0</v>
      </c>
      <c r="AQ143">
        <v>0</v>
      </c>
      <c r="AR143">
        <v>-5695987</v>
      </c>
      <c r="AS143">
        <v>0</v>
      </c>
      <c r="AT143">
        <v>-6331000</v>
      </c>
    </row>
    <row r="144" spans="1:46" x14ac:dyDescent="0.35">
      <c r="A144" t="s">
        <v>442</v>
      </c>
      <c r="B144" t="s">
        <v>443</v>
      </c>
      <c r="C144" t="s">
        <v>176</v>
      </c>
      <c r="D144" t="s">
        <v>112</v>
      </c>
      <c r="E144">
        <v>0.4</v>
      </c>
      <c r="F144">
        <v>0.5</v>
      </c>
      <c r="G144">
        <v>0.7</v>
      </c>
      <c r="H144">
        <v>181246</v>
      </c>
      <c r="I144">
        <v>0</v>
      </c>
      <c r="J144">
        <v>-13.093876246466101</v>
      </c>
      <c r="K144">
        <v>108751000</v>
      </c>
      <c r="L144">
        <v>111429000</v>
      </c>
      <c r="M144" s="4">
        <v>0</v>
      </c>
      <c r="N144">
        <v>33728319</v>
      </c>
      <c r="O144">
        <v>219857</v>
      </c>
      <c r="P144">
        <v>546239</v>
      </c>
      <c r="Q144">
        <v>1240969</v>
      </c>
      <c r="R144">
        <v>-1054650</v>
      </c>
      <c r="S144">
        <v>0</v>
      </c>
      <c r="T144">
        <v>-3757852</v>
      </c>
      <c r="U144">
        <v>0</v>
      </c>
      <c r="V144">
        <v>-30880</v>
      </c>
      <c r="W144">
        <v>0</v>
      </c>
      <c r="X144">
        <v>0</v>
      </c>
      <c r="Y144">
        <v>0</v>
      </c>
      <c r="Z144">
        <v>0</v>
      </c>
      <c r="AA144">
        <v>0</v>
      </c>
      <c r="AB144">
        <v>-64530</v>
      </c>
      <c r="AC144">
        <v>0</v>
      </c>
      <c r="AD144">
        <v>2266</v>
      </c>
      <c r="AE144">
        <v>0</v>
      </c>
      <c r="AF144">
        <v>0</v>
      </c>
      <c r="AG144">
        <v>0</v>
      </c>
      <c r="AH144">
        <v>0</v>
      </c>
      <c r="AI144">
        <v>0</v>
      </c>
      <c r="AJ144">
        <v>-11858</v>
      </c>
      <c r="AK144">
        <v>0</v>
      </c>
      <c r="AL144">
        <v>-11858</v>
      </c>
      <c r="AM144">
        <v>0</v>
      </c>
      <c r="AN144">
        <v>-16071</v>
      </c>
      <c r="AO144">
        <v>0</v>
      </c>
      <c r="AP144">
        <v>0</v>
      </c>
      <c r="AQ144">
        <v>0</v>
      </c>
      <c r="AR144">
        <v>-9435915</v>
      </c>
      <c r="AS144">
        <v>0</v>
      </c>
      <c r="AT144">
        <v>-4553379</v>
      </c>
    </row>
    <row r="145" spans="1:46" x14ac:dyDescent="0.35">
      <c r="A145" t="s">
        <v>444</v>
      </c>
      <c r="B145" t="s">
        <v>445</v>
      </c>
      <c r="C145" t="s">
        <v>112</v>
      </c>
      <c r="D145" t="s">
        <v>427</v>
      </c>
      <c r="E145">
        <v>0.49</v>
      </c>
      <c r="F145">
        <v>0.5</v>
      </c>
      <c r="G145">
        <v>0.66100000000000003</v>
      </c>
      <c r="H145">
        <v>640443</v>
      </c>
      <c r="I145">
        <v>106181</v>
      </c>
      <c r="J145">
        <v>78.169107448985201</v>
      </c>
      <c r="K145">
        <v>551909000</v>
      </c>
      <c r="L145">
        <v>530685000</v>
      </c>
      <c r="M145" s="4">
        <v>0</v>
      </c>
      <c r="N145">
        <v>143092297</v>
      </c>
      <c r="O145">
        <v>0</v>
      </c>
      <c r="P145">
        <v>16068869</v>
      </c>
      <c r="Q145">
        <v>0</v>
      </c>
      <c r="R145">
        <v>-7788932</v>
      </c>
      <c r="S145">
        <v>0</v>
      </c>
      <c r="T145">
        <v>-17110978</v>
      </c>
      <c r="U145">
        <v>-1257142</v>
      </c>
      <c r="V145">
        <v>-64865</v>
      </c>
      <c r="W145">
        <v>-3530</v>
      </c>
      <c r="X145">
        <v>-12343</v>
      </c>
      <c r="Y145">
        <v>286</v>
      </c>
      <c r="Z145">
        <v>0</v>
      </c>
      <c r="AA145">
        <v>0</v>
      </c>
      <c r="AB145">
        <v>-539093</v>
      </c>
      <c r="AC145">
        <v>-28336</v>
      </c>
      <c r="AD145">
        <v>0</v>
      </c>
      <c r="AE145">
        <v>0</v>
      </c>
      <c r="AF145">
        <v>0</v>
      </c>
      <c r="AG145">
        <v>0</v>
      </c>
      <c r="AH145">
        <v>0</v>
      </c>
      <c r="AI145">
        <v>0</v>
      </c>
      <c r="AJ145">
        <v>0</v>
      </c>
      <c r="AK145">
        <v>0</v>
      </c>
      <c r="AL145">
        <v>0</v>
      </c>
      <c r="AM145">
        <v>0</v>
      </c>
      <c r="AN145">
        <v>0</v>
      </c>
      <c r="AO145">
        <v>-96044</v>
      </c>
      <c r="AP145">
        <v>0</v>
      </c>
      <c r="AQ145">
        <v>20944</v>
      </c>
      <c r="AR145">
        <v>-52587504</v>
      </c>
      <c r="AS145">
        <v>-5928291</v>
      </c>
      <c r="AT145">
        <v>-33886187</v>
      </c>
    </row>
    <row r="146" spans="1:46" x14ac:dyDescent="0.35">
      <c r="A146" t="s">
        <v>446</v>
      </c>
      <c r="B146" t="s">
        <v>447</v>
      </c>
      <c r="C146" t="s">
        <v>112</v>
      </c>
      <c r="D146" t="s">
        <v>154</v>
      </c>
      <c r="E146">
        <v>0.49</v>
      </c>
      <c r="F146">
        <v>0.5</v>
      </c>
      <c r="G146">
        <v>0.71599999999999997</v>
      </c>
      <c r="H146">
        <v>282067</v>
      </c>
      <c r="I146">
        <v>11755</v>
      </c>
      <c r="J146">
        <v>14.5080638584833</v>
      </c>
      <c r="K146">
        <v>186364000</v>
      </c>
      <c r="L146">
        <v>160919000</v>
      </c>
      <c r="M146" s="4">
        <v>3655680</v>
      </c>
      <c r="N146">
        <v>48764967</v>
      </c>
      <c r="O146">
        <v>0</v>
      </c>
      <c r="P146">
        <v>0</v>
      </c>
      <c r="Q146">
        <v>-139093</v>
      </c>
      <c r="R146">
        <v>-3565741</v>
      </c>
      <c r="S146">
        <v>0</v>
      </c>
      <c r="T146">
        <v>-6522192</v>
      </c>
      <c r="U146">
        <v>-21657</v>
      </c>
      <c r="V146">
        <v>-1014</v>
      </c>
      <c r="W146">
        <v>0</v>
      </c>
      <c r="X146">
        <v>-5850</v>
      </c>
      <c r="Y146">
        <v>0</v>
      </c>
      <c r="Z146">
        <v>0</v>
      </c>
      <c r="AA146">
        <v>0</v>
      </c>
      <c r="AB146">
        <v>-313252</v>
      </c>
      <c r="AC146">
        <v>0</v>
      </c>
      <c r="AD146">
        <v>0</v>
      </c>
      <c r="AE146">
        <v>0</v>
      </c>
      <c r="AF146">
        <v>0</v>
      </c>
      <c r="AG146">
        <v>0</v>
      </c>
      <c r="AH146">
        <v>0</v>
      </c>
      <c r="AI146">
        <v>0</v>
      </c>
      <c r="AJ146">
        <v>0</v>
      </c>
      <c r="AK146">
        <v>0</v>
      </c>
      <c r="AL146">
        <v>0</v>
      </c>
      <c r="AM146">
        <v>0</v>
      </c>
      <c r="AN146">
        <v>0</v>
      </c>
      <c r="AO146">
        <v>0</v>
      </c>
      <c r="AP146">
        <v>0</v>
      </c>
      <c r="AQ146">
        <v>0</v>
      </c>
      <c r="AR146">
        <v>-12843677</v>
      </c>
      <c r="AS146">
        <v>-357203</v>
      </c>
      <c r="AT146">
        <v>-15818512</v>
      </c>
    </row>
    <row r="147" spans="1:46" x14ac:dyDescent="0.35">
      <c r="A147" t="s">
        <v>448</v>
      </c>
      <c r="B147" t="s">
        <v>449</v>
      </c>
      <c r="C147" t="s">
        <v>125</v>
      </c>
      <c r="D147" t="s">
        <v>126</v>
      </c>
      <c r="E147">
        <v>0.4</v>
      </c>
      <c r="F147">
        <v>0.5</v>
      </c>
      <c r="G147">
        <v>0.70499999999999996</v>
      </c>
      <c r="H147">
        <v>308922</v>
      </c>
      <c r="I147">
        <v>0</v>
      </c>
      <c r="J147">
        <v>-19.338531275360499</v>
      </c>
      <c r="K147">
        <v>166193000</v>
      </c>
      <c r="L147">
        <v>149219000</v>
      </c>
      <c r="M147" s="4">
        <v>0</v>
      </c>
      <c r="N147">
        <v>41283156</v>
      </c>
      <c r="O147">
        <v>24617</v>
      </c>
      <c r="P147">
        <v>1943092</v>
      </c>
      <c r="Q147">
        <v>297445</v>
      </c>
      <c r="R147">
        <v>-3133974</v>
      </c>
      <c r="S147">
        <v>111400</v>
      </c>
      <c r="T147">
        <v>-5380419</v>
      </c>
      <c r="U147">
        <v>0</v>
      </c>
      <c r="V147">
        <v>-13</v>
      </c>
      <c r="W147">
        <v>0</v>
      </c>
      <c r="X147">
        <v>-14083</v>
      </c>
      <c r="Y147">
        <v>0</v>
      </c>
      <c r="Z147">
        <v>0</v>
      </c>
      <c r="AA147">
        <v>0</v>
      </c>
      <c r="AB147">
        <v>-244294</v>
      </c>
      <c r="AC147">
        <v>0</v>
      </c>
      <c r="AD147">
        <v>0</v>
      </c>
      <c r="AE147">
        <v>0</v>
      </c>
      <c r="AF147">
        <v>0</v>
      </c>
      <c r="AG147">
        <v>0</v>
      </c>
      <c r="AH147">
        <v>0</v>
      </c>
      <c r="AI147">
        <v>0</v>
      </c>
      <c r="AJ147">
        <v>-4915</v>
      </c>
      <c r="AK147">
        <v>0</v>
      </c>
      <c r="AL147">
        <v>-4915</v>
      </c>
      <c r="AM147">
        <v>0</v>
      </c>
      <c r="AN147">
        <v>0</v>
      </c>
      <c r="AO147">
        <v>-55000</v>
      </c>
      <c r="AP147">
        <v>0</v>
      </c>
      <c r="AQ147">
        <v>0</v>
      </c>
      <c r="AR147">
        <v>-17157750</v>
      </c>
      <c r="AS147">
        <v>0</v>
      </c>
      <c r="AT147">
        <v>-6755518</v>
      </c>
    </row>
    <row r="148" spans="1:46" x14ac:dyDescent="0.35">
      <c r="A148" t="s">
        <v>450</v>
      </c>
      <c r="B148" t="s">
        <v>451</v>
      </c>
      <c r="C148" t="s">
        <v>140</v>
      </c>
      <c r="D148" t="s">
        <v>141</v>
      </c>
      <c r="E148">
        <v>0.4</v>
      </c>
      <c r="F148">
        <v>0.5</v>
      </c>
      <c r="G148">
        <v>0.68600000000000005</v>
      </c>
      <c r="H148">
        <v>97047</v>
      </c>
      <c r="I148">
        <v>0</v>
      </c>
      <c r="J148">
        <v>-3.86653277071128</v>
      </c>
      <c r="K148">
        <v>46156000</v>
      </c>
      <c r="L148">
        <v>40578000</v>
      </c>
      <c r="M148" s="4">
        <v>0</v>
      </c>
      <c r="N148">
        <v>11205830</v>
      </c>
      <c r="O148">
        <v>0</v>
      </c>
      <c r="P148">
        <v>139526</v>
      </c>
      <c r="Q148">
        <v>1727799</v>
      </c>
      <c r="R148">
        <v>-2370995</v>
      </c>
      <c r="S148">
        <v>0</v>
      </c>
      <c r="T148">
        <v>-3395976</v>
      </c>
      <c r="U148">
        <v>0</v>
      </c>
      <c r="V148">
        <v>-47228</v>
      </c>
      <c r="W148">
        <v>0</v>
      </c>
      <c r="X148">
        <v>-3644</v>
      </c>
      <c r="Y148">
        <v>0</v>
      </c>
      <c r="Z148">
        <v>0</v>
      </c>
      <c r="AA148">
        <v>0</v>
      </c>
      <c r="AB148">
        <v>-111495</v>
      </c>
      <c r="AC148">
        <v>0</v>
      </c>
      <c r="AD148">
        <v>0</v>
      </c>
      <c r="AE148">
        <v>0</v>
      </c>
      <c r="AF148">
        <v>0</v>
      </c>
      <c r="AG148">
        <v>0</v>
      </c>
      <c r="AH148">
        <v>0</v>
      </c>
      <c r="AI148">
        <v>0</v>
      </c>
      <c r="AJ148">
        <v>-12834</v>
      </c>
      <c r="AK148">
        <v>0</v>
      </c>
      <c r="AL148">
        <v>-12834</v>
      </c>
      <c r="AM148">
        <v>0</v>
      </c>
      <c r="AN148">
        <v>0</v>
      </c>
      <c r="AO148">
        <v>0</v>
      </c>
      <c r="AP148">
        <v>0</v>
      </c>
      <c r="AQ148">
        <v>0</v>
      </c>
      <c r="AR148">
        <v>-2580493</v>
      </c>
      <c r="AS148">
        <v>0</v>
      </c>
      <c r="AT148">
        <v>-4747500</v>
      </c>
    </row>
    <row r="149" spans="1:46" x14ac:dyDescent="0.35">
      <c r="A149" t="s">
        <v>452</v>
      </c>
      <c r="B149" t="s">
        <v>453</v>
      </c>
      <c r="C149" t="s">
        <v>206</v>
      </c>
      <c r="D149" t="s">
        <v>207</v>
      </c>
      <c r="E149">
        <v>0.4</v>
      </c>
      <c r="F149">
        <v>0.5</v>
      </c>
      <c r="G149">
        <v>0.65800000000000003</v>
      </c>
      <c r="H149">
        <v>90634</v>
      </c>
      <c r="I149">
        <v>0</v>
      </c>
      <c r="J149">
        <v>-4.9798935835103304</v>
      </c>
      <c r="K149">
        <v>50797000</v>
      </c>
      <c r="L149">
        <v>47496000</v>
      </c>
      <c r="M149" s="4">
        <v>0</v>
      </c>
      <c r="N149">
        <v>12739838</v>
      </c>
      <c r="O149">
        <v>0</v>
      </c>
      <c r="P149">
        <v>0</v>
      </c>
      <c r="Q149">
        <v>-44314</v>
      </c>
      <c r="R149">
        <v>145435</v>
      </c>
      <c r="S149">
        <v>0</v>
      </c>
      <c r="T149">
        <v>-4144808</v>
      </c>
      <c r="U149">
        <v>0</v>
      </c>
      <c r="V149">
        <v>0</v>
      </c>
      <c r="W149">
        <v>0</v>
      </c>
      <c r="X149">
        <v>-5253</v>
      </c>
      <c r="Y149">
        <v>0</v>
      </c>
      <c r="Z149">
        <v>0</v>
      </c>
      <c r="AA149">
        <v>0</v>
      </c>
      <c r="AB149">
        <v>-163819</v>
      </c>
      <c r="AC149">
        <v>0</v>
      </c>
      <c r="AD149">
        <v>0</v>
      </c>
      <c r="AE149">
        <v>0</v>
      </c>
      <c r="AF149">
        <v>0</v>
      </c>
      <c r="AG149">
        <v>0</v>
      </c>
      <c r="AH149">
        <v>0</v>
      </c>
      <c r="AI149">
        <v>0</v>
      </c>
      <c r="AJ149">
        <v>-10316</v>
      </c>
      <c r="AK149">
        <v>0</v>
      </c>
      <c r="AL149">
        <v>-10316</v>
      </c>
      <c r="AM149">
        <v>0</v>
      </c>
      <c r="AN149">
        <v>0</v>
      </c>
      <c r="AO149">
        <v>0</v>
      </c>
      <c r="AP149">
        <v>0</v>
      </c>
      <c r="AQ149">
        <v>0</v>
      </c>
      <c r="AR149">
        <v>-3944762</v>
      </c>
      <c r="AS149">
        <v>0</v>
      </c>
      <c r="AT149">
        <v>-942496</v>
      </c>
    </row>
    <row r="150" spans="1:46" x14ac:dyDescent="0.35">
      <c r="A150" t="s">
        <v>454</v>
      </c>
      <c r="B150" t="s">
        <v>455</v>
      </c>
      <c r="C150" t="s">
        <v>173</v>
      </c>
      <c r="D150" t="s">
        <v>112</v>
      </c>
      <c r="E150">
        <v>0.49</v>
      </c>
      <c r="F150">
        <v>0.5</v>
      </c>
      <c r="G150">
        <v>0.67900000000000005</v>
      </c>
      <c r="H150">
        <v>1219477</v>
      </c>
      <c r="I150">
        <v>39026</v>
      </c>
      <c r="J150">
        <v>15.865510174726399</v>
      </c>
      <c r="K150">
        <v>976756000</v>
      </c>
      <c r="L150">
        <v>898672000</v>
      </c>
      <c r="M150" s="4">
        <v>2493839</v>
      </c>
      <c r="N150">
        <v>265675134</v>
      </c>
      <c r="O150">
        <v>1604908</v>
      </c>
      <c r="P150">
        <v>14224333</v>
      </c>
      <c r="Q150">
        <v>5030656</v>
      </c>
      <c r="R150">
        <v>-17887197</v>
      </c>
      <c r="S150">
        <v>408956</v>
      </c>
      <c r="T150">
        <v>-21804300</v>
      </c>
      <c r="U150">
        <v>-262520</v>
      </c>
      <c r="V150">
        <v>-2267</v>
      </c>
      <c r="W150">
        <v>-1514</v>
      </c>
      <c r="X150">
        <v>-48668</v>
      </c>
      <c r="Y150">
        <v>0</v>
      </c>
      <c r="Z150">
        <v>-66</v>
      </c>
      <c r="AA150">
        <v>0</v>
      </c>
      <c r="AB150">
        <v>-1204501</v>
      </c>
      <c r="AC150">
        <v>-14706</v>
      </c>
      <c r="AD150">
        <v>-1623</v>
      </c>
      <c r="AE150">
        <v>0</v>
      </c>
      <c r="AF150">
        <v>0</v>
      </c>
      <c r="AG150">
        <v>0</v>
      </c>
      <c r="AH150">
        <v>0</v>
      </c>
      <c r="AI150">
        <v>0</v>
      </c>
      <c r="AJ150">
        <v>0</v>
      </c>
      <c r="AK150">
        <v>0</v>
      </c>
      <c r="AL150">
        <v>0</v>
      </c>
      <c r="AM150">
        <v>0</v>
      </c>
      <c r="AN150">
        <v>0</v>
      </c>
      <c r="AO150">
        <v>-679758</v>
      </c>
      <c r="AP150">
        <v>0</v>
      </c>
      <c r="AQ150">
        <v>-137480</v>
      </c>
      <c r="AR150">
        <v>-76686694</v>
      </c>
      <c r="AS150">
        <v>-525122</v>
      </c>
      <c r="AT150">
        <v>-103194372</v>
      </c>
    </row>
    <row r="151" spans="1:46" x14ac:dyDescent="0.35">
      <c r="A151" t="s">
        <v>456</v>
      </c>
      <c r="B151" t="s">
        <v>457</v>
      </c>
      <c r="C151" t="s">
        <v>121</v>
      </c>
      <c r="D151" t="s">
        <v>122</v>
      </c>
      <c r="E151">
        <v>0.4</v>
      </c>
      <c r="F151">
        <v>0.5</v>
      </c>
      <c r="G151">
        <v>0.67400000000000004</v>
      </c>
      <c r="H151">
        <v>109377</v>
      </c>
      <c r="I151">
        <v>0</v>
      </c>
      <c r="J151">
        <v>-7.3858842354865901</v>
      </c>
      <c r="K151">
        <v>75241000</v>
      </c>
      <c r="L151">
        <v>75151000</v>
      </c>
      <c r="M151" s="4">
        <v>0</v>
      </c>
      <c r="N151">
        <v>24847469</v>
      </c>
      <c r="O151">
        <v>158627</v>
      </c>
      <c r="P151">
        <v>579346</v>
      </c>
      <c r="Q151">
        <v>1463066</v>
      </c>
      <c r="R151">
        <v>-508337</v>
      </c>
      <c r="S151">
        <v>0</v>
      </c>
      <c r="T151">
        <v>-3534467</v>
      </c>
      <c r="U151">
        <v>0</v>
      </c>
      <c r="V151">
        <v>-162692</v>
      </c>
      <c r="W151">
        <v>0</v>
      </c>
      <c r="X151">
        <v>-407</v>
      </c>
      <c r="Y151">
        <v>0</v>
      </c>
      <c r="Z151">
        <v>-1619</v>
      </c>
      <c r="AA151">
        <v>0</v>
      </c>
      <c r="AB151">
        <v>-147454</v>
      </c>
      <c r="AC151">
        <v>0</v>
      </c>
      <c r="AD151">
        <v>-59554</v>
      </c>
      <c r="AE151">
        <v>0</v>
      </c>
      <c r="AF151">
        <v>0</v>
      </c>
      <c r="AG151">
        <v>0</v>
      </c>
      <c r="AH151">
        <v>0</v>
      </c>
      <c r="AI151">
        <v>0</v>
      </c>
      <c r="AJ151">
        <v>-21760</v>
      </c>
      <c r="AK151">
        <v>0</v>
      </c>
      <c r="AL151">
        <v>-21760</v>
      </c>
      <c r="AM151">
        <v>0</v>
      </c>
      <c r="AN151">
        <v>0</v>
      </c>
      <c r="AO151">
        <v>0</v>
      </c>
      <c r="AP151">
        <v>0</v>
      </c>
      <c r="AQ151">
        <v>0</v>
      </c>
      <c r="AR151">
        <v>-6625488</v>
      </c>
      <c r="AS151">
        <v>0</v>
      </c>
      <c r="AT151">
        <v>-4490713</v>
      </c>
    </row>
    <row r="152" spans="1:46" x14ac:dyDescent="0.35">
      <c r="A152" t="s">
        <v>458</v>
      </c>
      <c r="B152" t="s">
        <v>459</v>
      </c>
      <c r="C152" t="s">
        <v>112</v>
      </c>
      <c r="D152" t="s">
        <v>126</v>
      </c>
      <c r="E152">
        <v>0.49</v>
      </c>
      <c r="F152">
        <v>0.5</v>
      </c>
      <c r="G152">
        <v>0.71099999999999997</v>
      </c>
      <c r="H152">
        <v>309710</v>
      </c>
      <c r="I152">
        <v>0</v>
      </c>
      <c r="J152">
        <v>4.4946163737516596</v>
      </c>
      <c r="K152">
        <v>251981000</v>
      </c>
      <c r="L152">
        <v>229201000</v>
      </c>
      <c r="M152" s="4">
        <v>0</v>
      </c>
      <c r="N152">
        <v>71992781</v>
      </c>
      <c r="O152">
        <v>1172325</v>
      </c>
      <c r="P152">
        <v>116392</v>
      </c>
      <c r="Q152">
        <v>-71130</v>
      </c>
      <c r="R152">
        <v>-2380637</v>
      </c>
      <c r="S152">
        <v>0</v>
      </c>
      <c r="T152">
        <v>-8046184</v>
      </c>
      <c r="U152">
        <v>0</v>
      </c>
      <c r="V152">
        <v>-12625</v>
      </c>
      <c r="W152">
        <v>0</v>
      </c>
      <c r="X152">
        <v>-33825</v>
      </c>
      <c r="Y152">
        <v>0</v>
      </c>
      <c r="Z152">
        <v>0</v>
      </c>
      <c r="AA152">
        <v>0</v>
      </c>
      <c r="AB152">
        <v>-306950</v>
      </c>
      <c r="AC152">
        <v>0</v>
      </c>
      <c r="AD152">
        <v>-27200</v>
      </c>
      <c r="AE152">
        <v>0</v>
      </c>
      <c r="AF152">
        <v>0</v>
      </c>
      <c r="AG152">
        <v>0</v>
      </c>
      <c r="AH152">
        <v>0</v>
      </c>
      <c r="AI152">
        <v>0</v>
      </c>
      <c r="AJ152">
        <v>-28403</v>
      </c>
      <c r="AK152">
        <v>0</v>
      </c>
      <c r="AL152">
        <v>-28403</v>
      </c>
      <c r="AM152">
        <v>0</v>
      </c>
      <c r="AN152">
        <v>0</v>
      </c>
      <c r="AO152">
        <v>0</v>
      </c>
      <c r="AP152">
        <v>0</v>
      </c>
      <c r="AQ152">
        <v>0</v>
      </c>
      <c r="AR152">
        <v>-18795221</v>
      </c>
      <c r="AS152">
        <v>0</v>
      </c>
      <c r="AT152">
        <v>-8728303</v>
      </c>
    </row>
    <row r="153" spans="1:46" x14ac:dyDescent="0.35">
      <c r="A153" t="s">
        <v>460</v>
      </c>
      <c r="B153" t="s">
        <v>461</v>
      </c>
      <c r="C153" t="s">
        <v>162</v>
      </c>
      <c r="D153" t="s">
        <v>163</v>
      </c>
      <c r="E153">
        <v>0.4</v>
      </c>
      <c r="F153">
        <v>0.5</v>
      </c>
      <c r="G153">
        <v>0.69</v>
      </c>
      <c r="H153">
        <v>82158</v>
      </c>
      <c r="I153">
        <v>0</v>
      </c>
      <c r="J153">
        <v>-4.3330755172590303</v>
      </c>
      <c r="K153">
        <v>42578000</v>
      </c>
      <c r="L153">
        <v>39515000</v>
      </c>
      <c r="M153" s="4">
        <v>0</v>
      </c>
      <c r="N153">
        <v>13153397</v>
      </c>
      <c r="O153">
        <v>164312</v>
      </c>
      <c r="P153">
        <v>242111</v>
      </c>
      <c r="Q153">
        <v>205752</v>
      </c>
      <c r="R153">
        <v>100275</v>
      </c>
      <c r="S153">
        <v>0</v>
      </c>
      <c r="T153">
        <v>-2403084</v>
      </c>
      <c r="U153">
        <v>0</v>
      </c>
      <c r="V153">
        <v>0</v>
      </c>
      <c r="W153">
        <v>0</v>
      </c>
      <c r="X153">
        <v>5837</v>
      </c>
      <c r="Y153">
        <v>0</v>
      </c>
      <c r="Z153">
        <v>0</v>
      </c>
      <c r="AA153">
        <v>0</v>
      </c>
      <c r="AB153">
        <v>-36766</v>
      </c>
      <c r="AC153">
        <v>0</v>
      </c>
      <c r="AD153">
        <v>0</v>
      </c>
      <c r="AE153">
        <v>0</v>
      </c>
      <c r="AF153">
        <v>0</v>
      </c>
      <c r="AG153">
        <v>0</v>
      </c>
      <c r="AH153">
        <v>0</v>
      </c>
      <c r="AI153">
        <v>0</v>
      </c>
      <c r="AJ153">
        <v>-1562</v>
      </c>
      <c r="AK153">
        <v>0</v>
      </c>
      <c r="AL153">
        <v>-1562</v>
      </c>
      <c r="AM153">
        <v>0</v>
      </c>
      <c r="AN153">
        <v>0</v>
      </c>
      <c r="AO153">
        <v>0</v>
      </c>
      <c r="AP153">
        <v>0</v>
      </c>
      <c r="AQ153">
        <v>0</v>
      </c>
      <c r="AR153">
        <v>-2498259</v>
      </c>
      <c r="AS153">
        <v>0</v>
      </c>
      <c r="AT153">
        <v>-654921</v>
      </c>
    </row>
    <row r="154" spans="1:46" x14ac:dyDescent="0.35">
      <c r="A154" t="s">
        <v>462</v>
      </c>
      <c r="B154" t="s">
        <v>463</v>
      </c>
      <c r="C154" t="s">
        <v>132</v>
      </c>
      <c r="D154" t="s">
        <v>112</v>
      </c>
      <c r="E154">
        <v>0.3</v>
      </c>
      <c r="F154">
        <v>0.5</v>
      </c>
      <c r="G154">
        <v>0.72899999999999998</v>
      </c>
      <c r="H154">
        <v>264696</v>
      </c>
      <c r="I154">
        <v>0</v>
      </c>
      <c r="J154">
        <v>9.5342140648760907</v>
      </c>
      <c r="K154">
        <v>244563000</v>
      </c>
      <c r="L154">
        <v>206832000</v>
      </c>
      <c r="M154" s="4">
        <v>0</v>
      </c>
      <c r="N154">
        <v>74059143</v>
      </c>
      <c r="O154">
        <v>29378</v>
      </c>
      <c r="P154">
        <v>1771517</v>
      </c>
      <c r="Q154">
        <v>1266980</v>
      </c>
      <c r="R154">
        <v>4124423</v>
      </c>
      <c r="S154">
        <v>0</v>
      </c>
      <c r="T154">
        <v>-5448557</v>
      </c>
      <c r="U154">
        <v>0</v>
      </c>
      <c r="V154">
        <v>0</v>
      </c>
      <c r="W154">
        <v>0</v>
      </c>
      <c r="X154">
        <v>-22525</v>
      </c>
      <c r="Y154">
        <v>0</v>
      </c>
      <c r="Z154">
        <v>0</v>
      </c>
      <c r="AA154">
        <v>0</v>
      </c>
      <c r="AB154">
        <v>-128495</v>
      </c>
      <c r="AC154">
        <v>0</v>
      </c>
      <c r="AD154">
        <v>0</v>
      </c>
      <c r="AE154">
        <v>0</v>
      </c>
      <c r="AF154">
        <v>0</v>
      </c>
      <c r="AG154">
        <v>0</v>
      </c>
      <c r="AH154">
        <v>0</v>
      </c>
      <c r="AI154">
        <v>0</v>
      </c>
      <c r="AJ154">
        <v>0</v>
      </c>
      <c r="AK154">
        <v>0</v>
      </c>
      <c r="AL154">
        <v>0</v>
      </c>
      <c r="AM154">
        <v>0</v>
      </c>
      <c r="AN154">
        <v>-10262</v>
      </c>
      <c r="AO154">
        <v>0</v>
      </c>
      <c r="AP154">
        <v>0</v>
      </c>
      <c r="AQ154">
        <v>0</v>
      </c>
      <c r="AR154">
        <v>-18853326</v>
      </c>
      <c r="AS154">
        <v>0</v>
      </c>
      <c r="AT154">
        <v>-6520899</v>
      </c>
    </row>
    <row r="155" spans="1:46" x14ac:dyDescent="0.35">
      <c r="A155" t="s">
        <v>464</v>
      </c>
      <c r="B155" t="s">
        <v>465</v>
      </c>
      <c r="C155" t="s">
        <v>304</v>
      </c>
      <c r="D155" t="s">
        <v>305</v>
      </c>
      <c r="E155">
        <v>0.4</v>
      </c>
      <c r="F155">
        <v>0.5</v>
      </c>
      <c r="G155">
        <v>0.66</v>
      </c>
      <c r="H155">
        <v>102524</v>
      </c>
      <c r="I155">
        <v>0</v>
      </c>
      <c r="J155">
        <v>-4.0303290331094201</v>
      </c>
      <c r="K155">
        <v>52464000</v>
      </c>
      <c r="L155">
        <v>46572000</v>
      </c>
      <c r="M155" s="4">
        <v>0</v>
      </c>
      <c r="N155">
        <v>12146395</v>
      </c>
      <c r="O155">
        <v>0</v>
      </c>
      <c r="P155">
        <v>76610</v>
      </c>
      <c r="Q155">
        <v>-69867</v>
      </c>
      <c r="R155">
        <v>313549</v>
      </c>
      <c r="S155">
        <v>0</v>
      </c>
      <c r="T155">
        <v>-4345902</v>
      </c>
      <c r="U155">
        <v>0</v>
      </c>
      <c r="V155">
        <v>-4125</v>
      </c>
      <c r="W155">
        <v>0</v>
      </c>
      <c r="X155">
        <v>13948</v>
      </c>
      <c r="Y155">
        <v>0</v>
      </c>
      <c r="Z155">
        <v>0</v>
      </c>
      <c r="AA155">
        <v>0</v>
      </c>
      <c r="AB155">
        <v>-125638</v>
      </c>
      <c r="AC155">
        <v>0</v>
      </c>
      <c r="AD155">
        <v>0</v>
      </c>
      <c r="AE155">
        <v>0</v>
      </c>
      <c r="AF155">
        <v>0</v>
      </c>
      <c r="AG155">
        <v>0</v>
      </c>
      <c r="AH155">
        <v>0</v>
      </c>
      <c r="AI155">
        <v>0</v>
      </c>
      <c r="AJ155">
        <v>-9807</v>
      </c>
      <c r="AK155">
        <v>0</v>
      </c>
      <c r="AL155">
        <v>-9807</v>
      </c>
      <c r="AM155">
        <v>0</v>
      </c>
      <c r="AN155">
        <v>-520</v>
      </c>
      <c r="AO155">
        <v>0</v>
      </c>
      <c r="AP155">
        <v>0</v>
      </c>
      <c r="AQ155">
        <v>0</v>
      </c>
      <c r="AR155">
        <v>-4285585</v>
      </c>
      <c r="AS155">
        <v>0</v>
      </c>
      <c r="AT155">
        <v>-616878</v>
      </c>
    </row>
    <row r="156" spans="1:46" x14ac:dyDescent="0.35">
      <c r="A156" t="s">
        <v>466</v>
      </c>
      <c r="B156" t="s">
        <v>467</v>
      </c>
      <c r="C156" t="s">
        <v>129</v>
      </c>
      <c r="D156" t="s">
        <v>112</v>
      </c>
      <c r="E156">
        <v>0.4</v>
      </c>
      <c r="F156">
        <v>0.5</v>
      </c>
      <c r="G156">
        <v>0.65500000000000003</v>
      </c>
      <c r="H156">
        <v>138808</v>
      </c>
      <c r="I156">
        <v>0</v>
      </c>
      <c r="J156">
        <v>-6.80233031658946</v>
      </c>
      <c r="K156">
        <v>80801000</v>
      </c>
      <c r="L156">
        <v>70091000</v>
      </c>
      <c r="M156" s="4">
        <v>0</v>
      </c>
      <c r="N156">
        <v>23761617</v>
      </c>
      <c r="O156">
        <v>416487</v>
      </c>
      <c r="P156">
        <v>0</v>
      </c>
      <c r="Q156">
        <v>-221302</v>
      </c>
      <c r="R156">
        <v>-276259</v>
      </c>
      <c r="S156">
        <v>0</v>
      </c>
      <c r="T156">
        <v>-4186413</v>
      </c>
      <c r="U156">
        <v>0</v>
      </c>
      <c r="V156">
        <v>-18496</v>
      </c>
      <c r="W156">
        <v>0</v>
      </c>
      <c r="X156">
        <v>0</v>
      </c>
      <c r="Y156">
        <v>0</v>
      </c>
      <c r="Z156">
        <v>0</v>
      </c>
      <c r="AA156">
        <v>0</v>
      </c>
      <c r="AB156">
        <v>-165315</v>
      </c>
      <c r="AC156">
        <v>0</v>
      </c>
      <c r="AD156">
        <v>-1975</v>
      </c>
      <c r="AE156">
        <v>0</v>
      </c>
      <c r="AF156">
        <v>0</v>
      </c>
      <c r="AG156">
        <v>0</v>
      </c>
      <c r="AH156">
        <v>0</v>
      </c>
      <c r="AI156">
        <v>0</v>
      </c>
      <c r="AJ156">
        <v>-3246</v>
      </c>
      <c r="AK156">
        <v>0</v>
      </c>
      <c r="AL156">
        <v>-3246</v>
      </c>
      <c r="AM156">
        <v>0</v>
      </c>
      <c r="AN156">
        <v>0</v>
      </c>
      <c r="AO156">
        <v>0</v>
      </c>
      <c r="AP156">
        <v>0</v>
      </c>
      <c r="AQ156">
        <v>0</v>
      </c>
      <c r="AR156">
        <v>-2712333</v>
      </c>
      <c r="AS156">
        <v>0</v>
      </c>
      <c r="AT156">
        <v>-4481119</v>
      </c>
    </row>
    <row r="157" spans="1:46" x14ac:dyDescent="0.35">
      <c r="A157" t="s">
        <v>468</v>
      </c>
      <c r="B157" t="s">
        <v>469</v>
      </c>
      <c r="C157" t="s">
        <v>111</v>
      </c>
      <c r="D157" t="s">
        <v>112</v>
      </c>
      <c r="E157">
        <v>0.4</v>
      </c>
      <c r="F157">
        <v>0.5</v>
      </c>
      <c r="G157">
        <v>0.71699999999999997</v>
      </c>
      <c r="H157">
        <v>292712</v>
      </c>
      <c r="I157">
        <v>0</v>
      </c>
      <c r="J157">
        <v>-16.0397411184133</v>
      </c>
      <c r="K157">
        <v>140799000</v>
      </c>
      <c r="L157">
        <v>124987000</v>
      </c>
      <c r="M157" s="4">
        <v>0</v>
      </c>
      <c r="N157">
        <v>40699847</v>
      </c>
      <c r="O157">
        <v>0</v>
      </c>
      <c r="P157">
        <v>2488775</v>
      </c>
      <c r="Q157">
        <v>716079</v>
      </c>
      <c r="R157">
        <v>-2616697</v>
      </c>
      <c r="S157">
        <v>0</v>
      </c>
      <c r="T157">
        <v>-5387048</v>
      </c>
      <c r="U157">
        <v>0</v>
      </c>
      <c r="V157">
        <v>0</v>
      </c>
      <c r="W157">
        <v>0</v>
      </c>
      <c r="X157">
        <v>-4467</v>
      </c>
      <c r="Y157">
        <v>0</v>
      </c>
      <c r="Z157">
        <v>0</v>
      </c>
      <c r="AA157">
        <v>0</v>
      </c>
      <c r="AB157">
        <v>-418303</v>
      </c>
      <c r="AC157">
        <v>0</v>
      </c>
      <c r="AD157">
        <v>0</v>
      </c>
      <c r="AE157">
        <v>0</v>
      </c>
      <c r="AF157">
        <v>0</v>
      </c>
      <c r="AG157">
        <v>0</v>
      </c>
      <c r="AH157">
        <v>0</v>
      </c>
      <c r="AI157">
        <v>0</v>
      </c>
      <c r="AJ157">
        <v>-11704</v>
      </c>
      <c r="AK157">
        <v>0</v>
      </c>
      <c r="AL157">
        <v>-11704</v>
      </c>
      <c r="AM157">
        <v>0</v>
      </c>
      <c r="AN157">
        <v>0</v>
      </c>
      <c r="AO157">
        <v>0</v>
      </c>
      <c r="AP157">
        <v>0</v>
      </c>
      <c r="AQ157">
        <v>0</v>
      </c>
      <c r="AR157">
        <v>-8496564</v>
      </c>
      <c r="AS157">
        <v>0</v>
      </c>
      <c r="AT157">
        <v>-6566243</v>
      </c>
    </row>
    <row r="158" spans="1:46" x14ac:dyDescent="0.35">
      <c r="A158" t="s">
        <v>470</v>
      </c>
      <c r="B158" t="s">
        <v>471</v>
      </c>
      <c r="C158" t="s">
        <v>112</v>
      </c>
      <c r="D158" t="s">
        <v>382</v>
      </c>
      <c r="E158">
        <v>0.49</v>
      </c>
      <c r="F158">
        <v>0.5</v>
      </c>
      <c r="G158">
        <v>0.67800000000000005</v>
      </c>
      <c r="H158">
        <v>184174</v>
      </c>
      <c r="I158">
        <v>16390</v>
      </c>
      <c r="J158">
        <v>27.299014994714</v>
      </c>
      <c r="K158">
        <v>100830000</v>
      </c>
      <c r="L158">
        <v>100745000</v>
      </c>
      <c r="M158" s="4">
        <v>0</v>
      </c>
      <c r="N158">
        <v>22338545</v>
      </c>
      <c r="O158">
        <v>972503</v>
      </c>
      <c r="P158">
        <v>1690009</v>
      </c>
      <c r="Q158">
        <v>-4075</v>
      </c>
      <c r="R158">
        <v>-1708409</v>
      </c>
      <c r="S158">
        <v>249561</v>
      </c>
      <c r="T158">
        <v>-4321678</v>
      </c>
      <c r="U158">
        <v>-331700</v>
      </c>
      <c r="V158">
        <v>-17570</v>
      </c>
      <c r="W158">
        <v>-304</v>
      </c>
      <c r="X158">
        <v>2015</v>
      </c>
      <c r="Y158">
        <v>0</v>
      </c>
      <c r="Z158">
        <v>0</v>
      </c>
      <c r="AA158">
        <v>0</v>
      </c>
      <c r="AB158">
        <v>-177277</v>
      </c>
      <c r="AC158">
        <v>7969</v>
      </c>
      <c r="AD158">
        <v>-15966</v>
      </c>
      <c r="AE158">
        <v>-147</v>
      </c>
      <c r="AF158">
        <v>0</v>
      </c>
      <c r="AG158">
        <v>0</v>
      </c>
      <c r="AH158">
        <v>0</v>
      </c>
      <c r="AI158">
        <v>0</v>
      </c>
      <c r="AJ158">
        <v>0</v>
      </c>
      <c r="AK158">
        <v>0</v>
      </c>
      <c r="AL158">
        <v>0</v>
      </c>
      <c r="AM158">
        <v>0</v>
      </c>
      <c r="AN158">
        <v>0</v>
      </c>
      <c r="AO158">
        <v>-233225</v>
      </c>
      <c r="AP158">
        <v>0</v>
      </c>
      <c r="AQ158">
        <v>-26884</v>
      </c>
      <c r="AR158">
        <v>-9858293</v>
      </c>
      <c r="AS158">
        <v>-913263</v>
      </c>
      <c r="AT158">
        <v>-3207893</v>
      </c>
    </row>
    <row r="159" spans="1:46" x14ac:dyDescent="0.35">
      <c r="A159" t="s">
        <v>472</v>
      </c>
      <c r="B159" t="s">
        <v>473</v>
      </c>
      <c r="C159" t="s">
        <v>112</v>
      </c>
      <c r="D159" t="s">
        <v>215</v>
      </c>
      <c r="E159">
        <v>0.49</v>
      </c>
      <c r="F159">
        <v>0.5</v>
      </c>
      <c r="G159">
        <v>0.72199999999999998</v>
      </c>
      <c r="H159">
        <v>463444</v>
      </c>
      <c r="I159">
        <v>0</v>
      </c>
      <c r="J159">
        <v>-28.655290712459902</v>
      </c>
      <c r="K159">
        <v>492905000</v>
      </c>
      <c r="L159">
        <v>427216000</v>
      </c>
      <c r="M159" s="4">
        <v>0</v>
      </c>
      <c r="N159">
        <v>139764819</v>
      </c>
      <c r="O159">
        <v>1699007</v>
      </c>
      <c r="P159">
        <v>7009712</v>
      </c>
      <c r="Q159">
        <v>-3899007</v>
      </c>
      <c r="R159">
        <v>-12965712</v>
      </c>
      <c r="S159">
        <v>0</v>
      </c>
      <c r="T159">
        <v>-7981836</v>
      </c>
      <c r="U159">
        <v>0</v>
      </c>
      <c r="V159">
        <v>-59056</v>
      </c>
      <c r="W159">
        <v>0</v>
      </c>
      <c r="X159">
        <v>-2840</v>
      </c>
      <c r="Y159">
        <v>0</v>
      </c>
      <c r="Z159">
        <v>0</v>
      </c>
      <c r="AA159">
        <v>0</v>
      </c>
      <c r="AB159">
        <v>-296202</v>
      </c>
      <c r="AC159">
        <v>0</v>
      </c>
      <c r="AD159">
        <v>3471</v>
      </c>
      <c r="AE159">
        <v>0</v>
      </c>
      <c r="AF159">
        <v>-6784</v>
      </c>
      <c r="AG159">
        <v>0</v>
      </c>
      <c r="AH159">
        <v>13958</v>
      </c>
      <c r="AI159">
        <v>0</v>
      </c>
      <c r="AJ159">
        <v>-10470</v>
      </c>
      <c r="AK159">
        <v>0</v>
      </c>
      <c r="AL159">
        <v>-9096</v>
      </c>
      <c r="AM159">
        <v>0</v>
      </c>
      <c r="AN159">
        <v>-1956</v>
      </c>
      <c r="AO159">
        <v>0</v>
      </c>
      <c r="AP159">
        <v>2157</v>
      </c>
      <c r="AQ159">
        <v>0</v>
      </c>
      <c r="AR159">
        <v>-30838695</v>
      </c>
      <c r="AS159">
        <v>0</v>
      </c>
      <c r="AT159">
        <v>-26500000</v>
      </c>
    </row>
    <row r="160" spans="1:46" x14ac:dyDescent="0.35">
      <c r="A160" t="s">
        <v>474</v>
      </c>
      <c r="B160" t="s">
        <v>475</v>
      </c>
      <c r="C160" t="s">
        <v>326</v>
      </c>
      <c r="D160" t="s">
        <v>112</v>
      </c>
      <c r="E160">
        <v>0.4</v>
      </c>
      <c r="F160">
        <v>0.5</v>
      </c>
      <c r="G160">
        <v>0.70699999999999996</v>
      </c>
      <c r="H160">
        <v>180777</v>
      </c>
      <c r="I160">
        <v>0</v>
      </c>
      <c r="J160">
        <v>-16.205163071486702</v>
      </c>
      <c r="K160">
        <v>110365000</v>
      </c>
      <c r="L160">
        <v>101323000</v>
      </c>
      <c r="M160" s="4">
        <v>0</v>
      </c>
      <c r="N160">
        <v>35890691</v>
      </c>
      <c r="O160">
        <v>577357</v>
      </c>
      <c r="P160">
        <v>308296</v>
      </c>
      <c r="Q160">
        <v>0</v>
      </c>
      <c r="R160">
        <v>-1023015</v>
      </c>
      <c r="S160">
        <v>0</v>
      </c>
      <c r="T160">
        <v>-3536797</v>
      </c>
      <c r="U160">
        <v>0</v>
      </c>
      <c r="V160">
        <v>-18139</v>
      </c>
      <c r="W160">
        <v>0</v>
      </c>
      <c r="X160">
        <v>-3181</v>
      </c>
      <c r="Y160">
        <v>0</v>
      </c>
      <c r="Z160">
        <v>0</v>
      </c>
      <c r="AA160">
        <v>0</v>
      </c>
      <c r="AB160">
        <v>-69536</v>
      </c>
      <c r="AC160">
        <v>0</v>
      </c>
      <c r="AD160">
        <v>0</v>
      </c>
      <c r="AE160">
        <v>0</v>
      </c>
      <c r="AF160">
        <v>0</v>
      </c>
      <c r="AG160">
        <v>0</v>
      </c>
      <c r="AH160">
        <v>0</v>
      </c>
      <c r="AI160">
        <v>0</v>
      </c>
      <c r="AJ160">
        <v>-12737</v>
      </c>
      <c r="AK160">
        <v>0</v>
      </c>
      <c r="AL160">
        <v>-12737</v>
      </c>
      <c r="AM160">
        <v>0</v>
      </c>
      <c r="AN160">
        <v>0</v>
      </c>
      <c r="AO160">
        <v>0</v>
      </c>
      <c r="AP160">
        <v>-958</v>
      </c>
      <c r="AQ160">
        <v>0</v>
      </c>
      <c r="AR160">
        <v>-6362409</v>
      </c>
      <c r="AS160">
        <v>0</v>
      </c>
      <c r="AT160">
        <v>-6030517</v>
      </c>
    </row>
    <row r="161" spans="1:46" x14ac:dyDescent="0.35">
      <c r="A161" t="s">
        <v>476</v>
      </c>
      <c r="B161" t="s">
        <v>477</v>
      </c>
      <c r="C161" t="s">
        <v>144</v>
      </c>
      <c r="D161" t="s">
        <v>145</v>
      </c>
      <c r="E161">
        <v>0.4</v>
      </c>
      <c r="F161">
        <v>0.5</v>
      </c>
      <c r="G161">
        <v>0.69899999999999995</v>
      </c>
      <c r="H161">
        <v>358055</v>
      </c>
      <c r="I161">
        <v>0</v>
      </c>
      <c r="J161">
        <v>-23.5736938504416</v>
      </c>
      <c r="K161">
        <v>195745000</v>
      </c>
      <c r="L161">
        <v>172010000</v>
      </c>
      <c r="M161" s="4">
        <v>0</v>
      </c>
      <c r="N161">
        <v>53722621</v>
      </c>
      <c r="O161">
        <v>2931691</v>
      </c>
      <c r="P161">
        <v>783784</v>
      </c>
      <c r="Q161">
        <v>-3491421</v>
      </c>
      <c r="R161">
        <v>-1483076</v>
      </c>
      <c r="S161">
        <v>0</v>
      </c>
      <c r="T161">
        <v>-8958318</v>
      </c>
      <c r="U161">
        <v>0</v>
      </c>
      <c r="V161">
        <v>-29019</v>
      </c>
      <c r="W161">
        <v>0</v>
      </c>
      <c r="X161">
        <v>9837</v>
      </c>
      <c r="Y161">
        <v>0</v>
      </c>
      <c r="Z161">
        <v>-2461</v>
      </c>
      <c r="AA161">
        <v>0</v>
      </c>
      <c r="AB161">
        <v>-263661</v>
      </c>
      <c r="AC161">
        <v>0</v>
      </c>
      <c r="AD161">
        <v>-15022</v>
      </c>
      <c r="AE161">
        <v>0</v>
      </c>
      <c r="AF161">
        <v>0</v>
      </c>
      <c r="AG161">
        <v>0</v>
      </c>
      <c r="AH161">
        <v>0</v>
      </c>
      <c r="AI161">
        <v>0</v>
      </c>
      <c r="AJ161">
        <v>-44614</v>
      </c>
      <c r="AK161">
        <v>0</v>
      </c>
      <c r="AL161">
        <v>-44475</v>
      </c>
      <c r="AM161">
        <v>0</v>
      </c>
      <c r="AN161">
        <v>0</v>
      </c>
      <c r="AO161">
        <v>0</v>
      </c>
      <c r="AP161">
        <v>0</v>
      </c>
      <c r="AQ161">
        <v>0</v>
      </c>
      <c r="AR161">
        <v>-13560303</v>
      </c>
      <c r="AS161">
        <v>0</v>
      </c>
      <c r="AT161">
        <v>-6654553</v>
      </c>
    </row>
    <row r="162" spans="1:46" x14ac:dyDescent="0.35">
      <c r="A162" t="s">
        <v>478</v>
      </c>
      <c r="B162" t="s">
        <v>479</v>
      </c>
      <c r="C162" t="s">
        <v>121</v>
      </c>
      <c r="D162" t="s">
        <v>122</v>
      </c>
      <c r="E162">
        <v>0.4</v>
      </c>
      <c r="F162">
        <v>0.5</v>
      </c>
      <c r="G162">
        <v>0.67300000000000004</v>
      </c>
      <c r="H162">
        <v>170705</v>
      </c>
      <c r="I162">
        <v>0</v>
      </c>
      <c r="J162">
        <v>-11.388117443209801</v>
      </c>
      <c r="K162">
        <v>114498000</v>
      </c>
      <c r="L162">
        <v>107058000</v>
      </c>
      <c r="M162" s="4">
        <v>0</v>
      </c>
      <c r="N162">
        <v>30682602</v>
      </c>
      <c r="O162">
        <v>55845</v>
      </c>
      <c r="P162">
        <v>1909362</v>
      </c>
      <c r="Q162">
        <v>496545</v>
      </c>
      <c r="R162">
        <v>-1726414</v>
      </c>
      <c r="S162">
        <v>0</v>
      </c>
      <c r="T162">
        <v>-5202775</v>
      </c>
      <c r="U162">
        <v>0</v>
      </c>
      <c r="V162">
        <v>0</v>
      </c>
      <c r="W162">
        <v>0</v>
      </c>
      <c r="X162">
        <v>-9768</v>
      </c>
      <c r="Y162">
        <v>0</v>
      </c>
      <c r="Z162">
        <v>0</v>
      </c>
      <c r="AA162">
        <v>0</v>
      </c>
      <c r="AB162">
        <v>-155177</v>
      </c>
      <c r="AC162">
        <v>0</v>
      </c>
      <c r="AD162">
        <v>0</v>
      </c>
      <c r="AE162">
        <v>0</v>
      </c>
      <c r="AF162">
        <v>0</v>
      </c>
      <c r="AG162">
        <v>0</v>
      </c>
      <c r="AH162">
        <v>0</v>
      </c>
      <c r="AI162">
        <v>0</v>
      </c>
      <c r="AJ162">
        <v>-21231</v>
      </c>
      <c r="AK162">
        <v>0</v>
      </c>
      <c r="AL162">
        <v>-20974</v>
      </c>
      <c r="AM162">
        <v>0</v>
      </c>
      <c r="AN162">
        <v>0</v>
      </c>
      <c r="AO162">
        <v>0</v>
      </c>
      <c r="AP162">
        <v>0</v>
      </c>
      <c r="AQ162">
        <v>0</v>
      </c>
      <c r="AR162">
        <v>-9756729</v>
      </c>
      <c r="AS162">
        <v>0</v>
      </c>
      <c r="AT162">
        <v>-3661108</v>
      </c>
    </row>
    <row r="163" spans="1:46" x14ac:dyDescent="0.35">
      <c r="A163" t="s">
        <v>480</v>
      </c>
      <c r="B163" t="s">
        <v>481</v>
      </c>
      <c r="C163" t="s">
        <v>231</v>
      </c>
      <c r="D163" t="s">
        <v>232</v>
      </c>
      <c r="E163">
        <v>0.4</v>
      </c>
      <c r="F163">
        <v>0.5</v>
      </c>
      <c r="G163">
        <v>0.66500000000000004</v>
      </c>
      <c r="H163">
        <v>162282</v>
      </c>
      <c r="I163">
        <v>0</v>
      </c>
      <c r="J163">
        <v>-9.3621846721481692</v>
      </c>
      <c r="K163">
        <v>100969000</v>
      </c>
      <c r="L163">
        <v>90369000</v>
      </c>
      <c r="M163" s="4">
        <v>0</v>
      </c>
      <c r="N163">
        <v>32071550</v>
      </c>
      <c r="O163">
        <v>0</v>
      </c>
      <c r="P163">
        <v>0</v>
      </c>
      <c r="Q163">
        <v>459819</v>
      </c>
      <c r="R163">
        <v>1058213</v>
      </c>
      <c r="S163">
        <v>0</v>
      </c>
      <c r="T163">
        <v>-4290805</v>
      </c>
      <c r="U163">
        <v>0</v>
      </c>
      <c r="V163">
        <v>0</v>
      </c>
      <c r="W163">
        <v>0</v>
      </c>
      <c r="X163">
        <v>0</v>
      </c>
      <c r="Y163">
        <v>0</v>
      </c>
      <c r="Z163">
        <v>0</v>
      </c>
      <c r="AA163">
        <v>0</v>
      </c>
      <c r="AB163">
        <v>-298367</v>
      </c>
      <c r="AC163">
        <v>0</v>
      </c>
      <c r="AD163">
        <v>0</v>
      </c>
      <c r="AE163">
        <v>0</v>
      </c>
      <c r="AF163">
        <v>0</v>
      </c>
      <c r="AG163">
        <v>0</v>
      </c>
      <c r="AH163">
        <v>0</v>
      </c>
      <c r="AI163">
        <v>0</v>
      </c>
      <c r="AJ163">
        <v>0</v>
      </c>
      <c r="AK163">
        <v>0</v>
      </c>
      <c r="AL163">
        <v>0</v>
      </c>
      <c r="AM163">
        <v>0</v>
      </c>
      <c r="AN163">
        <v>0</v>
      </c>
      <c r="AO163">
        <v>0</v>
      </c>
      <c r="AP163">
        <v>0</v>
      </c>
      <c r="AQ163">
        <v>0</v>
      </c>
      <c r="AR163">
        <v>-5301885</v>
      </c>
      <c r="AS163">
        <v>0</v>
      </c>
      <c r="AT163">
        <v>-3873061</v>
      </c>
    </row>
    <row r="164" spans="1:46" x14ac:dyDescent="0.35">
      <c r="A164" t="s">
        <v>482</v>
      </c>
      <c r="B164" t="s">
        <v>483</v>
      </c>
      <c r="C164" t="s">
        <v>112</v>
      </c>
      <c r="D164" t="s">
        <v>349</v>
      </c>
      <c r="E164">
        <v>0.49</v>
      </c>
      <c r="F164">
        <v>0.5</v>
      </c>
      <c r="G164">
        <v>0.69199999999999995</v>
      </c>
      <c r="H164">
        <v>436608</v>
      </c>
      <c r="I164">
        <v>17670</v>
      </c>
      <c r="J164">
        <v>17.5520964361776</v>
      </c>
      <c r="K164">
        <v>338080000</v>
      </c>
      <c r="L164">
        <v>357786000</v>
      </c>
      <c r="M164" s="4">
        <v>998</v>
      </c>
      <c r="N164">
        <v>91596288</v>
      </c>
      <c r="O164">
        <v>2093740</v>
      </c>
      <c r="P164">
        <v>5195515</v>
      </c>
      <c r="Q164">
        <v>2986301</v>
      </c>
      <c r="R164">
        <v>-10807219</v>
      </c>
      <c r="S164">
        <v>515940</v>
      </c>
      <c r="T164">
        <v>-10264768</v>
      </c>
      <c r="U164">
        <v>-95395</v>
      </c>
      <c r="V164">
        <v>-54348</v>
      </c>
      <c r="W164">
        <v>-4244</v>
      </c>
      <c r="X164">
        <v>-11649</v>
      </c>
      <c r="Y164">
        <v>0</v>
      </c>
      <c r="Z164">
        <v>0</v>
      </c>
      <c r="AA164">
        <v>0</v>
      </c>
      <c r="AB164">
        <v>69123</v>
      </c>
      <c r="AC164">
        <v>-593</v>
      </c>
      <c r="AD164">
        <v>-8970</v>
      </c>
      <c r="AE164">
        <v>-275</v>
      </c>
      <c r="AF164">
        <v>-299</v>
      </c>
      <c r="AG164">
        <v>0</v>
      </c>
      <c r="AH164">
        <v>-625</v>
      </c>
      <c r="AI164">
        <v>0</v>
      </c>
      <c r="AJ164">
        <v>-4288</v>
      </c>
      <c r="AK164">
        <v>0</v>
      </c>
      <c r="AL164">
        <v>-4288</v>
      </c>
      <c r="AM164">
        <v>0</v>
      </c>
      <c r="AN164">
        <v>0</v>
      </c>
      <c r="AO164">
        <v>0</v>
      </c>
      <c r="AP164">
        <v>0</v>
      </c>
      <c r="AQ164">
        <v>0</v>
      </c>
      <c r="AR164">
        <v>-37976392</v>
      </c>
      <c r="AS164">
        <v>-1423964</v>
      </c>
      <c r="AT164">
        <v>-32542961</v>
      </c>
    </row>
    <row r="165" spans="1:46" x14ac:dyDescent="0.35">
      <c r="A165" t="s">
        <v>484</v>
      </c>
      <c r="B165" t="s">
        <v>485</v>
      </c>
      <c r="C165" t="s">
        <v>132</v>
      </c>
      <c r="D165" t="s">
        <v>112</v>
      </c>
      <c r="E165">
        <v>0.3</v>
      </c>
      <c r="F165">
        <v>0.5</v>
      </c>
      <c r="G165">
        <v>0.74399999999999999</v>
      </c>
      <c r="H165">
        <v>316492</v>
      </c>
      <c r="I165">
        <v>1789</v>
      </c>
      <c r="J165">
        <v>74.733075099229396</v>
      </c>
      <c r="K165">
        <v>476987000</v>
      </c>
      <c r="L165">
        <v>412150000</v>
      </c>
      <c r="M165" s="4">
        <v>450560</v>
      </c>
      <c r="N165">
        <v>116014094</v>
      </c>
      <c r="O165">
        <v>0</v>
      </c>
      <c r="P165">
        <v>4483533</v>
      </c>
      <c r="Q165">
        <v>1197462</v>
      </c>
      <c r="R165">
        <v>-3386985</v>
      </c>
      <c r="S165">
        <v>2450365</v>
      </c>
      <c r="T165">
        <v>-10431243</v>
      </c>
      <c r="U165">
        <v>-21047</v>
      </c>
      <c r="V165">
        <v>0</v>
      </c>
      <c r="W165">
        <v>0</v>
      </c>
      <c r="X165">
        <v>-46335</v>
      </c>
      <c r="Y165">
        <v>0</v>
      </c>
      <c r="Z165">
        <v>0</v>
      </c>
      <c r="AA165">
        <v>0</v>
      </c>
      <c r="AB165">
        <v>-363304</v>
      </c>
      <c r="AC165">
        <v>0</v>
      </c>
      <c r="AD165">
        <v>0</v>
      </c>
      <c r="AE165">
        <v>0</v>
      </c>
      <c r="AF165">
        <v>0</v>
      </c>
      <c r="AG165">
        <v>0</v>
      </c>
      <c r="AH165">
        <v>0</v>
      </c>
      <c r="AI165">
        <v>0</v>
      </c>
      <c r="AJ165">
        <v>0</v>
      </c>
      <c r="AK165">
        <v>0</v>
      </c>
      <c r="AL165">
        <v>0</v>
      </c>
      <c r="AM165">
        <v>0</v>
      </c>
      <c r="AN165">
        <v>0</v>
      </c>
      <c r="AO165">
        <v>-80293</v>
      </c>
      <c r="AP165">
        <v>0</v>
      </c>
      <c r="AQ165">
        <v>104834</v>
      </c>
      <c r="AR165">
        <v>-49422830</v>
      </c>
      <c r="AS165">
        <v>-1219624</v>
      </c>
      <c r="AT165">
        <v>-30192564</v>
      </c>
    </row>
    <row r="166" spans="1:46" x14ac:dyDescent="0.35">
      <c r="A166" t="s">
        <v>486</v>
      </c>
      <c r="B166" t="s">
        <v>487</v>
      </c>
      <c r="C166" t="s">
        <v>304</v>
      </c>
      <c r="D166" t="s">
        <v>305</v>
      </c>
      <c r="E166">
        <v>0.4</v>
      </c>
      <c r="F166">
        <v>0.5</v>
      </c>
      <c r="G166">
        <v>0.64700000000000002</v>
      </c>
      <c r="H166">
        <v>193082</v>
      </c>
      <c r="I166">
        <v>0</v>
      </c>
      <c r="J166">
        <v>-9.9993660288513997</v>
      </c>
      <c r="K166">
        <v>98974000</v>
      </c>
      <c r="L166">
        <v>94308000</v>
      </c>
      <c r="M166" s="4">
        <v>0</v>
      </c>
      <c r="N166">
        <v>21814565</v>
      </c>
      <c r="O166">
        <v>13731</v>
      </c>
      <c r="P166">
        <v>1012604</v>
      </c>
      <c r="Q166">
        <v>0</v>
      </c>
      <c r="R166">
        <v>-1073798</v>
      </c>
      <c r="S166">
        <v>0</v>
      </c>
      <c r="T166">
        <v>-9166485</v>
      </c>
      <c r="U166">
        <v>0</v>
      </c>
      <c r="V166">
        <v>-49088</v>
      </c>
      <c r="W166">
        <v>0</v>
      </c>
      <c r="X166">
        <v>71</v>
      </c>
      <c r="Y166">
        <v>0</v>
      </c>
      <c r="Z166">
        <v>0</v>
      </c>
      <c r="AA166">
        <v>0</v>
      </c>
      <c r="AB166">
        <v>-345400</v>
      </c>
      <c r="AC166">
        <v>0</v>
      </c>
      <c r="AD166">
        <v>0</v>
      </c>
      <c r="AE166">
        <v>0</v>
      </c>
      <c r="AF166">
        <v>0</v>
      </c>
      <c r="AG166">
        <v>0</v>
      </c>
      <c r="AH166">
        <v>0</v>
      </c>
      <c r="AI166">
        <v>0</v>
      </c>
      <c r="AJ166">
        <v>-48279</v>
      </c>
      <c r="AK166">
        <v>0</v>
      </c>
      <c r="AL166">
        <v>-48279</v>
      </c>
      <c r="AM166">
        <v>0</v>
      </c>
      <c r="AN166">
        <v>0</v>
      </c>
      <c r="AO166">
        <v>0</v>
      </c>
      <c r="AP166">
        <v>0</v>
      </c>
      <c r="AQ166">
        <v>0</v>
      </c>
      <c r="AR166">
        <v>-9381821</v>
      </c>
      <c r="AS166">
        <v>0</v>
      </c>
      <c r="AT166">
        <v>-1519025</v>
      </c>
    </row>
    <row r="167" spans="1:46" x14ac:dyDescent="0.35">
      <c r="A167" t="s">
        <v>488</v>
      </c>
      <c r="B167" t="s">
        <v>489</v>
      </c>
      <c r="C167" t="s">
        <v>115</v>
      </c>
      <c r="D167" t="s">
        <v>116</v>
      </c>
      <c r="E167">
        <v>0.4</v>
      </c>
      <c r="F167">
        <v>0.5</v>
      </c>
      <c r="G167">
        <v>0.65600000000000003</v>
      </c>
      <c r="H167">
        <v>117995</v>
      </c>
      <c r="I167">
        <v>0</v>
      </c>
      <c r="J167">
        <v>-3.2582521470844998</v>
      </c>
      <c r="K167">
        <v>51865000</v>
      </c>
      <c r="L167">
        <v>47556000</v>
      </c>
      <c r="M167" s="4">
        <v>0</v>
      </c>
      <c r="N167">
        <v>16478788</v>
      </c>
      <c r="O167">
        <v>528896</v>
      </c>
      <c r="P167">
        <v>611808</v>
      </c>
      <c r="Q167">
        <v>0</v>
      </c>
      <c r="R167">
        <v>-97096</v>
      </c>
      <c r="S167">
        <v>0</v>
      </c>
      <c r="T167">
        <v>-3704362</v>
      </c>
      <c r="U167">
        <v>0</v>
      </c>
      <c r="V167">
        <v>0</v>
      </c>
      <c r="W167">
        <v>0</v>
      </c>
      <c r="X167">
        <v>-3589</v>
      </c>
      <c r="Y167">
        <v>0</v>
      </c>
      <c r="Z167">
        <v>0</v>
      </c>
      <c r="AA167">
        <v>0</v>
      </c>
      <c r="AB167">
        <v>-172837</v>
      </c>
      <c r="AC167">
        <v>0</v>
      </c>
      <c r="AD167">
        <v>0</v>
      </c>
      <c r="AE167">
        <v>0</v>
      </c>
      <c r="AF167">
        <v>0</v>
      </c>
      <c r="AG167">
        <v>0</v>
      </c>
      <c r="AH167">
        <v>0</v>
      </c>
      <c r="AI167">
        <v>0</v>
      </c>
      <c r="AJ167">
        <v>-2720</v>
      </c>
      <c r="AK167">
        <v>0</v>
      </c>
      <c r="AL167">
        <v>-2720</v>
      </c>
      <c r="AM167">
        <v>0</v>
      </c>
      <c r="AN167">
        <v>0</v>
      </c>
      <c r="AO167">
        <v>0</v>
      </c>
      <c r="AP167">
        <v>0</v>
      </c>
      <c r="AQ167">
        <v>0</v>
      </c>
      <c r="AR167">
        <v>-2792959</v>
      </c>
      <c r="AS167">
        <v>0</v>
      </c>
      <c r="AT167">
        <v>-2590315</v>
      </c>
    </row>
    <row r="168" spans="1:46" x14ac:dyDescent="0.35">
      <c r="A168" t="s">
        <v>490</v>
      </c>
      <c r="B168" t="s">
        <v>491</v>
      </c>
      <c r="C168" t="s">
        <v>112</v>
      </c>
      <c r="D168" t="s">
        <v>314</v>
      </c>
      <c r="E168">
        <v>0.49</v>
      </c>
      <c r="F168">
        <v>0.5</v>
      </c>
      <c r="G168">
        <v>0.65600000000000003</v>
      </c>
      <c r="H168">
        <v>59291</v>
      </c>
      <c r="I168">
        <v>0</v>
      </c>
      <c r="J168">
        <v>9.2620925268234409</v>
      </c>
      <c r="K168">
        <v>157146000</v>
      </c>
      <c r="L168">
        <v>152179000</v>
      </c>
      <c r="M168" s="4">
        <v>819200</v>
      </c>
      <c r="N168">
        <v>52043397</v>
      </c>
      <c r="O168">
        <v>1183857</v>
      </c>
      <c r="P168">
        <v>267370</v>
      </c>
      <c r="Q168">
        <v>1866677</v>
      </c>
      <c r="R168">
        <v>-3763280</v>
      </c>
      <c r="S168">
        <v>0</v>
      </c>
      <c r="T168">
        <v>-6066205</v>
      </c>
      <c r="U168">
        <v>0</v>
      </c>
      <c r="V168">
        <v>-23002</v>
      </c>
      <c r="W168">
        <v>0</v>
      </c>
      <c r="X168">
        <v>-16862</v>
      </c>
      <c r="Y168">
        <v>0</v>
      </c>
      <c r="Z168">
        <v>0</v>
      </c>
      <c r="AA168">
        <v>0</v>
      </c>
      <c r="AB168">
        <v>-259387</v>
      </c>
      <c r="AC168">
        <v>0</v>
      </c>
      <c r="AD168">
        <v>0</v>
      </c>
      <c r="AE168">
        <v>0</v>
      </c>
      <c r="AF168">
        <v>0</v>
      </c>
      <c r="AG168">
        <v>0</v>
      </c>
      <c r="AH168">
        <v>0</v>
      </c>
      <c r="AI168">
        <v>0</v>
      </c>
      <c r="AJ168">
        <v>-20609</v>
      </c>
      <c r="AK168">
        <v>0</v>
      </c>
      <c r="AL168">
        <v>-20609</v>
      </c>
      <c r="AM168">
        <v>0</v>
      </c>
      <c r="AN168">
        <v>-42057</v>
      </c>
      <c r="AO168">
        <v>-185921</v>
      </c>
      <c r="AP168">
        <v>0</v>
      </c>
      <c r="AQ168">
        <v>0</v>
      </c>
      <c r="AR168">
        <v>-8538627</v>
      </c>
      <c r="AS168">
        <v>0</v>
      </c>
      <c r="AT168">
        <v>-13543090</v>
      </c>
    </row>
    <row r="169" spans="1:46" x14ac:dyDescent="0.35">
      <c r="A169" t="s">
        <v>492</v>
      </c>
      <c r="B169" t="s">
        <v>493</v>
      </c>
      <c r="C169" t="s">
        <v>210</v>
      </c>
      <c r="D169" t="s">
        <v>112</v>
      </c>
      <c r="E169">
        <v>0.4</v>
      </c>
      <c r="F169">
        <v>0.5</v>
      </c>
      <c r="G169">
        <v>0.70699999999999996</v>
      </c>
      <c r="H169">
        <v>277101</v>
      </c>
      <c r="I169">
        <v>0</v>
      </c>
      <c r="J169">
        <v>-12.974347678157899</v>
      </c>
      <c r="K169">
        <v>118515000</v>
      </c>
      <c r="L169">
        <v>102372000</v>
      </c>
      <c r="M169" s="4">
        <v>0</v>
      </c>
      <c r="N169">
        <v>31395756</v>
      </c>
      <c r="O169">
        <v>146401</v>
      </c>
      <c r="P169">
        <v>572150</v>
      </c>
      <c r="Q169">
        <v>1294621</v>
      </c>
      <c r="R169">
        <v>-1319917</v>
      </c>
      <c r="S169">
        <v>0</v>
      </c>
      <c r="T169">
        <v>-5539809</v>
      </c>
      <c r="U169">
        <v>0</v>
      </c>
      <c r="V169">
        <v>0</v>
      </c>
      <c r="W169">
        <v>0</v>
      </c>
      <c r="X169">
        <v>2660</v>
      </c>
      <c r="Y169">
        <v>0</v>
      </c>
      <c r="Z169">
        <v>0</v>
      </c>
      <c r="AA169">
        <v>0</v>
      </c>
      <c r="AB169">
        <v>-317660</v>
      </c>
      <c r="AC169">
        <v>0</v>
      </c>
      <c r="AD169">
        <v>0</v>
      </c>
      <c r="AE169">
        <v>0</v>
      </c>
      <c r="AF169">
        <v>0</v>
      </c>
      <c r="AG169">
        <v>0</v>
      </c>
      <c r="AH169">
        <v>0</v>
      </c>
      <c r="AI169">
        <v>0</v>
      </c>
      <c r="AJ169">
        <v>-16204</v>
      </c>
      <c r="AK169">
        <v>0</v>
      </c>
      <c r="AL169">
        <v>-16204</v>
      </c>
      <c r="AM169">
        <v>0</v>
      </c>
      <c r="AN169">
        <v>0</v>
      </c>
      <c r="AO169">
        <v>0</v>
      </c>
      <c r="AP169">
        <v>0</v>
      </c>
      <c r="AQ169">
        <v>0</v>
      </c>
      <c r="AR169">
        <v>-8428645</v>
      </c>
      <c r="AS169">
        <v>0</v>
      </c>
      <c r="AT169">
        <v>-5916433</v>
      </c>
    </row>
    <row r="170" spans="1:46" x14ac:dyDescent="0.35">
      <c r="A170" t="s">
        <v>494</v>
      </c>
      <c r="B170" t="s">
        <v>495</v>
      </c>
      <c r="C170" t="s">
        <v>176</v>
      </c>
      <c r="D170" t="s">
        <v>112</v>
      </c>
      <c r="E170">
        <v>0.4</v>
      </c>
      <c r="F170">
        <v>0.5</v>
      </c>
      <c r="G170">
        <v>0.66200000000000003</v>
      </c>
      <c r="H170">
        <v>120234</v>
      </c>
      <c r="I170">
        <v>0</v>
      </c>
      <c r="J170">
        <v>-6.5136601852034</v>
      </c>
      <c r="K170">
        <v>84550000</v>
      </c>
      <c r="L170">
        <v>75464000</v>
      </c>
      <c r="M170" s="4">
        <v>640000</v>
      </c>
      <c r="N170">
        <v>23539829</v>
      </c>
      <c r="O170">
        <v>0</v>
      </c>
      <c r="P170">
        <v>55655</v>
      </c>
      <c r="Q170">
        <v>637562</v>
      </c>
      <c r="R170">
        <v>-449568</v>
      </c>
      <c r="S170">
        <v>0</v>
      </c>
      <c r="T170">
        <v>-4283987</v>
      </c>
      <c r="U170">
        <v>0</v>
      </c>
      <c r="V170">
        <v>-26163</v>
      </c>
      <c r="W170">
        <v>0</v>
      </c>
      <c r="X170">
        <v>-6569</v>
      </c>
      <c r="Y170">
        <v>0</v>
      </c>
      <c r="Z170">
        <v>0</v>
      </c>
      <c r="AA170">
        <v>0</v>
      </c>
      <c r="AB170">
        <v>-120752</v>
      </c>
      <c r="AC170">
        <v>0</v>
      </c>
      <c r="AD170">
        <v>-770</v>
      </c>
      <c r="AE170">
        <v>0</v>
      </c>
      <c r="AF170">
        <v>0</v>
      </c>
      <c r="AG170">
        <v>0</v>
      </c>
      <c r="AH170">
        <v>0</v>
      </c>
      <c r="AI170">
        <v>0</v>
      </c>
      <c r="AJ170">
        <v>-3774</v>
      </c>
      <c r="AK170">
        <v>0</v>
      </c>
      <c r="AL170">
        <v>-2724</v>
      </c>
      <c r="AM170">
        <v>0</v>
      </c>
      <c r="AN170">
        <v>-117760</v>
      </c>
      <c r="AO170">
        <v>0</v>
      </c>
      <c r="AP170">
        <v>0</v>
      </c>
      <c r="AQ170">
        <v>0</v>
      </c>
      <c r="AR170">
        <v>-3999413</v>
      </c>
      <c r="AS170">
        <v>0</v>
      </c>
      <c r="AT170">
        <v>-1973627</v>
      </c>
    </row>
    <row r="171" spans="1:46" x14ac:dyDescent="0.35">
      <c r="A171" t="s">
        <v>496</v>
      </c>
      <c r="B171" t="s">
        <v>497</v>
      </c>
      <c r="C171" t="s">
        <v>112</v>
      </c>
      <c r="D171" t="s">
        <v>314</v>
      </c>
      <c r="E171">
        <v>0.49</v>
      </c>
      <c r="F171">
        <v>0.5</v>
      </c>
      <c r="G171">
        <v>0.65800000000000003</v>
      </c>
      <c r="H171">
        <v>35685</v>
      </c>
      <c r="I171">
        <v>471</v>
      </c>
      <c r="J171">
        <v>-3.7470409957305901</v>
      </c>
      <c r="K171">
        <v>209990000</v>
      </c>
      <c r="L171">
        <v>198695000</v>
      </c>
      <c r="M171" s="4">
        <v>0</v>
      </c>
      <c r="N171">
        <v>71420474</v>
      </c>
      <c r="O171">
        <v>0</v>
      </c>
      <c r="P171">
        <v>3784233</v>
      </c>
      <c r="Q171">
        <v>5168183</v>
      </c>
      <c r="R171">
        <v>-7415049</v>
      </c>
      <c r="S171">
        <v>844393</v>
      </c>
      <c r="T171">
        <v>-6748977</v>
      </c>
      <c r="U171">
        <v>-10016</v>
      </c>
      <c r="V171">
        <v>-14469</v>
      </c>
      <c r="W171">
        <v>0</v>
      </c>
      <c r="X171">
        <v>-2521</v>
      </c>
      <c r="Y171">
        <v>0</v>
      </c>
      <c r="Z171">
        <v>0</v>
      </c>
      <c r="AA171">
        <v>0</v>
      </c>
      <c r="AB171">
        <v>-168164</v>
      </c>
      <c r="AC171">
        <v>0</v>
      </c>
      <c r="AD171">
        <v>-7457</v>
      </c>
      <c r="AE171">
        <v>0</v>
      </c>
      <c r="AF171">
        <v>0</v>
      </c>
      <c r="AG171">
        <v>0</v>
      </c>
      <c r="AH171">
        <v>0</v>
      </c>
      <c r="AI171">
        <v>0</v>
      </c>
      <c r="AJ171">
        <v>-21901</v>
      </c>
      <c r="AK171">
        <v>0</v>
      </c>
      <c r="AL171">
        <v>-21722</v>
      </c>
      <c r="AM171">
        <v>0</v>
      </c>
      <c r="AN171">
        <v>0</v>
      </c>
      <c r="AO171">
        <v>-83318</v>
      </c>
      <c r="AP171">
        <v>0</v>
      </c>
      <c r="AQ171">
        <v>0</v>
      </c>
      <c r="AR171">
        <v>-6691953</v>
      </c>
      <c r="AS171">
        <v>-46387</v>
      </c>
      <c r="AT171">
        <v>-10757050</v>
      </c>
    </row>
    <row r="172" spans="1:46" x14ac:dyDescent="0.35">
      <c r="A172" t="s">
        <v>498</v>
      </c>
      <c r="B172" t="s">
        <v>499</v>
      </c>
      <c r="C172" t="s">
        <v>190</v>
      </c>
      <c r="D172" t="s">
        <v>112</v>
      </c>
      <c r="E172">
        <v>0.4</v>
      </c>
      <c r="F172">
        <v>0.5</v>
      </c>
      <c r="G172">
        <v>0.63</v>
      </c>
      <c r="H172">
        <v>166198</v>
      </c>
      <c r="I172">
        <v>2548</v>
      </c>
      <c r="J172">
        <v>-7.99241990067204</v>
      </c>
      <c r="K172">
        <v>90841000</v>
      </c>
      <c r="L172">
        <v>85282000</v>
      </c>
      <c r="M172" s="4">
        <v>0</v>
      </c>
      <c r="N172">
        <v>18191004</v>
      </c>
      <c r="O172">
        <v>78602</v>
      </c>
      <c r="P172">
        <v>369813</v>
      </c>
      <c r="Q172">
        <v>284329</v>
      </c>
      <c r="R172">
        <v>-374242</v>
      </c>
      <c r="S172">
        <v>79779</v>
      </c>
      <c r="T172">
        <v>-9004567</v>
      </c>
      <c r="U172">
        <v>-58007</v>
      </c>
      <c r="V172">
        <v>-9531</v>
      </c>
      <c r="W172">
        <v>0</v>
      </c>
      <c r="X172">
        <v>-39209</v>
      </c>
      <c r="Y172">
        <v>0</v>
      </c>
      <c r="Z172">
        <v>0</v>
      </c>
      <c r="AA172">
        <v>0</v>
      </c>
      <c r="AB172">
        <v>-286209</v>
      </c>
      <c r="AC172">
        <v>-3554</v>
      </c>
      <c r="AD172">
        <v>0</v>
      </c>
      <c r="AE172">
        <v>0</v>
      </c>
      <c r="AF172">
        <v>0</v>
      </c>
      <c r="AG172">
        <v>0</v>
      </c>
      <c r="AH172">
        <v>0</v>
      </c>
      <c r="AI172">
        <v>0</v>
      </c>
      <c r="AJ172">
        <v>-57108</v>
      </c>
      <c r="AK172">
        <v>0</v>
      </c>
      <c r="AL172">
        <v>-56192</v>
      </c>
      <c r="AM172">
        <v>0</v>
      </c>
      <c r="AN172">
        <v>0</v>
      </c>
      <c r="AO172">
        <v>-269370</v>
      </c>
      <c r="AP172">
        <v>0</v>
      </c>
      <c r="AQ172">
        <v>41090</v>
      </c>
      <c r="AR172">
        <v>-10664090</v>
      </c>
      <c r="AS172">
        <v>-4170</v>
      </c>
      <c r="AT172">
        <v>-905070</v>
      </c>
    </row>
    <row r="173" spans="1:46" x14ac:dyDescent="0.35">
      <c r="A173" t="s">
        <v>500</v>
      </c>
      <c r="B173" t="s">
        <v>501</v>
      </c>
      <c r="C173" t="s">
        <v>112</v>
      </c>
      <c r="D173" t="s">
        <v>502</v>
      </c>
      <c r="E173">
        <v>0.49</v>
      </c>
      <c r="F173">
        <v>0.5</v>
      </c>
      <c r="G173">
        <v>0.67800000000000005</v>
      </c>
      <c r="H173">
        <v>378429</v>
      </c>
      <c r="I173">
        <v>0</v>
      </c>
      <c r="J173">
        <v>5.21451955259952</v>
      </c>
      <c r="K173">
        <v>398885000</v>
      </c>
      <c r="L173">
        <v>335288000</v>
      </c>
      <c r="M173" s="4">
        <v>0</v>
      </c>
      <c r="N173">
        <v>126383169</v>
      </c>
      <c r="O173">
        <v>35071</v>
      </c>
      <c r="P173">
        <v>3656054</v>
      </c>
      <c r="Q173">
        <v>989962</v>
      </c>
      <c r="R173">
        <v>-5746027</v>
      </c>
      <c r="S173">
        <v>0</v>
      </c>
      <c r="T173">
        <v>-12736899</v>
      </c>
      <c r="U173">
        <v>0</v>
      </c>
      <c r="V173">
        <v>-7441</v>
      </c>
      <c r="W173">
        <v>0</v>
      </c>
      <c r="X173">
        <v>-280281</v>
      </c>
      <c r="Y173">
        <v>0</v>
      </c>
      <c r="Z173">
        <v>0</v>
      </c>
      <c r="AA173">
        <v>0</v>
      </c>
      <c r="AB173">
        <v>-187685</v>
      </c>
      <c r="AC173">
        <v>0</v>
      </c>
      <c r="AD173">
        <v>0</v>
      </c>
      <c r="AE173">
        <v>0</v>
      </c>
      <c r="AF173">
        <v>0</v>
      </c>
      <c r="AG173">
        <v>0</v>
      </c>
      <c r="AH173">
        <v>0</v>
      </c>
      <c r="AI173">
        <v>0</v>
      </c>
      <c r="AJ173">
        <v>-22954</v>
      </c>
      <c r="AK173">
        <v>0</v>
      </c>
      <c r="AL173">
        <v>-19211</v>
      </c>
      <c r="AM173">
        <v>0</v>
      </c>
      <c r="AN173">
        <v>0</v>
      </c>
      <c r="AO173">
        <v>0</v>
      </c>
      <c r="AP173">
        <v>0</v>
      </c>
      <c r="AQ173">
        <v>0</v>
      </c>
      <c r="AR173">
        <v>-13155472</v>
      </c>
      <c r="AS173">
        <v>0</v>
      </c>
      <c r="AT173">
        <v>-9352097</v>
      </c>
    </row>
    <row r="174" spans="1:46" x14ac:dyDescent="0.35">
      <c r="A174" t="s">
        <v>503</v>
      </c>
      <c r="B174" t="s">
        <v>504</v>
      </c>
      <c r="C174" t="s">
        <v>112</v>
      </c>
      <c r="D174" t="s">
        <v>151</v>
      </c>
      <c r="E174">
        <v>0.49</v>
      </c>
      <c r="F174">
        <v>0.5</v>
      </c>
      <c r="G174">
        <v>0.69199999999999995</v>
      </c>
      <c r="H174">
        <v>288611</v>
      </c>
      <c r="I174">
        <v>2711</v>
      </c>
      <c r="J174">
        <v>2.65204637489252</v>
      </c>
      <c r="K174">
        <v>189774000</v>
      </c>
      <c r="L174">
        <v>164380000</v>
      </c>
      <c r="M174" s="4">
        <v>285</v>
      </c>
      <c r="N174">
        <v>52583332</v>
      </c>
      <c r="O174">
        <v>252490</v>
      </c>
      <c r="P174">
        <v>2534195</v>
      </c>
      <c r="Q174">
        <v>538101</v>
      </c>
      <c r="R174">
        <v>-2587779</v>
      </c>
      <c r="S174">
        <v>550050</v>
      </c>
      <c r="T174">
        <v>-7438071</v>
      </c>
      <c r="U174">
        <v>-154664</v>
      </c>
      <c r="V174">
        <v>-27716</v>
      </c>
      <c r="W174">
        <v>-4331</v>
      </c>
      <c r="X174">
        <v>-5609</v>
      </c>
      <c r="Y174">
        <v>0</v>
      </c>
      <c r="Z174">
        <v>0</v>
      </c>
      <c r="AA174">
        <v>0</v>
      </c>
      <c r="AB174">
        <v>-240992</v>
      </c>
      <c r="AC174">
        <v>-18447</v>
      </c>
      <c r="AD174">
        <v>-11557</v>
      </c>
      <c r="AE174">
        <v>0</v>
      </c>
      <c r="AF174">
        <v>-50</v>
      </c>
      <c r="AG174">
        <v>0</v>
      </c>
      <c r="AH174">
        <v>-159</v>
      </c>
      <c r="AI174">
        <v>0</v>
      </c>
      <c r="AJ174">
        <v>-18619</v>
      </c>
      <c r="AK174">
        <v>0</v>
      </c>
      <c r="AL174">
        <v>-18619</v>
      </c>
      <c r="AM174">
        <v>0</v>
      </c>
      <c r="AN174">
        <v>0</v>
      </c>
      <c r="AO174">
        <v>-48664</v>
      </c>
      <c r="AP174">
        <v>0</v>
      </c>
      <c r="AQ174">
        <v>-88764</v>
      </c>
      <c r="AR174">
        <v>-11262439</v>
      </c>
      <c r="AS174">
        <v>-171863</v>
      </c>
      <c r="AT174">
        <v>-9065469</v>
      </c>
    </row>
    <row r="175" spans="1:46" x14ac:dyDescent="0.35">
      <c r="A175" t="s">
        <v>505</v>
      </c>
      <c r="B175" t="s">
        <v>506</v>
      </c>
      <c r="C175" t="s">
        <v>112</v>
      </c>
      <c r="D175" t="s">
        <v>349</v>
      </c>
      <c r="E175">
        <v>0.49</v>
      </c>
      <c r="F175">
        <v>0.5</v>
      </c>
      <c r="G175">
        <v>0.68500000000000005</v>
      </c>
      <c r="H175">
        <v>222061</v>
      </c>
      <c r="I175">
        <v>640</v>
      </c>
      <c r="J175">
        <v>20.505023637428302</v>
      </c>
      <c r="K175">
        <v>161646000</v>
      </c>
      <c r="L175">
        <v>150647000</v>
      </c>
      <c r="M175" s="4">
        <v>0</v>
      </c>
      <c r="N175">
        <v>49021390</v>
      </c>
      <c r="O175">
        <v>481198</v>
      </c>
      <c r="P175">
        <v>102012</v>
      </c>
      <c r="Q175">
        <v>-1088573</v>
      </c>
      <c r="R175">
        <v>498962</v>
      </c>
      <c r="S175">
        <v>145804</v>
      </c>
      <c r="T175">
        <v>-7210169</v>
      </c>
      <c r="U175">
        <v>-19640</v>
      </c>
      <c r="V175">
        <v>-36680</v>
      </c>
      <c r="W175">
        <v>0</v>
      </c>
      <c r="X175">
        <v>1061</v>
      </c>
      <c r="Y175">
        <v>0</v>
      </c>
      <c r="Z175">
        <v>0</v>
      </c>
      <c r="AA175">
        <v>0</v>
      </c>
      <c r="AB175">
        <v>-12926</v>
      </c>
      <c r="AC175">
        <v>-5113</v>
      </c>
      <c r="AD175">
        <v>7055</v>
      </c>
      <c r="AE175">
        <v>0</v>
      </c>
      <c r="AF175">
        <v>0</v>
      </c>
      <c r="AG175">
        <v>0</v>
      </c>
      <c r="AH175">
        <v>0</v>
      </c>
      <c r="AI175">
        <v>0</v>
      </c>
      <c r="AJ175">
        <v>-16397</v>
      </c>
      <c r="AK175">
        <v>0</v>
      </c>
      <c r="AL175">
        <v>-16397</v>
      </c>
      <c r="AM175">
        <v>0</v>
      </c>
      <c r="AN175">
        <v>-13778</v>
      </c>
      <c r="AO175">
        <v>-2646</v>
      </c>
      <c r="AP175">
        <v>-1298</v>
      </c>
      <c r="AQ175">
        <v>0</v>
      </c>
      <c r="AR175">
        <v>-8468273</v>
      </c>
      <c r="AS175">
        <v>0</v>
      </c>
      <c r="AT175">
        <v>-6736300</v>
      </c>
    </row>
    <row r="176" spans="1:46" x14ac:dyDescent="0.35">
      <c r="A176" t="s">
        <v>507</v>
      </c>
      <c r="B176" t="s">
        <v>508</v>
      </c>
      <c r="C176" t="s">
        <v>509</v>
      </c>
      <c r="D176" t="s">
        <v>112</v>
      </c>
      <c r="E176">
        <v>0.4</v>
      </c>
      <c r="F176">
        <v>0.5</v>
      </c>
      <c r="G176">
        <v>0.68</v>
      </c>
      <c r="H176">
        <v>113070</v>
      </c>
      <c r="I176">
        <v>0</v>
      </c>
      <c r="J176">
        <v>-15.345210378872499</v>
      </c>
      <c r="K176">
        <v>152336000</v>
      </c>
      <c r="L176">
        <v>122671000</v>
      </c>
      <c r="M176" s="4">
        <v>0</v>
      </c>
      <c r="N176">
        <v>45826160</v>
      </c>
      <c r="O176">
        <v>16575</v>
      </c>
      <c r="P176">
        <v>3559921</v>
      </c>
      <c r="Q176">
        <v>-12375</v>
      </c>
      <c r="R176">
        <v>-2108015</v>
      </c>
      <c r="S176">
        <v>0</v>
      </c>
      <c r="T176">
        <v>-2776814</v>
      </c>
      <c r="U176">
        <v>0</v>
      </c>
      <c r="V176">
        <v>0</v>
      </c>
      <c r="W176">
        <v>0</v>
      </c>
      <c r="X176">
        <v>-42051</v>
      </c>
      <c r="Y176">
        <v>0</v>
      </c>
      <c r="Z176">
        <v>0</v>
      </c>
      <c r="AA176">
        <v>0</v>
      </c>
      <c r="AB176">
        <v>-93500</v>
      </c>
      <c r="AC176">
        <v>0</v>
      </c>
      <c r="AD176">
        <v>0</v>
      </c>
      <c r="AE176">
        <v>0</v>
      </c>
      <c r="AF176">
        <v>0</v>
      </c>
      <c r="AG176">
        <v>0</v>
      </c>
      <c r="AH176">
        <v>0</v>
      </c>
      <c r="AI176">
        <v>0</v>
      </c>
      <c r="AJ176">
        <v>0</v>
      </c>
      <c r="AK176">
        <v>0</v>
      </c>
      <c r="AL176">
        <v>0</v>
      </c>
      <c r="AM176">
        <v>0</v>
      </c>
      <c r="AN176">
        <v>0</v>
      </c>
      <c r="AO176">
        <v>0</v>
      </c>
      <c r="AP176">
        <v>0</v>
      </c>
      <c r="AQ176">
        <v>0</v>
      </c>
      <c r="AR176">
        <v>-6468552</v>
      </c>
      <c r="AS176">
        <v>0</v>
      </c>
      <c r="AT176">
        <v>-4169325</v>
      </c>
    </row>
    <row r="177" spans="1:46" x14ac:dyDescent="0.35">
      <c r="A177" t="s">
        <v>510</v>
      </c>
      <c r="B177" t="s">
        <v>511</v>
      </c>
      <c r="C177" t="s">
        <v>162</v>
      </c>
      <c r="D177" t="s">
        <v>163</v>
      </c>
      <c r="E177">
        <v>0.4</v>
      </c>
      <c r="F177">
        <v>0.5</v>
      </c>
      <c r="G177">
        <v>0.66300000000000003</v>
      </c>
      <c r="H177">
        <v>204375</v>
      </c>
      <c r="I177">
        <v>0</v>
      </c>
      <c r="J177">
        <v>-18.217164956484002</v>
      </c>
      <c r="K177">
        <v>206377000</v>
      </c>
      <c r="L177">
        <v>175096000</v>
      </c>
      <c r="M177" s="4">
        <v>0</v>
      </c>
      <c r="N177">
        <v>73042065</v>
      </c>
      <c r="O177">
        <v>0</v>
      </c>
      <c r="P177">
        <v>2008081</v>
      </c>
      <c r="Q177">
        <v>414132</v>
      </c>
      <c r="R177">
        <v>-2796299</v>
      </c>
      <c r="S177">
        <v>0</v>
      </c>
      <c r="T177">
        <v>-3995893</v>
      </c>
      <c r="U177">
        <v>0</v>
      </c>
      <c r="V177">
        <v>-4366</v>
      </c>
      <c r="W177">
        <v>0</v>
      </c>
      <c r="X177">
        <v>-5</v>
      </c>
      <c r="Y177">
        <v>0</v>
      </c>
      <c r="Z177">
        <v>0</v>
      </c>
      <c r="AA177">
        <v>0</v>
      </c>
      <c r="AB177">
        <v>-258690</v>
      </c>
      <c r="AC177">
        <v>0</v>
      </c>
      <c r="AD177">
        <v>-1762</v>
      </c>
      <c r="AE177">
        <v>0</v>
      </c>
      <c r="AF177">
        <v>0</v>
      </c>
      <c r="AG177">
        <v>0</v>
      </c>
      <c r="AH177">
        <v>0</v>
      </c>
      <c r="AI177">
        <v>0</v>
      </c>
      <c r="AJ177">
        <v>-5888</v>
      </c>
      <c r="AK177">
        <v>0</v>
      </c>
      <c r="AL177">
        <v>-5888</v>
      </c>
      <c r="AM177">
        <v>0</v>
      </c>
      <c r="AN177">
        <v>0</v>
      </c>
      <c r="AO177">
        <v>0</v>
      </c>
      <c r="AP177">
        <v>0</v>
      </c>
      <c r="AQ177">
        <v>0</v>
      </c>
      <c r="AR177">
        <v>-5368652</v>
      </c>
      <c r="AS177">
        <v>0</v>
      </c>
      <c r="AT177">
        <v>-5182758</v>
      </c>
    </row>
    <row r="178" spans="1:46" x14ac:dyDescent="0.35">
      <c r="A178" t="s">
        <v>512</v>
      </c>
      <c r="B178" t="s">
        <v>513</v>
      </c>
      <c r="C178" t="s">
        <v>112</v>
      </c>
      <c r="D178" t="s">
        <v>514</v>
      </c>
      <c r="E178">
        <v>0.49</v>
      </c>
      <c r="F178">
        <v>0.5</v>
      </c>
      <c r="G178">
        <v>0.66</v>
      </c>
      <c r="H178">
        <v>1151874</v>
      </c>
      <c r="I178">
        <v>0</v>
      </c>
      <c r="J178">
        <v>-22.430900956942189</v>
      </c>
      <c r="K178">
        <v>609800000</v>
      </c>
      <c r="L178">
        <v>578799000</v>
      </c>
      <c r="M178" s="4">
        <v>0</v>
      </c>
      <c r="N178">
        <v>151345656</v>
      </c>
      <c r="O178">
        <v>1933945</v>
      </c>
      <c r="P178">
        <v>6990887</v>
      </c>
      <c r="Q178">
        <v>-266728</v>
      </c>
      <c r="R178">
        <v>-6114840</v>
      </c>
      <c r="S178">
        <v>0</v>
      </c>
      <c r="T178">
        <v>-41473579</v>
      </c>
      <c r="U178">
        <v>0</v>
      </c>
      <c r="V178">
        <v>-329643</v>
      </c>
      <c r="W178">
        <v>0</v>
      </c>
      <c r="X178">
        <v>-40639</v>
      </c>
      <c r="Y178">
        <v>0</v>
      </c>
      <c r="Z178">
        <v>0</v>
      </c>
      <c r="AA178">
        <v>0</v>
      </c>
      <c r="AB178">
        <v>-1203858</v>
      </c>
      <c r="AC178">
        <v>0</v>
      </c>
      <c r="AD178">
        <v>-31368</v>
      </c>
      <c r="AE178">
        <v>0</v>
      </c>
      <c r="AF178">
        <v>0</v>
      </c>
      <c r="AG178">
        <v>0</v>
      </c>
      <c r="AH178">
        <v>0</v>
      </c>
      <c r="AI178">
        <v>0</v>
      </c>
      <c r="AJ178">
        <v>-128348</v>
      </c>
      <c r="AK178">
        <v>0</v>
      </c>
      <c r="AL178">
        <v>-128030</v>
      </c>
      <c r="AM178">
        <v>0</v>
      </c>
      <c r="AN178">
        <v>-20367</v>
      </c>
      <c r="AO178">
        <v>0</v>
      </c>
      <c r="AP178">
        <v>185</v>
      </c>
      <c r="AQ178">
        <v>0</v>
      </c>
      <c r="AR178">
        <v>-59101379</v>
      </c>
      <c r="AS178">
        <v>0</v>
      </c>
      <c r="AT178">
        <v>-21368590</v>
      </c>
    </row>
    <row r="179" spans="1:46" x14ac:dyDescent="0.35">
      <c r="A179" t="s">
        <v>515</v>
      </c>
      <c r="B179" t="s">
        <v>516</v>
      </c>
      <c r="C179" t="s">
        <v>112</v>
      </c>
      <c r="D179" t="s">
        <v>112</v>
      </c>
      <c r="E179">
        <v>0.5</v>
      </c>
      <c r="F179">
        <v>0.5</v>
      </c>
      <c r="G179">
        <v>0.65700000000000003</v>
      </c>
      <c r="H179">
        <v>469910</v>
      </c>
      <c r="I179">
        <v>1099</v>
      </c>
      <c r="J179">
        <v>27.534733954672099</v>
      </c>
      <c r="K179">
        <v>257933000</v>
      </c>
      <c r="L179">
        <v>237544000</v>
      </c>
      <c r="M179" s="4">
        <v>0</v>
      </c>
      <c r="N179">
        <v>59233108</v>
      </c>
      <c r="O179">
        <v>1259318</v>
      </c>
      <c r="P179">
        <v>163635</v>
      </c>
      <c r="Q179">
        <v>42259</v>
      </c>
      <c r="R179">
        <v>-3873396</v>
      </c>
      <c r="S179">
        <v>140468</v>
      </c>
      <c r="T179">
        <v>-16107538</v>
      </c>
      <c r="U179">
        <v>-88016</v>
      </c>
      <c r="V179">
        <v>-110736</v>
      </c>
      <c r="W179">
        <v>-1218</v>
      </c>
      <c r="X179">
        <v>-14087</v>
      </c>
      <c r="Y179">
        <v>0</v>
      </c>
      <c r="Z179">
        <v>0</v>
      </c>
      <c r="AA179">
        <v>0</v>
      </c>
      <c r="AB179">
        <v>-1348404</v>
      </c>
      <c r="AC179">
        <v>-16953</v>
      </c>
      <c r="AD179">
        <v>-34254</v>
      </c>
      <c r="AE179">
        <v>343</v>
      </c>
      <c r="AF179">
        <v>0</v>
      </c>
      <c r="AG179">
        <v>0</v>
      </c>
      <c r="AH179">
        <v>0</v>
      </c>
      <c r="AI179">
        <v>0</v>
      </c>
      <c r="AJ179">
        <v>-95444</v>
      </c>
      <c r="AK179">
        <v>0</v>
      </c>
      <c r="AL179">
        <v>-93105</v>
      </c>
      <c r="AM179">
        <v>0</v>
      </c>
      <c r="AN179">
        <v>-1639</v>
      </c>
      <c r="AO179">
        <v>-50855</v>
      </c>
      <c r="AP179">
        <v>8944</v>
      </c>
      <c r="AQ179">
        <v>-2609</v>
      </c>
      <c r="AR179">
        <v>-16173595</v>
      </c>
      <c r="AS179">
        <v>-98659</v>
      </c>
      <c r="AT179">
        <v>-17070354</v>
      </c>
    </row>
    <row r="180" spans="1:46" x14ac:dyDescent="0.35">
      <c r="A180" t="s">
        <v>517</v>
      </c>
      <c r="B180" t="s">
        <v>518</v>
      </c>
      <c r="C180" t="s">
        <v>190</v>
      </c>
      <c r="D180" t="s">
        <v>112</v>
      </c>
      <c r="E180">
        <v>0.4</v>
      </c>
      <c r="F180">
        <v>0.5</v>
      </c>
      <c r="G180">
        <v>0.69799999999999995</v>
      </c>
      <c r="H180">
        <v>368319</v>
      </c>
      <c r="I180">
        <v>0</v>
      </c>
      <c r="J180">
        <v>-26.505757642673199</v>
      </c>
      <c r="K180">
        <v>190288000</v>
      </c>
      <c r="L180">
        <v>194606000</v>
      </c>
      <c r="M180" s="4">
        <v>890880</v>
      </c>
      <c r="N180">
        <v>53248382</v>
      </c>
      <c r="O180">
        <v>31507</v>
      </c>
      <c r="P180">
        <v>1816047</v>
      </c>
      <c r="Q180">
        <v>-33281</v>
      </c>
      <c r="R180">
        <v>-1297117</v>
      </c>
      <c r="S180">
        <v>0</v>
      </c>
      <c r="T180">
        <v>-6527274</v>
      </c>
      <c r="U180">
        <v>0</v>
      </c>
      <c r="V180">
        <v>-25141</v>
      </c>
      <c r="W180">
        <v>0</v>
      </c>
      <c r="X180">
        <v>-7794</v>
      </c>
      <c r="Y180">
        <v>0</v>
      </c>
      <c r="Z180">
        <v>-171</v>
      </c>
      <c r="AA180">
        <v>0</v>
      </c>
      <c r="AB180">
        <v>-134279</v>
      </c>
      <c r="AC180">
        <v>0</v>
      </c>
      <c r="AD180">
        <v>-2389</v>
      </c>
      <c r="AE180">
        <v>0</v>
      </c>
      <c r="AF180">
        <v>0</v>
      </c>
      <c r="AG180">
        <v>0</v>
      </c>
      <c r="AH180">
        <v>0</v>
      </c>
      <c r="AI180">
        <v>0</v>
      </c>
      <c r="AJ180">
        <v>-6196</v>
      </c>
      <c r="AK180">
        <v>0</v>
      </c>
      <c r="AL180">
        <v>-6195</v>
      </c>
      <c r="AM180">
        <v>0</v>
      </c>
      <c r="AN180">
        <v>0</v>
      </c>
      <c r="AO180">
        <v>0</v>
      </c>
      <c r="AP180">
        <v>0</v>
      </c>
      <c r="AQ180">
        <v>0</v>
      </c>
      <c r="AR180">
        <v>-24410917</v>
      </c>
      <c r="AS180">
        <v>0</v>
      </c>
      <c r="AT180">
        <v>-4180818</v>
      </c>
    </row>
    <row r="181" spans="1:46" x14ac:dyDescent="0.35">
      <c r="A181" t="s">
        <v>519</v>
      </c>
      <c r="B181" t="s">
        <v>520</v>
      </c>
      <c r="C181" t="s">
        <v>112</v>
      </c>
      <c r="D181" t="s">
        <v>122</v>
      </c>
      <c r="E181">
        <v>0.49</v>
      </c>
      <c r="F181">
        <v>0.5</v>
      </c>
      <c r="G181">
        <v>0.67100000000000004</v>
      </c>
      <c r="H181">
        <v>490307</v>
      </c>
      <c r="I181">
        <v>40765</v>
      </c>
      <c r="J181">
        <v>28.583573914766198</v>
      </c>
      <c r="K181">
        <v>344833000</v>
      </c>
      <c r="L181">
        <v>340851000</v>
      </c>
      <c r="M181" s="4">
        <v>5248000</v>
      </c>
      <c r="N181">
        <v>98964777</v>
      </c>
      <c r="O181">
        <v>797650</v>
      </c>
      <c r="P181">
        <v>3190601</v>
      </c>
      <c r="Q181">
        <v>761967</v>
      </c>
      <c r="R181">
        <v>-4941926</v>
      </c>
      <c r="S181">
        <v>0</v>
      </c>
      <c r="T181">
        <v>-9559756</v>
      </c>
      <c r="U181">
        <v>-631362</v>
      </c>
      <c r="V181">
        <v>-92705</v>
      </c>
      <c r="W181">
        <v>-6825</v>
      </c>
      <c r="X181">
        <v>42684</v>
      </c>
      <c r="Y181">
        <v>0</v>
      </c>
      <c r="Z181">
        <v>-3742</v>
      </c>
      <c r="AA181">
        <v>0</v>
      </c>
      <c r="AB181">
        <v>-74276</v>
      </c>
      <c r="AC181">
        <v>3548</v>
      </c>
      <c r="AD181">
        <v>-8978</v>
      </c>
      <c r="AE181">
        <v>0</v>
      </c>
      <c r="AF181">
        <v>-245210</v>
      </c>
      <c r="AG181">
        <v>0</v>
      </c>
      <c r="AH181">
        <v>-133457</v>
      </c>
      <c r="AI181">
        <v>0</v>
      </c>
      <c r="AJ181">
        <v>0</v>
      </c>
      <c r="AK181">
        <v>0</v>
      </c>
      <c r="AL181">
        <v>0</v>
      </c>
      <c r="AM181">
        <v>0</v>
      </c>
      <c r="AN181">
        <v>0</v>
      </c>
      <c r="AO181">
        <v>0</v>
      </c>
      <c r="AP181">
        <v>0</v>
      </c>
      <c r="AQ181">
        <v>0</v>
      </c>
      <c r="AR181">
        <v>-28830623</v>
      </c>
      <c r="AS181">
        <v>-1696916</v>
      </c>
      <c r="AT181">
        <v>-4429013</v>
      </c>
    </row>
    <row r="182" spans="1:46" x14ac:dyDescent="0.35">
      <c r="A182" t="s">
        <v>521</v>
      </c>
      <c r="B182" t="s">
        <v>522</v>
      </c>
      <c r="C182" t="s">
        <v>509</v>
      </c>
      <c r="D182" t="s">
        <v>112</v>
      </c>
      <c r="E182">
        <v>0.4</v>
      </c>
      <c r="F182">
        <v>0.5</v>
      </c>
      <c r="G182">
        <v>0.69799999999999995</v>
      </c>
      <c r="H182">
        <v>205420</v>
      </c>
      <c r="I182">
        <v>0</v>
      </c>
      <c r="J182">
        <v>-9.4144908234345603</v>
      </c>
      <c r="K182">
        <v>98990000</v>
      </c>
      <c r="L182">
        <v>87860000</v>
      </c>
      <c r="M182" s="4">
        <v>0</v>
      </c>
      <c r="N182">
        <v>30181282</v>
      </c>
      <c r="O182">
        <v>398033</v>
      </c>
      <c r="P182">
        <v>729064</v>
      </c>
      <c r="Q182">
        <v>212043</v>
      </c>
      <c r="R182">
        <v>-1304950</v>
      </c>
      <c r="S182">
        <v>0</v>
      </c>
      <c r="T182">
        <v>-3835179</v>
      </c>
      <c r="U182">
        <v>0</v>
      </c>
      <c r="V182">
        <v>0</v>
      </c>
      <c r="W182">
        <v>0</v>
      </c>
      <c r="X182">
        <v>1071</v>
      </c>
      <c r="Y182">
        <v>0</v>
      </c>
      <c r="Z182">
        <v>0</v>
      </c>
      <c r="AA182">
        <v>0</v>
      </c>
      <c r="AB182">
        <v>-23471</v>
      </c>
      <c r="AC182">
        <v>0</v>
      </c>
      <c r="AD182">
        <v>0</v>
      </c>
      <c r="AE182">
        <v>0</v>
      </c>
      <c r="AF182">
        <v>0</v>
      </c>
      <c r="AG182">
        <v>0</v>
      </c>
      <c r="AH182">
        <v>0</v>
      </c>
      <c r="AI182">
        <v>0</v>
      </c>
      <c r="AJ182">
        <v>0</v>
      </c>
      <c r="AK182">
        <v>0</v>
      </c>
      <c r="AL182">
        <v>0</v>
      </c>
      <c r="AM182">
        <v>0</v>
      </c>
      <c r="AN182">
        <v>0</v>
      </c>
      <c r="AO182">
        <v>0</v>
      </c>
      <c r="AP182">
        <v>0</v>
      </c>
      <c r="AQ182">
        <v>0</v>
      </c>
      <c r="AR182">
        <v>-5574587</v>
      </c>
      <c r="AS182">
        <v>0</v>
      </c>
      <c r="AT182">
        <v>-6468703</v>
      </c>
    </row>
    <row r="183" spans="1:46" x14ac:dyDescent="0.35">
      <c r="A183" t="s">
        <v>523</v>
      </c>
      <c r="B183" t="s">
        <v>524</v>
      </c>
      <c r="C183" t="s">
        <v>162</v>
      </c>
      <c r="D183" t="s">
        <v>163</v>
      </c>
      <c r="E183">
        <v>0.4</v>
      </c>
      <c r="F183">
        <v>0.5</v>
      </c>
      <c r="G183">
        <v>0.71699999999999997</v>
      </c>
      <c r="H183">
        <v>72071</v>
      </c>
      <c r="I183">
        <v>0</v>
      </c>
      <c r="J183">
        <v>-3.7612602234512802</v>
      </c>
      <c r="K183">
        <v>35306000</v>
      </c>
      <c r="L183">
        <v>34230000</v>
      </c>
      <c r="M183" s="4">
        <v>0</v>
      </c>
      <c r="N183">
        <v>11049730</v>
      </c>
      <c r="O183">
        <v>12845</v>
      </c>
      <c r="P183">
        <v>726601</v>
      </c>
      <c r="Q183">
        <v>746648</v>
      </c>
      <c r="R183">
        <v>-949000</v>
      </c>
      <c r="S183">
        <v>0</v>
      </c>
      <c r="T183">
        <v>-2049194</v>
      </c>
      <c r="U183">
        <v>0</v>
      </c>
      <c r="V183">
        <v>-8223</v>
      </c>
      <c r="W183">
        <v>0</v>
      </c>
      <c r="X183">
        <v>-4724</v>
      </c>
      <c r="Y183">
        <v>0</v>
      </c>
      <c r="Z183">
        <v>0</v>
      </c>
      <c r="AA183">
        <v>0</v>
      </c>
      <c r="AB183">
        <v>-81135</v>
      </c>
      <c r="AC183">
        <v>0</v>
      </c>
      <c r="AD183">
        <v>0</v>
      </c>
      <c r="AE183">
        <v>0</v>
      </c>
      <c r="AF183">
        <v>0</v>
      </c>
      <c r="AG183">
        <v>0</v>
      </c>
      <c r="AH183">
        <v>0</v>
      </c>
      <c r="AI183">
        <v>0</v>
      </c>
      <c r="AJ183">
        <v>0</v>
      </c>
      <c r="AK183">
        <v>0</v>
      </c>
      <c r="AL183">
        <v>0</v>
      </c>
      <c r="AM183">
        <v>0</v>
      </c>
      <c r="AN183">
        <v>0</v>
      </c>
      <c r="AO183">
        <v>0</v>
      </c>
      <c r="AP183">
        <v>0</v>
      </c>
      <c r="AQ183">
        <v>0</v>
      </c>
      <c r="AR183">
        <v>-1635380</v>
      </c>
      <c r="AS183">
        <v>0</v>
      </c>
      <c r="AT183">
        <v>-949000</v>
      </c>
    </row>
    <row r="184" spans="1:46" x14ac:dyDescent="0.35">
      <c r="A184" t="s">
        <v>525</v>
      </c>
      <c r="B184" t="s">
        <v>526</v>
      </c>
      <c r="C184" t="s">
        <v>173</v>
      </c>
      <c r="D184" t="s">
        <v>112</v>
      </c>
      <c r="E184">
        <v>0.49</v>
      </c>
      <c r="F184">
        <v>0.5</v>
      </c>
      <c r="G184">
        <v>0.66</v>
      </c>
      <c r="H184">
        <v>288395</v>
      </c>
      <c r="I184">
        <v>0</v>
      </c>
      <c r="J184">
        <v>36.499967027477403</v>
      </c>
      <c r="K184">
        <v>165064000</v>
      </c>
      <c r="L184">
        <v>154303000</v>
      </c>
      <c r="M184" s="4">
        <v>1059840</v>
      </c>
      <c r="N184">
        <v>45836532</v>
      </c>
      <c r="O184">
        <v>0</v>
      </c>
      <c r="P184">
        <v>0</v>
      </c>
      <c r="Q184">
        <v>0</v>
      </c>
      <c r="R184">
        <v>-1443790</v>
      </c>
      <c r="S184">
        <v>0</v>
      </c>
      <c r="T184">
        <v>-11176781</v>
      </c>
      <c r="U184">
        <v>0</v>
      </c>
      <c r="V184">
        <v>-1272</v>
      </c>
      <c r="W184">
        <v>0</v>
      </c>
      <c r="X184">
        <v>-505</v>
      </c>
      <c r="Y184">
        <v>0</v>
      </c>
      <c r="Z184">
        <v>0</v>
      </c>
      <c r="AA184">
        <v>0</v>
      </c>
      <c r="AB184">
        <v>-236122</v>
      </c>
      <c r="AC184">
        <v>0</v>
      </c>
      <c r="AD184">
        <v>0</v>
      </c>
      <c r="AE184">
        <v>0</v>
      </c>
      <c r="AF184">
        <v>-101780</v>
      </c>
      <c r="AG184">
        <v>0</v>
      </c>
      <c r="AH184">
        <v>-42638</v>
      </c>
      <c r="AI184">
        <v>0</v>
      </c>
      <c r="AJ184">
        <v>-10466</v>
      </c>
      <c r="AK184">
        <v>0</v>
      </c>
      <c r="AL184">
        <v>-10466</v>
      </c>
      <c r="AM184">
        <v>0</v>
      </c>
      <c r="AN184">
        <v>0</v>
      </c>
      <c r="AO184">
        <v>0</v>
      </c>
      <c r="AP184">
        <v>0</v>
      </c>
      <c r="AQ184">
        <v>0</v>
      </c>
      <c r="AR184">
        <v>-8470353</v>
      </c>
      <c r="AS184">
        <v>0</v>
      </c>
      <c r="AT184">
        <v>-3727119</v>
      </c>
    </row>
    <row r="185" spans="1:46" x14ac:dyDescent="0.35">
      <c r="A185" t="s">
        <v>527</v>
      </c>
      <c r="B185" t="s">
        <v>528</v>
      </c>
      <c r="C185" t="s">
        <v>248</v>
      </c>
      <c r="D185" t="s">
        <v>112</v>
      </c>
      <c r="E185">
        <v>0.4</v>
      </c>
      <c r="F185">
        <v>0.5</v>
      </c>
      <c r="G185">
        <v>0.72699999999999998</v>
      </c>
      <c r="H185">
        <v>359313</v>
      </c>
      <c r="I185">
        <v>0</v>
      </c>
      <c r="J185">
        <v>-30.397317890782499</v>
      </c>
      <c r="K185">
        <v>291443000</v>
      </c>
      <c r="L185">
        <v>278254000</v>
      </c>
      <c r="M185" s="4">
        <v>1008640</v>
      </c>
      <c r="N185">
        <v>82617039</v>
      </c>
      <c r="O185">
        <v>570813</v>
      </c>
      <c r="P185">
        <v>4256458</v>
      </c>
      <c r="Q185">
        <v>326886</v>
      </c>
      <c r="R185">
        <v>-1183028</v>
      </c>
      <c r="S185">
        <v>0</v>
      </c>
      <c r="T185">
        <v>-2630337</v>
      </c>
      <c r="U185">
        <v>0</v>
      </c>
      <c r="V185">
        <v>0</v>
      </c>
      <c r="W185">
        <v>0</v>
      </c>
      <c r="X185">
        <v>-12417</v>
      </c>
      <c r="Y185">
        <v>0</v>
      </c>
      <c r="Z185">
        <v>0</v>
      </c>
      <c r="AA185">
        <v>0</v>
      </c>
      <c r="AB185">
        <v>-35890</v>
      </c>
      <c r="AC185">
        <v>0</v>
      </c>
      <c r="AD185">
        <v>0</v>
      </c>
      <c r="AE185">
        <v>0</v>
      </c>
      <c r="AF185">
        <v>0</v>
      </c>
      <c r="AG185">
        <v>0</v>
      </c>
      <c r="AH185">
        <v>0</v>
      </c>
      <c r="AI185">
        <v>0</v>
      </c>
      <c r="AJ185">
        <v>-24376</v>
      </c>
      <c r="AK185">
        <v>0</v>
      </c>
      <c r="AL185">
        <v>0</v>
      </c>
      <c r="AM185">
        <v>0</v>
      </c>
      <c r="AN185">
        <v>0</v>
      </c>
      <c r="AO185">
        <v>0</v>
      </c>
      <c r="AP185">
        <v>0</v>
      </c>
      <c r="AQ185">
        <v>0</v>
      </c>
      <c r="AR185">
        <v>-25603945</v>
      </c>
      <c r="AS185">
        <v>0</v>
      </c>
      <c r="AT185">
        <v>-11279082</v>
      </c>
    </row>
    <row r="186" spans="1:46" x14ac:dyDescent="0.35">
      <c r="A186" t="s">
        <v>529</v>
      </c>
      <c r="B186" t="s">
        <v>530</v>
      </c>
      <c r="C186" t="s">
        <v>218</v>
      </c>
      <c r="D186" t="s">
        <v>166</v>
      </c>
      <c r="E186">
        <v>0.4</v>
      </c>
      <c r="F186">
        <v>0.5</v>
      </c>
      <c r="G186">
        <v>0.61399999999999999</v>
      </c>
      <c r="H186">
        <v>93761</v>
      </c>
      <c r="I186">
        <v>0</v>
      </c>
      <c r="J186">
        <v>-3.38861828432763</v>
      </c>
      <c r="K186">
        <v>60224000</v>
      </c>
      <c r="L186">
        <v>52719000</v>
      </c>
      <c r="M186" s="4">
        <v>0</v>
      </c>
      <c r="N186">
        <v>15237435</v>
      </c>
      <c r="O186">
        <v>0</v>
      </c>
      <c r="P186">
        <v>655466</v>
      </c>
      <c r="Q186">
        <v>-369090</v>
      </c>
      <c r="R186">
        <v>-178123</v>
      </c>
      <c r="S186">
        <v>0</v>
      </c>
      <c r="T186">
        <v>-4400340</v>
      </c>
      <c r="U186">
        <v>0</v>
      </c>
      <c r="V186">
        <v>-5340</v>
      </c>
      <c r="W186">
        <v>0</v>
      </c>
      <c r="X186">
        <v>-2474</v>
      </c>
      <c r="Y186">
        <v>0</v>
      </c>
      <c r="Z186">
        <v>0</v>
      </c>
      <c r="AA186">
        <v>0</v>
      </c>
      <c r="AB186">
        <v>-154237</v>
      </c>
      <c r="AC186">
        <v>0</v>
      </c>
      <c r="AD186">
        <v>-2963</v>
      </c>
      <c r="AE186">
        <v>0</v>
      </c>
      <c r="AF186">
        <v>0</v>
      </c>
      <c r="AG186">
        <v>0</v>
      </c>
      <c r="AH186">
        <v>0</v>
      </c>
      <c r="AI186">
        <v>0</v>
      </c>
      <c r="AJ186">
        <v>-16534</v>
      </c>
      <c r="AK186">
        <v>0</v>
      </c>
      <c r="AL186">
        <v>0</v>
      </c>
      <c r="AM186">
        <v>0</v>
      </c>
      <c r="AN186">
        <v>0</v>
      </c>
      <c r="AO186">
        <v>0</v>
      </c>
      <c r="AP186">
        <v>0</v>
      </c>
      <c r="AQ186">
        <v>0</v>
      </c>
      <c r="AR186">
        <v>-3638497</v>
      </c>
      <c r="AS186">
        <v>0</v>
      </c>
      <c r="AT186">
        <v>-5766747</v>
      </c>
    </row>
    <row r="187" spans="1:46" x14ac:dyDescent="0.35">
      <c r="A187" t="s">
        <v>531</v>
      </c>
      <c r="B187" t="s">
        <v>532</v>
      </c>
      <c r="C187" t="s">
        <v>112</v>
      </c>
      <c r="D187" t="s">
        <v>226</v>
      </c>
      <c r="E187">
        <v>0.49</v>
      </c>
      <c r="F187">
        <v>0.5</v>
      </c>
      <c r="G187">
        <v>0.71099999999999997</v>
      </c>
      <c r="H187">
        <v>370189</v>
      </c>
      <c r="I187">
        <v>0</v>
      </c>
      <c r="J187">
        <v>-2.4636560954992399</v>
      </c>
      <c r="K187">
        <v>269199000</v>
      </c>
      <c r="L187">
        <v>241821000</v>
      </c>
      <c r="M187" s="4">
        <v>711908</v>
      </c>
      <c r="N187">
        <v>91958745</v>
      </c>
      <c r="O187">
        <v>126406</v>
      </c>
      <c r="P187">
        <v>7275668</v>
      </c>
      <c r="Q187">
        <v>2160962</v>
      </c>
      <c r="R187">
        <v>630683</v>
      </c>
      <c r="S187">
        <v>0</v>
      </c>
      <c r="T187">
        <v>-7279954</v>
      </c>
      <c r="U187">
        <v>0</v>
      </c>
      <c r="V187">
        <v>-12470</v>
      </c>
      <c r="W187">
        <v>0</v>
      </c>
      <c r="X187">
        <v>21449</v>
      </c>
      <c r="Y187">
        <v>0</v>
      </c>
      <c r="Z187">
        <v>0</v>
      </c>
      <c r="AA187">
        <v>0</v>
      </c>
      <c r="AB187">
        <v>-736977</v>
      </c>
      <c r="AC187">
        <v>0</v>
      </c>
      <c r="AD187">
        <v>887</v>
      </c>
      <c r="AE187">
        <v>0</v>
      </c>
      <c r="AF187">
        <v>0</v>
      </c>
      <c r="AG187">
        <v>0</v>
      </c>
      <c r="AH187">
        <v>-31930</v>
      </c>
      <c r="AI187">
        <v>0</v>
      </c>
      <c r="AJ187">
        <v>-13149</v>
      </c>
      <c r="AK187">
        <v>0</v>
      </c>
      <c r="AL187">
        <v>-13149</v>
      </c>
      <c r="AM187">
        <v>0</v>
      </c>
      <c r="AN187">
        <v>0</v>
      </c>
      <c r="AO187">
        <v>0</v>
      </c>
      <c r="AP187">
        <v>0</v>
      </c>
      <c r="AQ187">
        <v>0</v>
      </c>
      <c r="AR187">
        <v>-17570744</v>
      </c>
      <c r="AS187">
        <v>0</v>
      </c>
      <c r="AT187">
        <v>-4773077</v>
      </c>
    </row>
    <row r="188" spans="1:46" x14ac:dyDescent="0.35">
      <c r="A188" t="s">
        <v>533</v>
      </c>
      <c r="B188" t="s">
        <v>534</v>
      </c>
      <c r="C188" t="s">
        <v>112</v>
      </c>
      <c r="D188" t="s">
        <v>305</v>
      </c>
      <c r="E188">
        <v>0.49</v>
      </c>
      <c r="F188">
        <v>0.5</v>
      </c>
      <c r="G188">
        <v>0.69399999999999995</v>
      </c>
      <c r="H188">
        <v>378760</v>
      </c>
      <c r="I188">
        <v>0</v>
      </c>
      <c r="J188">
        <v>14.8354684978737</v>
      </c>
      <c r="K188">
        <v>239208000</v>
      </c>
      <c r="L188">
        <v>226797000</v>
      </c>
      <c r="M188" s="4">
        <v>0</v>
      </c>
      <c r="N188">
        <v>68555926</v>
      </c>
      <c r="O188">
        <v>488073</v>
      </c>
      <c r="P188">
        <v>2556026</v>
      </c>
      <c r="Q188">
        <v>694644</v>
      </c>
      <c r="R188">
        <v>0</v>
      </c>
      <c r="S188">
        <v>0</v>
      </c>
      <c r="T188">
        <v>-9129869</v>
      </c>
      <c r="U188">
        <v>-4691</v>
      </c>
      <c r="V188">
        <v>-44192</v>
      </c>
      <c r="W188">
        <v>0</v>
      </c>
      <c r="X188">
        <v>-1002</v>
      </c>
      <c r="Y188">
        <v>0</v>
      </c>
      <c r="Z188">
        <v>0</v>
      </c>
      <c r="AA188">
        <v>0</v>
      </c>
      <c r="AB188">
        <v>-169848</v>
      </c>
      <c r="AC188">
        <v>0</v>
      </c>
      <c r="AD188">
        <v>1076</v>
      </c>
      <c r="AE188">
        <v>0</v>
      </c>
      <c r="AF188">
        <v>0</v>
      </c>
      <c r="AG188">
        <v>0</v>
      </c>
      <c r="AH188">
        <v>0</v>
      </c>
      <c r="AI188">
        <v>0</v>
      </c>
      <c r="AJ188">
        <v>-41080</v>
      </c>
      <c r="AK188">
        <v>0</v>
      </c>
      <c r="AL188">
        <v>-41368</v>
      </c>
      <c r="AM188">
        <v>0</v>
      </c>
      <c r="AN188">
        <v>-22965</v>
      </c>
      <c r="AO188">
        <v>-64905</v>
      </c>
      <c r="AP188">
        <v>0</v>
      </c>
      <c r="AQ188">
        <v>-6896</v>
      </c>
      <c r="AR188">
        <v>-23710338</v>
      </c>
      <c r="AS188">
        <v>0</v>
      </c>
      <c r="AT188">
        <v>-13041279</v>
      </c>
    </row>
    <row r="189" spans="1:46" x14ac:dyDescent="0.35">
      <c r="A189" t="s">
        <v>535</v>
      </c>
      <c r="B189" t="s">
        <v>536</v>
      </c>
      <c r="C189" t="s">
        <v>112</v>
      </c>
      <c r="D189" t="s">
        <v>145</v>
      </c>
      <c r="E189">
        <v>0.49</v>
      </c>
      <c r="F189">
        <v>0.5</v>
      </c>
      <c r="G189">
        <v>0.70199999999999996</v>
      </c>
      <c r="H189">
        <v>365426</v>
      </c>
      <c r="I189">
        <v>0</v>
      </c>
      <c r="J189">
        <v>6.9524337626336798</v>
      </c>
      <c r="K189">
        <v>228909000</v>
      </c>
      <c r="L189">
        <v>210853000</v>
      </c>
      <c r="M189" s="4">
        <v>2258868</v>
      </c>
      <c r="N189">
        <v>64755540</v>
      </c>
      <c r="O189">
        <v>483640</v>
      </c>
      <c r="P189">
        <v>1730732</v>
      </c>
      <c r="Q189">
        <v>1160539</v>
      </c>
      <c r="R189">
        <v>-5548676</v>
      </c>
      <c r="S189">
        <v>0</v>
      </c>
      <c r="T189">
        <v>-7053365</v>
      </c>
      <c r="U189">
        <v>0</v>
      </c>
      <c r="V189">
        <v>0</v>
      </c>
      <c r="W189">
        <v>0</v>
      </c>
      <c r="X189">
        <v>-4899</v>
      </c>
      <c r="Y189">
        <v>0</v>
      </c>
      <c r="Z189">
        <v>0</v>
      </c>
      <c r="AA189">
        <v>0</v>
      </c>
      <c r="AB189">
        <v>-335453</v>
      </c>
      <c r="AC189">
        <v>0</v>
      </c>
      <c r="AD189">
        <v>0</v>
      </c>
      <c r="AE189">
        <v>0</v>
      </c>
      <c r="AF189">
        <v>-50</v>
      </c>
      <c r="AG189">
        <v>0</v>
      </c>
      <c r="AH189">
        <v>0</v>
      </c>
      <c r="AI189">
        <v>0</v>
      </c>
      <c r="AJ189">
        <v>-53100</v>
      </c>
      <c r="AK189">
        <v>0</v>
      </c>
      <c r="AL189">
        <v>-52970</v>
      </c>
      <c r="AM189">
        <v>0</v>
      </c>
      <c r="AN189">
        <v>0</v>
      </c>
      <c r="AO189">
        <v>0</v>
      </c>
      <c r="AP189">
        <v>0</v>
      </c>
      <c r="AQ189">
        <v>0</v>
      </c>
      <c r="AR189">
        <v>-20213184</v>
      </c>
      <c r="AS189">
        <v>0</v>
      </c>
      <c r="AT189">
        <v>-17300069</v>
      </c>
    </row>
    <row r="190" spans="1:46" x14ac:dyDescent="0.35">
      <c r="A190" t="s">
        <v>537</v>
      </c>
      <c r="B190" t="s">
        <v>538</v>
      </c>
      <c r="C190" t="s">
        <v>218</v>
      </c>
      <c r="D190" t="s">
        <v>166</v>
      </c>
      <c r="E190">
        <v>0.4</v>
      </c>
      <c r="F190">
        <v>0.5</v>
      </c>
      <c r="G190">
        <v>0.67</v>
      </c>
      <c r="H190">
        <v>255254</v>
      </c>
      <c r="I190">
        <v>0</v>
      </c>
      <c r="J190">
        <v>-18.143400123191601</v>
      </c>
      <c r="K190">
        <v>151428000</v>
      </c>
      <c r="L190">
        <v>147356000</v>
      </c>
      <c r="M190" s="4">
        <v>1326080</v>
      </c>
      <c r="N190">
        <v>44262495</v>
      </c>
      <c r="O190">
        <v>409491</v>
      </c>
      <c r="P190">
        <v>1238692</v>
      </c>
      <c r="Q190">
        <v>1296191</v>
      </c>
      <c r="R190">
        <v>-1153271</v>
      </c>
      <c r="S190">
        <v>0</v>
      </c>
      <c r="T190">
        <v>-6452100</v>
      </c>
      <c r="U190">
        <v>0</v>
      </c>
      <c r="V190">
        <v>0</v>
      </c>
      <c r="W190">
        <v>0</v>
      </c>
      <c r="X190">
        <v>-5996</v>
      </c>
      <c r="Y190">
        <v>0</v>
      </c>
      <c r="Z190">
        <v>0</v>
      </c>
      <c r="AA190">
        <v>0</v>
      </c>
      <c r="AB190">
        <v>-261352</v>
      </c>
      <c r="AC190">
        <v>0</v>
      </c>
      <c r="AD190">
        <v>0</v>
      </c>
      <c r="AE190">
        <v>0</v>
      </c>
      <c r="AF190">
        <v>-53043</v>
      </c>
      <c r="AG190">
        <v>0</v>
      </c>
      <c r="AH190">
        <v>0</v>
      </c>
      <c r="AI190">
        <v>0</v>
      </c>
      <c r="AJ190">
        <v>-1</v>
      </c>
      <c r="AK190">
        <v>0</v>
      </c>
      <c r="AL190">
        <v>-1</v>
      </c>
      <c r="AM190">
        <v>0</v>
      </c>
      <c r="AN190">
        <v>0</v>
      </c>
      <c r="AO190">
        <v>0</v>
      </c>
      <c r="AP190">
        <v>0</v>
      </c>
      <c r="AQ190">
        <v>0</v>
      </c>
      <c r="AR190">
        <v>-13862661</v>
      </c>
      <c r="AS190">
        <v>0</v>
      </c>
      <c r="AT190">
        <v>-6859639</v>
      </c>
    </row>
    <row r="191" spans="1:46" x14ac:dyDescent="0.35">
      <c r="A191" t="s">
        <v>539</v>
      </c>
      <c r="B191" t="s">
        <v>540</v>
      </c>
      <c r="C191" t="s">
        <v>112</v>
      </c>
      <c r="D191" t="s">
        <v>182</v>
      </c>
      <c r="E191">
        <v>0.49</v>
      </c>
      <c r="F191">
        <v>0.5</v>
      </c>
      <c r="G191">
        <v>0.72</v>
      </c>
      <c r="H191">
        <v>348560</v>
      </c>
      <c r="I191">
        <v>0</v>
      </c>
      <c r="J191">
        <v>-29.3893182722909</v>
      </c>
      <c r="K191">
        <v>345401000</v>
      </c>
      <c r="L191">
        <v>309924000</v>
      </c>
      <c r="M191" s="4">
        <v>1694720</v>
      </c>
      <c r="N191">
        <v>108299101</v>
      </c>
      <c r="O191">
        <v>0</v>
      </c>
      <c r="P191">
        <v>0</v>
      </c>
      <c r="Q191">
        <v>891346</v>
      </c>
      <c r="R191">
        <v>-709058</v>
      </c>
      <c r="S191">
        <v>0</v>
      </c>
      <c r="T191">
        <v>-4210093</v>
      </c>
      <c r="U191">
        <v>0</v>
      </c>
      <c r="V191">
        <v>-18736</v>
      </c>
      <c r="W191">
        <v>0</v>
      </c>
      <c r="X191">
        <v>-18374</v>
      </c>
      <c r="Y191">
        <v>0</v>
      </c>
      <c r="Z191">
        <v>0</v>
      </c>
      <c r="AA191">
        <v>0</v>
      </c>
      <c r="AB191">
        <v>-85904</v>
      </c>
      <c r="AC191">
        <v>0</v>
      </c>
      <c r="AD191">
        <v>-22726</v>
      </c>
      <c r="AE191">
        <v>0</v>
      </c>
      <c r="AF191">
        <v>-50842</v>
      </c>
      <c r="AG191">
        <v>0</v>
      </c>
      <c r="AH191">
        <v>-114689</v>
      </c>
      <c r="AI191">
        <v>0</v>
      </c>
      <c r="AJ191">
        <v>0</v>
      </c>
      <c r="AK191">
        <v>0</v>
      </c>
      <c r="AL191">
        <v>0</v>
      </c>
      <c r="AM191">
        <v>0</v>
      </c>
      <c r="AN191">
        <v>0</v>
      </c>
      <c r="AO191">
        <v>0</v>
      </c>
      <c r="AP191">
        <v>0</v>
      </c>
      <c r="AQ191">
        <v>0</v>
      </c>
      <c r="AR191">
        <v>-26116066</v>
      </c>
      <c r="AS191">
        <v>0</v>
      </c>
      <c r="AT191">
        <v>-5816603</v>
      </c>
    </row>
    <row r="192" spans="1:46" x14ac:dyDescent="0.35">
      <c r="A192" t="s">
        <v>541</v>
      </c>
      <c r="B192" t="s">
        <v>542</v>
      </c>
      <c r="C192" t="s">
        <v>132</v>
      </c>
      <c r="D192" t="s">
        <v>112</v>
      </c>
      <c r="E192">
        <v>0.3</v>
      </c>
      <c r="F192">
        <v>0.5</v>
      </c>
      <c r="G192">
        <v>0.76100000000000001</v>
      </c>
      <c r="H192">
        <v>285543</v>
      </c>
      <c r="I192">
        <v>0</v>
      </c>
      <c r="J192">
        <v>34.046860207239597</v>
      </c>
      <c r="K192">
        <v>171898000</v>
      </c>
      <c r="L192">
        <v>151139000</v>
      </c>
      <c r="M192" s="4">
        <v>0</v>
      </c>
      <c r="N192">
        <v>37414468</v>
      </c>
      <c r="O192">
        <v>16564</v>
      </c>
      <c r="P192">
        <v>1569601</v>
      </c>
      <c r="Q192">
        <v>0</v>
      </c>
      <c r="R192">
        <v>-3663330</v>
      </c>
      <c r="S192">
        <v>0</v>
      </c>
      <c r="T192">
        <v>-8515202</v>
      </c>
      <c r="U192">
        <v>0</v>
      </c>
      <c r="V192">
        <v>-21756</v>
      </c>
      <c r="W192">
        <v>0</v>
      </c>
      <c r="X192">
        <v>-1997</v>
      </c>
      <c r="Y192">
        <v>0</v>
      </c>
      <c r="Z192">
        <v>0</v>
      </c>
      <c r="AA192">
        <v>0</v>
      </c>
      <c r="AB192">
        <v>-453580</v>
      </c>
      <c r="AC192">
        <v>0</v>
      </c>
      <c r="AD192">
        <v>-4620</v>
      </c>
      <c r="AE192">
        <v>0</v>
      </c>
      <c r="AF192">
        <v>0</v>
      </c>
      <c r="AG192">
        <v>0</v>
      </c>
      <c r="AH192">
        <v>0</v>
      </c>
      <c r="AI192">
        <v>0</v>
      </c>
      <c r="AJ192">
        <v>0</v>
      </c>
      <c r="AK192">
        <v>0</v>
      </c>
      <c r="AL192">
        <v>0</v>
      </c>
      <c r="AM192">
        <v>0</v>
      </c>
      <c r="AN192">
        <v>0</v>
      </c>
      <c r="AO192">
        <v>0</v>
      </c>
      <c r="AP192">
        <v>0</v>
      </c>
      <c r="AQ192">
        <v>0</v>
      </c>
      <c r="AR192">
        <v>-17317757</v>
      </c>
      <c r="AS192">
        <v>0</v>
      </c>
      <c r="AT192">
        <v>-10279410</v>
      </c>
    </row>
    <row r="193" spans="1:46" x14ac:dyDescent="0.35">
      <c r="A193" t="s">
        <v>543</v>
      </c>
      <c r="B193" t="s">
        <v>544</v>
      </c>
      <c r="C193" t="s">
        <v>112</v>
      </c>
      <c r="D193" t="s">
        <v>382</v>
      </c>
      <c r="E193">
        <v>0.49</v>
      </c>
      <c r="F193">
        <v>0.5</v>
      </c>
      <c r="G193">
        <v>0.63900000000000001</v>
      </c>
      <c r="H193">
        <v>127098</v>
      </c>
      <c r="I193">
        <v>0</v>
      </c>
      <c r="J193">
        <v>14.7324030525378</v>
      </c>
      <c r="K193">
        <v>110800000</v>
      </c>
      <c r="L193">
        <v>97314000</v>
      </c>
      <c r="M193" s="4">
        <v>0</v>
      </c>
      <c r="N193">
        <v>25988845</v>
      </c>
      <c r="O193">
        <v>1485908</v>
      </c>
      <c r="P193">
        <v>826297</v>
      </c>
      <c r="Q193">
        <v>-4776299</v>
      </c>
      <c r="R193">
        <v>-836430</v>
      </c>
      <c r="S193">
        <v>1889588</v>
      </c>
      <c r="T193">
        <v>-4451647</v>
      </c>
      <c r="U193">
        <v>-184131</v>
      </c>
      <c r="V193">
        <v>-41574</v>
      </c>
      <c r="W193">
        <v>0</v>
      </c>
      <c r="X193">
        <v>-3992</v>
      </c>
      <c r="Y193">
        <v>0</v>
      </c>
      <c r="Z193">
        <v>0</v>
      </c>
      <c r="AA193">
        <v>0</v>
      </c>
      <c r="AB193">
        <v>-161952</v>
      </c>
      <c r="AC193">
        <v>-2724</v>
      </c>
      <c r="AD193">
        <v>0</v>
      </c>
      <c r="AE193">
        <v>0</v>
      </c>
      <c r="AF193">
        <v>0</v>
      </c>
      <c r="AG193">
        <v>0</v>
      </c>
      <c r="AH193">
        <v>0</v>
      </c>
      <c r="AI193">
        <v>0</v>
      </c>
      <c r="AJ193">
        <v>-20024</v>
      </c>
      <c r="AK193">
        <v>0</v>
      </c>
      <c r="AL193">
        <v>-20024</v>
      </c>
      <c r="AM193">
        <v>0</v>
      </c>
      <c r="AN193">
        <v>0</v>
      </c>
      <c r="AO193">
        <v>0</v>
      </c>
      <c r="AP193">
        <v>0</v>
      </c>
      <c r="AQ193">
        <v>0</v>
      </c>
      <c r="AR193">
        <v>-5208383</v>
      </c>
      <c r="AS193">
        <v>-105618</v>
      </c>
      <c r="AT193">
        <v>-3145200</v>
      </c>
    </row>
    <row r="194" spans="1:46" x14ac:dyDescent="0.35">
      <c r="A194" t="s">
        <v>545</v>
      </c>
      <c r="B194" t="s">
        <v>546</v>
      </c>
      <c r="C194" t="s">
        <v>206</v>
      </c>
      <c r="D194" t="s">
        <v>207</v>
      </c>
      <c r="E194">
        <v>0.4</v>
      </c>
      <c r="F194">
        <v>0.5</v>
      </c>
      <c r="G194">
        <v>0.68899999999999995</v>
      </c>
      <c r="H194">
        <v>171440</v>
      </c>
      <c r="I194">
        <v>0</v>
      </c>
      <c r="J194">
        <v>-11.198280307118701</v>
      </c>
      <c r="K194">
        <v>92085000</v>
      </c>
      <c r="L194">
        <v>82326000</v>
      </c>
      <c r="M194" s="4">
        <v>0</v>
      </c>
      <c r="N194">
        <v>34462685</v>
      </c>
      <c r="O194">
        <v>1535076</v>
      </c>
      <c r="P194">
        <v>4453295</v>
      </c>
      <c r="Q194">
        <v>0</v>
      </c>
      <c r="R194">
        <v>0</v>
      </c>
      <c r="S194">
        <v>0</v>
      </c>
      <c r="T194">
        <v>-3055147</v>
      </c>
      <c r="U194">
        <v>0</v>
      </c>
      <c r="V194">
        <v>0</v>
      </c>
      <c r="W194">
        <v>0</v>
      </c>
      <c r="X194">
        <v>-9308</v>
      </c>
      <c r="Y194">
        <v>0</v>
      </c>
      <c r="Z194">
        <v>0</v>
      </c>
      <c r="AA194">
        <v>0</v>
      </c>
      <c r="AB194">
        <v>-50365</v>
      </c>
      <c r="AC194">
        <v>0</v>
      </c>
      <c r="AD194">
        <v>0</v>
      </c>
      <c r="AE194">
        <v>0</v>
      </c>
      <c r="AF194">
        <v>0</v>
      </c>
      <c r="AG194">
        <v>0</v>
      </c>
      <c r="AH194">
        <v>0</v>
      </c>
      <c r="AI194">
        <v>0</v>
      </c>
      <c r="AJ194">
        <v>-1</v>
      </c>
      <c r="AK194">
        <v>0</v>
      </c>
      <c r="AL194">
        <v>0</v>
      </c>
      <c r="AM194">
        <v>0</v>
      </c>
      <c r="AN194">
        <v>0</v>
      </c>
      <c r="AO194">
        <v>0</v>
      </c>
      <c r="AP194">
        <v>0</v>
      </c>
      <c r="AQ194">
        <v>0</v>
      </c>
      <c r="AR194">
        <v>-4464512</v>
      </c>
      <c r="AS194">
        <v>0</v>
      </c>
      <c r="AT194">
        <v>-1121964</v>
      </c>
    </row>
    <row r="195" spans="1:46" x14ac:dyDescent="0.35">
      <c r="A195" t="s">
        <v>547</v>
      </c>
      <c r="B195" t="s">
        <v>548</v>
      </c>
      <c r="C195" t="s">
        <v>326</v>
      </c>
      <c r="D195" t="s">
        <v>112</v>
      </c>
      <c r="E195">
        <v>0.4</v>
      </c>
      <c r="F195">
        <v>0.5</v>
      </c>
      <c r="G195">
        <v>0.70699999999999996</v>
      </c>
      <c r="H195">
        <v>243897</v>
      </c>
      <c r="I195">
        <v>0</v>
      </c>
      <c r="J195">
        <v>-19.494463526967401</v>
      </c>
      <c r="K195">
        <v>140050000</v>
      </c>
      <c r="L195">
        <v>128906000</v>
      </c>
      <c r="M195" s="4">
        <v>0</v>
      </c>
      <c r="N195">
        <v>52574607</v>
      </c>
      <c r="O195">
        <v>11839</v>
      </c>
      <c r="P195">
        <v>2889306</v>
      </c>
      <c r="Q195">
        <v>61481</v>
      </c>
      <c r="R195">
        <v>5264708</v>
      </c>
      <c r="S195">
        <v>0</v>
      </c>
      <c r="T195">
        <v>-3733708</v>
      </c>
      <c r="U195">
        <v>0</v>
      </c>
      <c r="V195">
        <v>0</v>
      </c>
      <c r="W195">
        <v>0</v>
      </c>
      <c r="X195">
        <v>-1424</v>
      </c>
      <c r="Y195">
        <v>0</v>
      </c>
      <c r="Z195">
        <v>0</v>
      </c>
      <c r="AA195">
        <v>0</v>
      </c>
      <c r="AB195">
        <v>-44169</v>
      </c>
      <c r="AC195">
        <v>0</v>
      </c>
      <c r="AD195">
        <v>0</v>
      </c>
      <c r="AE195">
        <v>0</v>
      </c>
      <c r="AF195">
        <v>0</v>
      </c>
      <c r="AG195">
        <v>0</v>
      </c>
      <c r="AH195">
        <v>0</v>
      </c>
      <c r="AI195">
        <v>0</v>
      </c>
      <c r="AJ195">
        <v>-21403</v>
      </c>
      <c r="AK195">
        <v>0</v>
      </c>
      <c r="AL195">
        <v>0</v>
      </c>
      <c r="AM195">
        <v>0</v>
      </c>
      <c r="AN195">
        <v>0</v>
      </c>
      <c r="AO195">
        <v>0</v>
      </c>
      <c r="AP195">
        <v>0</v>
      </c>
      <c r="AQ195">
        <v>0</v>
      </c>
      <c r="AR195">
        <v>-8676860</v>
      </c>
      <c r="AS195">
        <v>0</v>
      </c>
      <c r="AT195">
        <v>-7891353</v>
      </c>
    </row>
    <row r="196" spans="1:46" x14ac:dyDescent="0.35">
      <c r="A196" t="s">
        <v>549</v>
      </c>
      <c r="B196" t="s">
        <v>550</v>
      </c>
      <c r="C196" t="s">
        <v>218</v>
      </c>
      <c r="D196" t="s">
        <v>166</v>
      </c>
      <c r="E196">
        <v>0.4</v>
      </c>
      <c r="F196">
        <v>0.5</v>
      </c>
      <c r="G196">
        <v>0.66400000000000003</v>
      </c>
      <c r="H196">
        <v>72981</v>
      </c>
      <c r="I196">
        <v>0</v>
      </c>
      <c r="J196">
        <v>-4.3114240548475502</v>
      </c>
      <c r="K196">
        <v>49704000</v>
      </c>
      <c r="L196">
        <v>43563000</v>
      </c>
      <c r="M196" s="4">
        <v>0</v>
      </c>
      <c r="N196">
        <v>11520405</v>
      </c>
      <c r="O196">
        <v>97440</v>
      </c>
      <c r="P196">
        <v>344185</v>
      </c>
      <c r="Q196">
        <v>9807</v>
      </c>
      <c r="R196">
        <v>-627254</v>
      </c>
      <c r="S196">
        <v>123111</v>
      </c>
      <c r="T196">
        <v>-3767947</v>
      </c>
      <c r="U196">
        <v>0</v>
      </c>
      <c r="V196">
        <v>-17145</v>
      </c>
      <c r="W196">
        <v>0</v>
      </c>
      <c r="X196">
        <v>-551</v>
      </c>
      <c r="Y196">
        <v>0</v>
      </c>
      <c r="Z196">
        <v>0</v>
      </c>
      <c r="AA196">
        <v>0</v>
      </c>
      <c r="AB196">
        <v>-70172</v>
      </c>
      <c r="AC196">
        <v>0</v>
      </c>
      <c r="AD196">
        <v>-513</v>
      </c>
      <c r="AE196">
        <v>0</v>
      </c>
      <c r="AF196">
        <v>0</v>
      </c>
      <c r="AG196">
        <v>0</v>
      </c>
      <c r="AH196">
        <v>0</v>
      </c>
      <c r="AI196">
        <v>0</v>
      </c>
      <c r="AJ196">
        <v>-19259</v>
      </c>
      <c r="AK196">
        <v>0</v>
      </c>
      <c r="AL196">
        <v>-19259</v>
      </c>
      <c r="AM196">
        <v>0</v>
      </c>
      <c r="AN196">
        <v>0</v>
      </c>
      <c r="AO196">
        <v>0</v>
      </c>
      <c r="AP196">
        <v>0</v>
      </c>
      <c r="AQ196">
        <v>0</v>
      </c>
      <c r="AR196">
        <v>-4179504</v>
      </c>
      <c r="AS196">
        <v>0</v>
      </c>
      <c r="AT196">
        <v>-2188467</v>
      </c>
    </row>
    <row r="197" spans="1:46" x14ac:dyDescent="0.35">
      <c r="A197" t="s">
        <v>551</v>
      </c>
      <c r="B197" t="s">
        <v>552</v>
      </c>
      <c r="C197" t="s">
        <v>132</v>
      </c>
      <c r="D197" t="s">
        <v>112</v>
      </c>
      <c r="E197">
        <v>0.3</v>
      </c>
      <c r="F197">
        <v>0.5</v>
      </c>
      <c r="G197">
        <v>0.76900000000000002</v>
      </c>
      <c r="H197">
        <v>315766</v>
      </c>
      <c r="I197">
        <v>0</v>
      </c>
      <c r="J197">
        <v>-4.9568768797712304</v>
      </c>
      <c r="K197">
        <v>231729000</v>
      </c>
      <c r="L197">
        <v>219069000</v>
      </c>
      <c r="M197" s="4">
        <v>0</v>
      </c>
      <c r="N197">
        <v>61361453</v>
      </c>
      <c r="O197">
        <v>366780</v>
      </c>
      <c r="P197">
        <v>72710</v>
      </c>
      <c r="Q197">
        <v>-931478</v>
      </c>
      <c r="R197">
        <v>-795473</v>
      </c>
      <c r="S197">
        <v>0</v>
      </c>
      <c r="T197">
        <v>-5481922</v>
      </c>
      <c r="U197">
        <v>0</v>
      </c>
      <c r="V197">
        <v>0</v>
      </c>
      <c r="W197">
        <v>0</v>
      </c>
      <c r="X197">
        <v>0</v>
      </c>
      <c r="Y197">
        <v>0</v>
      </c>
      <c r="Z197">
        <v>0</v>
      </c>
      <c r="AA197">
        <v>0</v>
      </c>
      <c r="AB197">
        <v>-174690</v>
      </c>
      <c r="AC197">
        <v>0</v>
      </c>
      <c r="AD197">
        <v>0</v>
      </c>
      <c r="AE197">
        <v>0</v>
      </c>
      <c r="AF197">
        <v>0</v>
      </c>
      <c r="AG197">
        <v>0</v>
      </c>
      <c r="AH197">
        <v>0</v>
      </c>
      <c r="AI197">
        <v>0</v>
      </c>
      <c r="AJ197">
        <v>0</v>
      </c>
      <c r="AK197">
        <v>0</v>
      </c>
      <c r="AL197">
        <v>0</v>
      </c>
      <c r="AM197">
        <v>0</v>
      </c>
      <c r="AN197">
        <v>0</v>
      </c>
      <c r="AO197">
        <v>0</v>
      </c>
      <c r="AP197">
        <v>0</v>
      </c>
      <c r="AQ197">
        <v>0</v>
      </c>
      <c r="AR197">
        <v>-26230295</v>
      </c>
      <c r="AS197">
        <v>0</v>
      </c>
      <c r="AT197">
        <v>-5566785</v>
      </c>
    </row>
    <row r="198" spans="1:46" x14ac:dyDescent="0.35">
      <c r="A198" t="s">
        <v>553</v>
      </c>
      <c r="B198" t="s">
        <v>554</v>
      </c>
      <c r="C198" t="s">
        <v>173</v>
      </c>
      <c r="D198" t="s">
        <v>112</v>
      </c>
      <c r="E198">
        <v>0.49</v>
      </c>
      <c r="F198">
        <v>0.5</v>
      </c>
      <c r="G198">
        <v>0.65300000000000002</v>
      </c>
      <c r="H198">
        <v>292894</v>
      </c>
      <c r="I198">
        <v>0</v>
      </c>
      <c r="J198">
        <v>32.176614999641302</v>
      </c>
      <c r="K198">
        <v>197105000</v>
      </c>
      <c r="L198">
        <v>172015000</v>
      </c>
      <c r="M198" s="4">
        <v>706560</v>
      </c>
      <c r="N198">
        <v>56800981</v>
      </c>
      <c r="O198">
        <v>609967</v>
      </c>
      <c r="P198">
        <v>3102619</v>
      </c>
      <c r="Q198">
        <v>0</v>
      </c>
      <c r="R198">
        <v>-3887633</v>
      </c>
      <c r="S198">
        <v>0</v>
      </c>
      <c r="T198">
        <v>-9670611</v>
      </c>
      <c r="U198">
        <v>0</v>
      </c>
      <c r="V198">
        <v>0</v>
      </c>
      <c r="W198">
        <v>0</v>
      </c>
      <c r="X198">
        <v>-138</v>
      </c>
      <c r="Y198">
        <v>0</v>
      </c>
      <c r="Z198">
        <v>0</v>
      </c>
      <c r="AA198">
        <v>0</v>
      </c>
      <c r="AB198">
        <v>-251625</v>
      </c>
      <c r="AC198">
        <v>0</v>
      </c>
      <c r="AD198">
        <v>0</v>
      </c>
      <c r="AE198">
        <v>0</v>
      </c>
      <c r="AF198">
        <v>-51917</v>
      </c>
      <c r="AG198">
        <v>0</v>
      </c>
      <c r="AH198">
        <v>-112844</v>
      </c>
      <c r="AI198">
        <v>0</v>
      </c>
      <c r="AJ198">
        <v>0</v>
      </c>
      <c r="AK198">
        <v>0</v>
      </c>
      <c r="AL198">
        <v>0</v>
      </c>
      <c r="AM198">
        <v>0</v>
      </c>
      <c r="AN198">
        <v>-517936</v>
      </c>
      <c r="AO198">
        <v>0</v>
      </c>
      <c r="AP198">
        <v>-7111</v>
      </c>
      <c r="AQ198">
        <v>0</v>
      </c>
      <c r="AR198">
        <v>-8546317</v>
      </c>
      <c r="AS198">
        <v>0</v>
      </c>
      <c r="AT198">
        <v>-11764045</v>
      </c>
    </row>
    <row r="199" spans="1:46" x14ac:dyDescent="0.35">
      <c r="A199" t="s">
        <v>555</v>
      </c>
      <c r="B199" t="s">
        <v>556</v>
      </c>
      <c r="C199" t="s">
        <v>140</v>
      </c>
      <c r="D199" t="s">
        <v>141</v>
      </c>
      <c r="E199">
        <v>0.4</v>
      </c>
      <c r="F199">
        <v>0.5</v>
      </c>
      <c r="G199">
        <v>0.70599999999999996</v>
      </c>
      <c r="H199">
        <v>119655</v>
      </c>
      <c r="I199">
        <v>0</v>
      </c>
      <c r="J199">
        <v>-5.1587290377916002</v>
      </c>
      <c r="K199">
        <v>55855000</v>
      </c>
      <c r="L199">
        <v>48181000</v>
      </c>
      <c r="M199" s="4">
        <v>0</v>
      </c>
      <c r="N199">
        <v>12844948</v>
      </c>
      <c r="O199">
        <v>5687</v>
      </c>
      <c r="P199">
        <v>342713</v>
      </c>
      <c r="Q199">
        <v>337686</v>
      </c>
      <c r="R199">
        <v>-1262708</v>
      </c>
      <c r="S199">
        <v>0</v>
      </c>
      <c r="T199">
        <v>-4080362</v>
      </c>
      <c r="U199">
        <v>0</v>
      </c>
      <c r="V199">
        <v>-19917</v>
      </c>
      <c r="W199">
        <v>0</v>
      </c>
      <c r="X199">
        <v>7529</v>
      </c>
      <c r="Y199">
        <v>0</v>
      </c>
      <c r="Z199">
        <v>0</v>
      </c>
      <c r="AA199">
        <v>0</v>
      </c>
      <c r="AB199">
        <v>-130183</v>
      </c>
      <c r="AC199">
        <v>0</v>
      </c>
      <c r="AD199">
        <v>-5534</v>
      </c>
      <c r="AE199">
        <v>0</v>
      </c>
      <c r="AF199">
        <v>0</v>
      </c>
      <c r="AG199">
        <v>0</v>
      </c>
      <c r="AH199">
        <v>0</v>
      </c>
      <c r="AI199">
        <v>0</v>
      </c>
      <c r="AJ199">
        <v>-6786</v>
      </c>
      <c r="AK199">
        <v>0</v>
      </c>
      <c r="AL199">
        <v>-6786</v>
      </c>
      <c r="AM199">
        <v>0</v>
      </c>
      <c r="AN199">
        <v>0</v>
      </c>
      <c r="AO199">
        <v>0</v>
      </c>
      <c r="AP199">
        <v>0</v>
      </c>
      <c r="AQ199">
        <v>0</v>
      </c>
      <c r="AR199">
        <v>-3736630</v>
      </c>
      <c r="AS199">
        <v>0</v>
      </c>
      <c r="AT199">
        <v>-2377179</v>
      </c>
    </row>
    <row r="200" spans="1:46" x14ac:dyDescent="0.35">
      <c r="A200" t="s">
        <v>557</v>
      </c>
      <c r="B200" t="s">
        <v>558</v>
      </c>
      <c r="C200" t="s">
        <v>218</v>
      </c>
      <c r="D200" t="s">
        <v>166</v>
      </c>
      <c r="E200">
        <v>0.4</v>
      </c>
      <c r="F200">
        <v>0.5</v>
      </c>
      <c r="G200">
        <v>0.63300000000000001</v>
      </c>
      <c r="H200">
        <v>63935</v>
      </c>
      <c r="I200">
        <v>0</v>
      </c>
      <c r="J200">
        <v>-2.7135192461542399</v>
      </c>
      <c r="K200">
        <v>41788000</v>
      </c>
      <c r="L200">
        <v>36300000</v>
      </c>
      <c r="M200" s="4">
        <v>0</v>
      </c>
      <c r="N200">
        <v>10501143</v>
      </c>
      <c r="O200">
        <v>0</v>
      </c>
      <c r="P200">
        <v>169539</v>
      </c>
      <c r="Q200">
        <v>-387026</v>
      </c>
      <c r="R200">
        <v>-124282</v>
      </c>
      <c r="S200">
        <v>0</v>
      </c>
      <c r="T200">
        <v>-3674596</v>
      </c>
      <c r="U200">
        <v>0</v>
      </c>
      <c r="V200">
        <v>-15464</v>
      </c>
      <c r="W200">
        <v>0</v>
      </c>
      <c r="X200">
        <v>-1118</v>
      </c>
      <c r="Y200">
        <v>0</v>
      </c>
      <c r="Z200">
        <v>0</v>
      </c>
      <c r="AA200">
        <v>0</v>
      </c>
      <c r="AB200">
        <v>-121930</v>
      </c>
      <c r="AC200">
        <v>0</v>
      </c>
      <c r="AD200">
        <v>-3583</v>
      </c>
      <c r="AE200">
        <v>0</v>
      </c>
      <c r="AF200">
        <v>0</v>
      </c>
      <c r="AG200">
        <v>0</v>
      </c>
      <c r="AH200">
        <v>0</v>
      </c>
      <c r="AI200">
        <v>0</v>
      </c>
      <c r="AJ200">
        <v>-4685</v>
      </c>
      <c r="AK200">
        <v>0</v>
      </c>
      <c r="AL200">
        <v>-4685</v>
      </c>
      <c r="AM200">
        <v>0</v>
      </c>
      <c r="AN200">
        <v>0</v>
      </c>
      <c r="AO200">
        <v>0</v>
      </c>
      <c r="AP200">
        <v>0</v>
      </c>
      <c r="AQ200">
        <v>0</v>
      </c>
      <c r="AR200">
        <v>-2315354</v>
      </c>
      <c r="AS200">
        <v>0</v>
      </c>
      <c r="AT200">
        <v>-2699862</v>
      </c>
    </row>
    <row r="201" spans="1:46" x14ac:dyDescent="0.35">
      <c r="A201" t="s">
        <v>559</v>
      </c>
      <c r="B201" t="s">
        <v>560</v>
      </c>
      <c r="C201" t="s">
        <v>321</v>
      </c>
      <c r="D201" t="s">
        <v>197</v>
      </c>
      <c r="E201">
        <v>0.4</v>
      </c>
      <c r="F201">
        <v>0.5</v>
      </c>
      <c r="G201">
        <v>0.66200000000000003</v>
      </c>
      <c r="H201">
        <v>118841</v>
      </c>
      <c r="I201">
        <v>0</v>
      </c>
      <c r="J201">
        <v>-5.1207695885589599</v>
      </c>
      <c r="K201">
        <v>60793000</v>
      </c>
      <c r="L201">
        <v>56378000</v>
      </c>
      <c r="M201" s="4">
        <v>0</v>
      </c>
      <c r="N201">
        <v>12174511</v>
      </c>
      <c r="O201">
        <v>6182</v>
      </c>
      <c r="P201">
        <v>1508405</v>
      </c>
      <c r="Q201">
        <v>160</v>
      </c>
      <c r="R201">
        <v>-1360020</v>
      </c>
      <c r="S201">
        <v>0</v>
      </c>
      <c r="T201">
        <v>-5563994</v>
      </c>
      <c r="U201">
        <v>0</v>
      </c>
      <c r="V201">
        <v>-11436</v>
      </c>
      <c r="W201">
        <v>0</v>
      </c>
      <c r="X201">
        <v>-6470</v>
      </c>
      <c r="Y201">
        <v>0</v>
      </c>
      <c r="Z201">
        <v>0</v>
      </c>
      <c r="AA201">
        <v>0</v>
      </c>
      <c r="AB201">
        <v>-195600</v>
      </c>
      <c r="AC201">
        <v>0</v>
      </c>
      <c r="AD201">
        <v>0</v>
      </c>
      <c r="AE201">
        <v>0</v>
      </c>
      <c r="AF201">
        <v>0</v>
      </c>
      <c r="AG201">
        <v>0</v>
      </c>
      <c r="AH201">
        <v>0</v>
      </c>
      <c r="AI201">
        <v>0</v>
      </c>
      <c r="AJ201">
        <v>-56337</v>
      </c>
      <c r="AK201">
        <v>0</v>
      </c>
      <c r="AL201">
        <v>-56337</v>
      </c>
      <c r="AM201">
        <v>0</v>
      </c>
      <c r="AN201">
        <v>0</v>
      </c>
      <c r="AO201">
        <v>0</v>
      </c>
      <c r="AP201">
        <v>0</v>
      </c>
      <c r="AQ201">
        <v>0</v>
      </c>
      <c r="AR201">
        <v>-5739443</v>
      </c>
      <c r="AS201">
        <v>0</v>
      </c>
      <c r="AT201">
        <v>-1830635</v>
      </c>
    </row>
    <row r="202" spans="1:46" x14ac:dyDescent="0.35">
      <c r="A202" t="s">
        <v>561</v>
      </c>
      <c r="B202" t="s">
        <v>562</v>
      </c>
      <c r="C202" t="s">
        <v>112</v>
      </c>
      <c r="D202" t="s">
        <v>137</v>
      </c>
      <c r="E202">
        <v>0.49</v>
      </c>
      <c r="F202">
        <v>0.5</v>
      </c>
      <c r="G202">
        <v>0.66</v>
      </c>
      <c r="H202">
        <v>253009</v>
      </c>
      <c r="I202">
        <v>7927</v>
      </c>
      <c r="J202">
        <v>29.415206976313002</v>
      </c>
      <c r="K202">
        <v>205079000</v>
      </c>
      <c r="L202">
        <v>190575000</v>
      </c>
      <c r="M202" s="4">
        <v>0</v>
      </c>
      <c r="N202">
        <v>63690392</v>
      </c>
      <c r="O202">
        <v>1089031</v>
      </c>
      <c r="P202">
        <v>5995302</v>
      </c>
      <c r="Q202">
        <v>-2272123</v>
      </c>
      <c r="R202">
        <v>1411328</v>
      </c>
      <c r="S202">
        <v>652913</v>
      </c>
      <c r="T202">
        <v>-9943489</v>
      </c>
      <c r="U202">
        <v>-17369</v>
      </c>
      <c r="V202">
        <v>-46651</v>
      </c>
      <c r="W202">
        <v>0</v>
      </c>
      <c r="X202">
        <v>-6319</v>
      </c>
      <c r="Y202">
        <v>0</v>
      </c>
      <c r="Z202">
        <v>0</v>
      </c>
      <c r="AA202">
        <v>0</v>
      </c>
      <c r="AB202">
        <v>-205556</v>
      </c>
      <c r="AC202">
        <v>0</v>
      </c>
      <c r="AD202">
        <v>-246</v>
      </c>
      <c r="AE202">
        <v>0</v>
      </c>
      <c r="AF202">
        <v>0</v>
      </c>
      <c r="AG202">
        <v>0</v>
      </c>
      <c r="AH202">
        <v>0</v>
      </c>
      <c r="AI202">
        <v>0</v>
      </c>
      <c r="AJ202">
        <v>-10092</v>
      </c>
      <c r="AK202">
        <v>0</v>
      </c>
      <c r="AL202">
        <v>-10092</v>
      </c>
      <c r="AM202">
        <v>0</v>
      </c>
      <c r="AN202">
        <v>0</v>
      </c>
      <c r="AO202">
        <v>-97097</v>
      </c>
      <c r="AP202">
        <v>0</v>
      </c>
      <c r="AQ202">
        <v>0</v>
      </c>
      <c r="AR202">
        <v>-9154977</v>
      </c>
      <c r="AS202">
        <v>-6220</v>
      </c>
      <c r="AT202">
        <v>1477407</v>
      </c>
    </row>
    <row r="203" spans="1:46" x14ac:dyDescent="0.35">
      <c r="A203" t="s">
        <v>563</v>
      </c>
      <c r="B203" t="s">
        <v>564</v>
      </c>
      <c r="C203" t="s">
        <v>509</v>
      </c>
      <c r="D203" t="s">
        <v>112</v>
      </c>
      <c r="E203">
        <v>0.4</v>
      </c>
      <c r="F203">
        <v>0.5</v>
      </c>
      <c r="G203">
        <v>0.7</v>
      </c>
      <c r="H203">
        <v>195593</v>
      </c>
      <c r="I203">
        <v>0</v>
      </c>
      <c r="J203">
        <v>-13.2724959875965</v>
      </c>
      <c r="K203">
        <v>149025000</v>
      </c>
      <c r="L203">
        <v>133958000</v>
      </c>
      <c r="M203" s="4">
        <v>0</v>
      </c>
      <c r="N203">
        <v>49946382</v>
      </c>
      <c r="O203">
        <v>1658941</v>
      </c>
      <c r="P203">
        <v>1970905</v>
      </c>
      <c r="Q203">
        <v>-570417</v>
      </c>
      <c r="R203">
        <v>-4262879</v>
      </c>
      <c r="S203">
        <v>0</v>
      </c>
      <c r="T203">
        <v>-3484327</v>
      </c>
      <c r="U203">
        <v>0</v>
      </c>
      <c r="V203">
        <v>0</v>
      </c>
      <c r="W203">
        <v>0</v>
      </c>
      <c r="X203">
        <v>0</v>
      </c>
      <c r="Y203">
        <v>0</v>
      </c>
      <c r="Z203">
        <v>0</v>
      </c>
      <c r="AA203">
        <v>0</v>
      </c>
      <c r="AB203">
        <v>-93958</v>
      </c>
      <c r="AC203">
        <v>0</v>
      </c>
      <c r="AD203">
        <v>0</v>
      </c>
      <c r="AE203">
        <v>0</v>
      </c>
      <c r="AF203">
        <v>0</v>
      </c>
      <c r="AG203">
        <v>0</v>
      </c>
      <c r="AH203">
        <v>0</v>
      </c>
      <c r="AI203">
        <v>0</v>
      </c>
      <c r="AJ203">
        <v>-4045</v>
      </c>
      <c r="AK203">
        <v>0</v>
      </c>
      <c r="AL203">
        <v>-4045</v>
      </c>
      <c r="AM203">
        <v>0</v>
      </c>
      <c r="AN203">
        <v>0</v>
      </c>
      <c r="AO203">
        <v>0</v>
      </c>
      <c r="AP203">
        <v>0</v>
      </c>
      <c r="AQ203">
        <v>0</v>
      </c>
      <c r="AR203">
        <v>-5661180</v>
      </c>
      <c r="AS203">
        <v>0</v>
      </c>
      <c r="AT203">
        <v>-9037799</v>
      </c>
    </row>
    <row r="204" spans="1:46" x14ac:dyDescent="0.35">
      <c r="A204" t="s">
        <v>565</v>
      </c>
      <c r="B204" t="s">
        <v>566</v>
      </c>
      <c r="C204" t="s">
        <v>326</v>
      </c>
      <c r="D204" t="s">
        <v>112</v>
      </c>
      <c r="E204">
        <v>0.4</v>
      </c>
      <c r="F204">
        <v>0.5</v>
      </c>
      <c r="G204">
        <v>0.73099999999999998</v>
      </c>
      <c r="H204">
        <v>162819</v>
      </c>
      <c r="I204">
        <v>2288</v>
      </c>
      <c r="J204">
        <v>-19.899018668026699</v>
      </c>
      <c r="K204">
        <v>155839000</v>
      </c>
      <c r="L204">
        <v>133720000</v>
      </c>
      <c r="M204" s="4">
        <v>1203200</v>
      </c>
      <c r="N204">
        <v>46565592</v>
      </c>
      <c r="O204">
        <v>0</v>
      </c>
      <c r="P204">
        <v>0</v>
      </c>
      <c r="Q204">
        <v>0</v>
      </c>
      <c r="R204">
        <v>-85577</v>
      </c>
      <c r="S204">
        <v>53936</v>
      </c>
      <c r="T204">
        <v>-2717513</v>
      </c>
      <c r="U204">
        <v>0</v>
      </c>
      <c r="V204">
        <v>0</v>
      </c>
      <c r="W204">
        <v>0</v>
      </c>
      <c r="X204">
        <v>3</v>
      </c>
      <c r="Y204">
        <v>0</v>
      </c>
      <c r="Z204">
        <v>0</v>
      </c>
      <c r="AA204">
        <v>0</v>
      </c>
      <c r="AB204">
        <v>-117154</v>
      </c>
      <c r="AC204">
        <v>0</v>
      </c>
      <c r="AD204">
        <v>0</v>
      </c>
      <c r="AE204">
        <v>0</v>
      </c>
      <c r="AF204">
        <v>0</v>
      </c>
      <c r="AG204">
        <v>0</v>
      </c>
      <c r="AH204">
        <v>0</v>
      </c>
      <c r="AI204">
        <v>0</v>
      </c>
      <c r="AJ204">
        <v>0</v>
      </c>
      <c r="AK204">
        <v>0</v>
      </c>
      <c r="AL204">
        <v>0</v>
      </c>
      <c r="AM204">
        <v>0</v>
      </c>
      <c r="AN204">
        <v>0</v>
      </c>
      <c r="AO204">
        <v>0</v>
      </c>
      <c r="AP204">
        <v>0</v>
      </c>
      <c r="AQ204">
        <v>0</v>
      </c>
      <c r="AR204">
        <v>-7866880</v>
      </c>
      <c r="AS204">
        <v>0</v>
      </c>
      <c r="AT204">
        <v>-2052481</v>
      </c>
    </row>
    <row r="205" spans="1:46" x14ac:dyDescent="0.35">
      <c r="A205" t="s">
        <v>567</v>
      </c>
      <c r="B205" t="s">
        <v>568</v>
      </c>
      <c r="C205" t="s">
        <v>121</v>
      </c>
      <c r="D205" t="s">
        <v>122</v>
      </c>
      <c r="E205">
        <v>0.4</v>
      </c>
      <c r="F205">
        <v>0.5</v>
      </c>
      <c r="G205">
        <v>0.68100000000000005</v>
      </c>
      <c r="H205">
        <v>136325</v>
      </c>
      <c r="I205">
        <v>0</v>
      </c>
      <c r="J205">
        <v>-8.1667343960232905</v>
      </c>
      <c r="K205">
        <v>81280000</v>
      </c>
      <c r="L205">
        <v>73917000</v>
      </c>
      <c r="M205" s="4">
        <v>0</v>
      </c>
      <c r="N205">
        <v>20657197</v>
      </c>
      <c r="O205">
        <v>34422</v>
      </c>
      <c r="P205">
        <v>5376619</v>
      </c>
      <c r="Q205">
        <v>0</v>
      </c>
      <c r="R205">
        <v>-1298734</v>
      </c>
      <c r="S205">
        <v>0</v>
      </c>
      <c r="T205">
        <v>-3744896</v>
      </c>
      <c r="U205">
        <v>0</v>
      </c>
      <c r="V205">
        <v>-15995</v>
      </c>
      <c r="W205">
        <v>0</v>
      </c>
      <c r="X205">
        <v>0</v>
      </c>
      <c r="Y205">
        <v>0</v>
      </c>
      <c r="Z205">
        <v>0</v>
      </c>
      <c r="AA205">
        <v>0</v>
      </c>
      <c r="AB205">
        <v>-140666</v>
      </c>
      <c r="AC205">
        <v>0</v>
      </c>
      <c r="AD205">
        <v>2318</v>
      </c>
      <c r="AE205">
        <v>0</v>
      </c>
      <c r="AF205">
        <v>0</v>
      </c>
      <c r="AG205">
        <v>0</v>
      </c>
      <c r="AH205">
        <v>0</v>
      </c>
      <c r="AI205">
        <v>0</v>
      </c>
      <c r="AJ205">
        <v>-4628</v>
      </c>
      <c r="AK205">
        <v>0</v>
      </c>
      <c r="AL205">
        <v>-4628</v>
      </c>
      <c r="AM205">
        <v>0</v>
      </c>
      <c r="AN205">
        <v>0</v>
      </c>
      <c r="AO205">
        <v>0</v>
      </c>
      <c r="AP205">
        <v>0</v>
      </c>
      <c r="AQ205">
        <v>0</v>
      </c>
      <c r="AR205">
        <v>-6065082</v>
      </c>
      <c r="AS205">
        <v>0</v>
      </c>
      <c r="AT205">
        <v>-4459685</v>
      </c>
    </row>
    <row r="206" spans="1:46" x14ac:dyDescent="0.35">
      <c r="A206" t="s">
        <v>569</v>
      </c>
      <c r="B206" t="s">
        <v>570</v>
      </c>
      <c r="C206" t="s">
        <v>144</v>
      </c>
      <c r="D206" t="s">
        <v>145</v>
      </c>
      <c r="E206">
        <v>0.4</v>
      </c>
      <c r="F206">
        <v>0.5</v>
      </c>
      <c r="G206">
        <v>0.73099999999999998</v>
      </c>
      <c r="H206">
        <v>167158</v>
      </c>
      <c r="I206">
        <v>0</v>
      </c>
      <c r="J206">
        <v>-16.331808459405298</v>
      </c>
      <c r="K206">
        <v>143278000</v>
      </c>
      <c r="L206">
        <v>116864000</v>
      </c>
      <c r="M206" s="4">
        <v>0</v>
      </c>
      <c r="N206">
        <v>44244095</v>
      </c>
      <c r="O206">
        <v>1247377</v>
      </c>
      <c r="P206">
        <v>1915958</v>
      </c>
      <c r="Q206">
        <v>-567287</v>
      </c>
      <c r="R206">
        <v>2230452</v>
      </c>
      <c r="S206">
        <v>0</v>
      </c>
      <c r="T206">
        <v>-2580589</v>
      </c>
      <c r="U206">
        <v>0</v>
      </c>
      <c r="V206">
        <v>-3271</v>
      </c>
      <c r="W206">
        <v>0</v>
      </c>
      <c r="X206">
        <v>-1944</v>
      </c>
      <c r="Y206">
        <v>0</v>
      </c>
      <c r="Z206">
        <v>0</v>
      </c>
      <c r="AA206">
        <v>0</v>
      </c>
      <c r="AB206">
        <v>-49580</v>
      </c>
      <c r="AC206">
        <v>0</v>
      </c>
      <c r="AD206">
        <v>-959</v>
      </c>
      <c r="AE206">
        <v>0</v>
      </c>
      <c r="AF206">
        <v>0</v>
      </c>
      <c r="AG206">
        <v>0</v>
      </c>
      <c r="AH206">
        <v>0</v>
      </c>
      <c r="AI206">
        <v>0</v>
      </c>
      <c r="AJ206">
        <v>-7117</v>
      </c>
      <c r="AK206">
        <v>0</v>
      </c>
      <c r="AL206">
        <v>-6923</v>
      </c>
      <c r="AM206">
        <v>0</v>
      </c>
      <c r="AN206">
        <v>-157527</v>
      </c>
      <c r="AO206">
        <v>0</v>
      </c>
      <c r="AP206">
        <v>-32285</v>
      </c>
      <c r="AQ206">
        <v>0</v>
      </c>
      <c r="AR206">
        <v>-10095367</v>
      </c>
      <c r="AS206">
        <v>0</v>
      </c>
      <c r="AT206">
        <v>-5450137</v>
      </c>
    </row>
    <row r="207" spans="1:46" x14ac:dyDescent="0.35">
      <c r="A207" t="s">
        <v>571</v>
      </c>
      <c r="B207" t="s">
        <v>572</v>
      </c>
      <c r="C207" t="s">
        <v>112</v>
      </c>
      <c r="D207" t="s">
        <v>163</v>
      </c>
      <c r="E207">
        <v>0.49</v>
      </c>
      <c r="F207">
        <v>0.5</v>
      </c>
      <c r="G207">
        <v>0.67200000000000004</v>
      </c>
      <c r="H207">
        <v>54503</v>
      </c>
      <c r="I207">
        <v>0</v>
      </c>
      <c r="J207">
        <v>-1.0394497076332401</v>
      </c>
      <c r="K207">
        <v>35956000</v>
      </c>
      <c r="L207">
        <v>32823000</v>
      </c>
      <c r="M207" s="4">
        <v>0</v>
      </c>
      <c r="N207">
        <v>8475230</v>
      </c>
      <c r="O207">
        <v>2536</v>
      </c>
      <c r="P207">
        <v>0</v>
      </c>
      <c r="Q207">
        <v>97824</v>
      </c>
      <c r="R207">
        <v>-880591</v>
      </c>
      <c r="S207">
        <v>0</v>
      </c>
      <c r="T207">
        <v>-2181866</v>
      </c>
      <c r="U207">
        <v>0</v>
      </c>
      <c r="V207">
        <v>0</v>
      </c>
      <c r="W207">
        <v>0</v>
      </c>
      <c r="X207">
        <v>-3877</v>
      </c>
      <c r="Y207">
        <v>0</v>
      </c>
      <c r="Z207">
        <v>0</v>
      </c>
      <c r="AA207">
        <v>0</v>
      </c>
      <c r="AB207">
        <v>-68196</v>
      </c>
      <c r="AC207">
        <v>0</v>
      </c>
      <c r="AD207">
        <v>0</v>
      </c>
      <c r="AE207">
        <v>0</v>
      </c>
      <c r="AF207">
        <v>0</v>
      </c>
      <c r="AG207">
        <v>0</v>
      </c>
      <c r="AH207">
        <v>0</v>
      </c>
      <c r="AI207">
        <v>0</v>
      </c>
      <c r="AJ207">
        <v>-4352</v>
      </c>
      <c r="AK207">
        <v>0</v>
      </c>
      <c r="AL207">
        <v>-4352</v>
      </c>
      <c r="AM207">
        <v>0</v>
      </c>
      <c r="AN207">
        <v>0</v>
      </c>
      <c r="AO207">
        <v>0</v>
      </c>
      <c r="AP207">
        <v>0</v>
      </c>
      <c r="AQ207">
        <v>0</v>
      </c>
      <c r="AR207">
        <v>-2667363</v>
      </c>
      <c r="AS207">
        <v>0</v>
      </c>
      <c r="AT207">
        <v>-3647187</v>
      </c>
    </row>
    <row r="208" spans="1:46" x14ac:dyDescent="0.35">
      <c r="A208" t="s">
        <v>573</v>
      </c>
      <c r="B208" t="s">
        <v>574</v>
      </c>
      <c r="C208" t="s">
        <v>173</v>
      </c>
      <c r="D208" t="s">
        <v>112</v>
      </c>
      <c r="E208">
        <v>0.49</v>
      </c>
      <c r="F208">
        <v>0.5</v>
      </c>
      <c r="G208">
        <v>0.66800000000000004</v>
      </c>
      <c r="H208">
        <v>394035</v>
      </c>
      <c r="I208">
        <v>0</v>
      </c>
      <c r="J208">
        <v>34.104364689371998</v>
      </c>
      <c r="K208">
        <v>278556000</v>
      </c>
      <c r="L208">
        <v>241124000</v>
      </c>
      <c r="M208" s="4">
        <v>0</v>
      </c>
      <c r="N208">
        <v>77234582</v>
      </c>
      <c r="O208">
        <v>618148</v>
      </c>
      <c r="P208">
        <v>5497599</v>
      </c>
      <c r="Q208">
        <v>-393640</v>
      </c>
      <c r="R208">
        <v>-6102430</v>
      </c>
      <c r="S208">
        <v>0</v>
      </c>
      <c r="T208">
        <v>-9975773</v>
      </c>
      <c r="U208">
        <v>0</v>
      </c>
      <c r="V208">
        <v>-12091</v>
      </c>
      <c r="W208">
        <v>0</v>
      </c>
      <c r="X208">
        <v>-15763</v>
      </c>
      <c r="Y208">
        <v>0</v>
      </c>
      <c r="Z208">
        <v>0</v>
      </c>
      <c r="AA208">
        <v>0</v>
      </c>
      <c r="AB208">
        <v>-553929</v>
      </c>
      <c r="AC208">
        <v>0</v>
      </c>
      <c r="AD208">
        <v>-25341</v>
      </c>
      <c r="AE208">
        <v>0</v>
      </c>
      <c r="AF208">
        <v>0</v>
      </c>
      <c r="AG208">
        <v>0</v>
      </c>
      <c r="AH208">
        <v>0</v>
      </c>
      <c r="AI208">
        <v>0</v>
      </c>
      <c r="AJ208">
        <v>0</v>
      </c>
      <c r="AK208">
        <v>0</v>
      </c>
      <c r="AL208">
        <v>0</v>
      </c>
      <c r="AM208">
        <v>0</v>
      </c>
      <c r="AN208">
        <v>0</v>
      </c>
      <c r="AO208">
        <v>0</v>
      </c>
      <c r="AP208">
        <v>0</v>
      </c>
      <c r="AQ208">
        <v>0</v>
      </c>
      <c r="AR208">
        <v>-13106009</v>
      </c>
      <c r="AS208">
        <v>0</v>
      </c>
      <c r="AT208">
        <v>-17462918</v>
      </c>
    </row>
    <row r="209" spans="1:46" x14ac:dyDescent="0.35">
      <c r="A209" t="s">
        <v>575</v>
      </c>
      <c r="B209" t="s">
        <v>576</v>
      </c>
      <c r="C209" t="s">
        <v>112</v>
      </c>
      <c r="D209" t="s">
        <v>159</v>
      </c>
      <c r="E209">
        <v>0.49</v>
      </c>
      <c r="F209">
        <v>0.5</v>
      </c>
      <c r="G209">
        <v>0.67300000000000004</v>
      </c>
      <c r="H209">
        <v>485944</v>
      </c>
      <c r="I209">
        <v>0</v>
      </c>
      <c r="J209">
        <v>55.045966365654799</v>
      </c>
      <c r="K209">
        <v>293727000</v>
      </c>
      <c r="L209">
        <v>256718000</v>
      </c>
      <c r="M209" s="4">
        <v>0</v>
      </c>
      <c r="N209">
        <v>87097269</v>
      </c>
      <c r="O209">
        <v>0</v>
      </c>
      <c r="P209">
        <v>0</v>
      </c>
      <c r="Q209">
        <v>1659574</v>
      </c>
      <c r="R209">
        <v>600919</v>
      </c>
      <c r="S209">
        <v>0</v>
      </c>
      <c r="T209">
        <v>-15158178</v>
      </c>
      <c r="U209">
        <v>0</v>
      </c>
      <c r="V209">
        <v>-39779</v>
      </c>
      <c r="W209">
        <v>0</v>
      </c>
      <c r="X209">
        <v>-4657</v>
      </c>
      <c r="Y209">
        <v>0</v>
      </c>
      <c r="Z209">
        <v>775</v>
      </c>
      <c r="AA209">
        <v>0</v>
      </c>
      <c r="AB209">
        <v>-677259</v>
      </c>
      <c r="AC209">
        <v>0</v>
      </c>
      <c r="AD209">
        <v>55983</v>
      </c>
      <c r="AE209">
        <v>0</v>
      </c>
      <c r="AF209">
        <v>0</v>
      </c>
      <c r="AG209">
        <v>0</v>
      </c>
      <c r="AH209">
        <v>0</v>
      </c>
      <c r="AI209">
        <v>0</v>
      </c>
      <c r="AJ209">
        <v>-8295</v>
      </c>
      <c r="AK209">
        <v>0</v>
      </c>
      <c r="AL209">
        <v>-8117</v>
      </c>
      <c r="AM209">
        <v>0</v>
      </c>
      <c r="AN209">
        <v>0</v>
      </c>
      <c r="AO209">
        <v>0</v>
      </c>
      <c r="AP209">
        <v>0</v>
      </c>
      <c r="AQ209">
        <v>0</v>
      </c>
      <c r="AR209">
        <v>-17453090</v>
      </c>
      <c r="AS209">
        <v>0</v>
      </c>
      <c r="AT209">
        <v>-4445564</v>
      </c>
    </row>
    <row r="210" spans="1:46" x14ac:dyDescent="0.35">
      <c r="A210" t="s">
        <v>577</v>
      </c>
      <c r="B210" t="s">
        <v>578</v>
      </c>
      <c r="C210" t="s">
        <v>112</v>
      </c>
      <c r="D210" t="s">
        <v>427</v>
      </c>
      <c r="E210">
        <v>0.49</v>
      </c>
      <c r="F210">
        <v>0.5</v>
      </c>
      <c r="G210">
        <v>0.67300000000000004</v>
      </c>
      <c r="H210">
        <v>320878</v>
      </c>
      <c r="I210">
        <v>0</v>
      </c>
      <c r="J210">
        <v>29.843570507974601</v>
      </c>
      <c r="K210">
        <v>187505000</v>
      </c>
      <c r="L210">
        <v>181232000</v>
      </c>
      <c r="M210" s="4">
        <v>0</v>
      </c>
      <c r="N210">
        <v>56795230</v>
      </c>
      <c r="O210">
        <v>477298</v>
      </c>
      <c r="P210">
        <v>2852429</v>
      </c>
      <c r="Q210">
        <v>1753402</v>
      </c>
      <c r="R210">
        <v>-2550329</v>
      </c>
      <c r="S210">
        <v>0</v>
      </c>
      <c r="T210">
        <v>-9975491</v>
      </c>
      <c r="U210">
        <v>0</v>
      </c>
      <c r="V210">
        <v>-16307</v>
      </c>
      <c r="W210">
        <v>0</v>
      </c>
      <c r="X210">
        <v>3076</v>
      </c>
      <c r="Y210">
        <v>0</v>
      </c>
      <c r="Z210">
        <v>0</v>
      </c>
      <c r="AA210">
        <v>0</v>
      </c>
      <c r="AB210">
        <v>-218700</v>
      </c>
      <c r="AC210">
        <v>0</v>
      </c>
      <c r="AD210">
        <v>-6017</v>
      </c>
      <c r="AE210">
        <v>0</v>
      </c>
      <c r="AF210">
        <v>0</v>
      </c>
      <c r="AG210">
        <v>0</v>
      </c>
      <c r="AH210">
        <v>0</v>
      </c>
      <c r="AI210">
        <v>0</v>
      </c>
      <c r="AJ210">
        <v>-15004</v>
      </c>
      <c r="AK210">
        <v>0</v>
      </c>
      <c r="AL210">
        <v>-14641</v>
      </c>
      <c r="AM210">
        <v>0</v>
      </c>
      <c r="AN210">
        <v>0</v>
      </c>
      <c r="AO210">
        <v>0</v>
      </c>
      <c r="AP210">
        <v>0</v>
      </c>
      <c r="AQ210">
        <v>0</v>
      </c>
      <c r="AR210">
        <v>-15637830</v>
      </c>
      <c r="AS210">
        <v>0</v>
      </c>
      <c r="AT210">
        <v>-14133000</v>
      </c>
    </row>
    <row r="211" spans="1:46" x14ac:dyDescent="0.35">
      <c r="A211" t="s">
        <v>579</v>
      </c>
      <c r="B211" t="s">
        <v>580</v>
      </c>
      <c r="C211" t="s">
        <v>125</v>
      </c>
      <c r="D211" t="s">
        <v>126</v>
      </c>
      <c r="E211">
        <v>0.4</v>
      </c>
      <c r="F211">
        <v>0.5</v>
      </c>
      <c r="G211">
        <v>0.70299999999999996</v>
      </c>
      <c r="H211">
        <v>218563</v>
      </c>
      <c r="I211">
        <v>0</v>
      </c>
      <c r="J211">
        <v>-12.6009587157728</v>
      </c>
      <c r="K211">
        <v>108669000</v>
      </c>
      <c r="L211">
        <v>94860000</v>
      </c>
      <c r="M211" s="4">
        <v>0</v>
      </c>
      <c r="N211">
        <v>29100135</v>
      </c>
      <c r="O211">
        <v>0</v>
      </c>
      <c r="P211">
        <v>128724</v>
      </c>
      <c r="Q211">
        <v>494330</v>
      </c>
      <c r="R211">
        <v>-2065045</v>
      </c>
      <c r="S211">
        <v>0</v>
      </c>
      <c r="T211">
        <v>-5140895</v>
      </c>
      <c r="U211">
        <v>0</v>
      </c>
      <c r="V211">
        <v>-19802</v>
      </c>
      <c r="W211">
        <v>0</v>
      </c>
      <c r="X211">
        <v>0</v>
      </c>
      <c r="Y211">
        <v>0</v>
      </c>
      <c r="Z211">
        <v>0</v>
      </c>
      <c r="AA211">
        <v>0</v>
      </c>
      <c r="AB211">
        <v>-454386</v>
      </c>
      <c r="AC211">
        <v>0</v>
      </c>
      <c r="AD211">
        <v>-2750</v>
      </c>
      <c r="AE211">
        <v>0</v>
      </c>
      <c r="AF211">
        <v>0</v>
      </c>
      <c r="AG211">
        <v>0</v>
      </c>
      <c r="AH211">
        <v>0</v>
      </c>
      <c r="AI211">
        <v>0</v>
      </c>
      <c r="AJ211">
        <v>-8907</v>
      </c>
      <c r="AK211">
        <v>0</v>
      </c>
      <c r="AL211">
        <v>-7285</v>
      </c>
      <c r="AM211">
        <v>0</v>
      </c>
      <c r="AN211">
        <v>-3388</v>
      </c>
      <c r="AO211">
        <v>0</v>
      </c>
      <c r="AP211">
        <v>0</v>
      </c>
      <c r="AQ211">
        <v>0</v>
      </c>
      <c r="AR211">
        <v>-6687064</v>
      </c>
      <c r="AS211">
        <v>0</v>
      </c>
      <c r="AT211">
        <v>-8254349</v>
      </c>
    </row>
    <row r="212" spans="1:46" x14ac:dyDescent="0.35">
      <c r="A212" t="s">
        <v>581</v>
      </c>
      <c r="B212" t="s">
        <v>582</v>
      </c>
      <c r="C212" t="s">
        <v>112</v>
      </c>
      <c r="D212" t="s">
        <v>137</v>
      </c>
      <c r="E212">
        <v>0.49</v>
      </c>
      <c r="F212">
        <v>0.5</v>
      </c>
      <c r="G212">
        <v>0.67600000000000005</v>
      </c>
      <c r="H212">
        <v>776638</v>
      </c>
      <c r="I212">
        <v>1541</v>
      </c>
      <c r="J212">
        <v>43.222169685443497</v>
      </c>
      <c r="K212">
        <v>536017000</v>
      </c>
      <c r="L212">
        <v>535334000</v>
      </c>
      <c r="M212" s="4">
        <v>2597770</v>
      </c>
      <c r="N212">
        <v>161228250</v>
      </c>
      <c r="O212">
        <v>2984449</v>
      </c>
      <c r="P212">
        <v>195811</v>
      </c>
      <c r="Q212">
        <v>-300168</v>
      </c>
      <c r="R212">
        <v>-5642563</v>
      </c>
      <c r="S212">
        <v>4642519</v>
      </c>
      <c r="T212">
        <v>-19907706</v>
      </c>
      <c r="U212">
        <v>-2147</v>
      </c>
      <c r="V212">
        <v>-60984</v>
      </c>
      <c r="W212">
        <v>0</v>
      </c>
      <c r="X212">
        <v>-13362</v>
      </c>
      <c r="Y212">
        <v>0</v>
      </c>
      <c r="Z212">
        <v>0</v>
      </c>
      <c r="AA212">
        <v>0</v>
      </c>
      <c r="AB212">
        <v>-705307</v>
      </c>
      <c r="AC212">
        <v>930</v>
      </c>
      <c r="AD212">
        <v>-25755</v>
      </c>
      <c r="AE212">
        <v>0</v>
      </c>
      <c r="AF212">
        <v>0</v>
      </c>
      <c r="AG212">
        <v>0</v>
      </c>
      <c r="AH212">
        <v>0</v>
      </c>
      <c r="AI212">
        <v>0</v>
      </c>
      <c r="AJ212">
        <v>-7575</v>
      </c>
      <c r="AK212">
        <v>0</v>
      </c>
      <c r="AL212">
        <v>-7575</v>
      </c>
      <c r="AM212">
        <v>0</v>
      </c>
      <c r="AN212">
        <v>0</v>
      </c>
      <c r="AO212">
        <v>0</v>
      </c>
      <c r="AP212">
        <v>-189478</v>
      </c>
      <c r="AQ212">
        <v>0</v>
      </c>
      <c r="AR212">
        <v>-39606694</v>
      </c>
      <c r="AS212">
        <v>-1586768</v>
      </c>
      <c r="AT212">
        <v>-28654451</v>
      </c>
    </row>
    <row r="213" spans="1:46" x14ac:dyDescent="0.35">
      <c r="A213" t="s">
        <v>583</v>
      </c>
      <c r="B213" t="s">
        <v>584</v>
      </c>
      <c r="C213" t="s">
        <v>112</v>
      </c>
      <c r="D213" t="s">
        <v>585</v>
      </c>
      <c r="E213">
        <v>0.49</v>
      </c>
      <c r="F213">
        <v>0.5</v>
      </c>
      <c r="G213">
        <v>0.67600000000000005</v>
      </c>
      <c r="H213">
        <v>493439</v>
      </c>
      <c r="I213">
        <v>0</v>
      </c>
      <c r="J213">
        <v>10.031261610477999</v>
      </c>
      <c r="K213">
        <v>248043000</v>
      </c>
      <c r="L213">
        <v>235248000</v>
      </c>
      <c r="M213" s="4">
        <v>0</v>
      </c>
      <c r="N213">
        <v>64336541</v>
      </c>
      <c r="O213">
        <v>699089</v>
      </c>
      <c r="P213">
        <v>3728841</v>
      </c>
      <c r="Q213">
        <v>893613</v>
      </c>
      <c r="R213">
        <v>2400445</v>
      </c>
      <c r="S213">
        <v>0</v>
      </c>
      <c r="T213">
        <v>-16364307</v>
      </c>
      <c r="U213">
        <v>0</v>
      </c>
      <c r="V213">
        <v>-44472</v>
      </c>
      <c r="W213">
        <v>0</v>
      </c>
      <c r="X213">
        <v>-4423</v>
      </c>
      <c r="Y213">
        <v>0</v>
      </c>
      <c r="Z213">
        <v>0</v>
      </c>
      <c r="AA213">
        <v>0</v>
      </c>
      <c r="AB213">
        <v>-705479</v>
      </c>
      <c r="AC213">
        <v>0</v>
      </c>
      <c r="AD213">
        <v>32</v>
      </c>
      <c r="AE213">
        <v>0</v>
      </c>
      <c r="AF213">
        <v>0</v>
      </c>
      <c r="AG213">
        <v>0</v>
      </c>
      <c r="AH213">
        <v>0</v>
      </c>
      <c r="AI213">
        <v>0</v>
      </c>
      <c r="AJ213">
        <v>-38458</v>
      </c>
      <c r="AK213">
        <v>0</v>
      </c>
      <c r="AL213">
        <v>-38051</v>
      </c>
      <c r="AM213">
        <v>0</v>
      </c>
      <c r="AN213">
        <v>0</v>
      </c>
      <c r="AO213">
        <v>0</v>
      </c>
      <c r="AP213">
        <v>0</v>
      </c>
      <c r="AQ213">
        <v>0</v>
      </c>
      <c r="AR213">
        <v>-25497548</v>
      </c>
      <c r="AS213">
        <v>0</v>
      </c>
      <c r="AT213">
        <v>-1464077</v>
      </c>
    </row>
    <row r="214" spans="1:46" x14ac:dyDescent="0.35">
      <c r="A214" t="s">
        <v>586</v>
      </c>
      <c r="B214" t="s">
        <v>587</v>
      </c>
      <c r="C214" t="s">
        <v>112</v>
      </c>
      <c r="D214" t="s">
        <v>182</v>
      </c>
      <c r="E214">
        <v>0.49</v>
      </c>
      <c r="F214">
        <v>0.5</v>
      </c>
      <c r="G214">
        <v>0.76300000000000001</v>
      </c>
      <c r="H214">
        <v>268029</v>
      </c>
      <c r="I214">
        <v>0</v>
      </c>
      <c r="J214">
        <v>-19.6942599232632</v>
      </c>
      <c r="K214">
        <v>273381000</v>
      </c>
      <c r="L214">
        <v>232558000</v>
      </c>
      <c r="M214" s="4">
        <v>2053120</v>
      </c>
      <c r="N214">
        <v>83601625</v>
      </c>
      <c r="O214">
        <v>19037</v>
      </c>
      <c r="P214">
        <v>649260</v>
      </c>
      <c r="Q214">
        <v>-3048444</v>
      </c>
      <c r="R214">
        <v>-6908612</v>
      </c>
      <c r="S214">
        <v>0</v>
      </c>
      <c r="T214">
        <v>-3452486</v>
      </c>
      <c r="U214">
        <v>0</v>
      </c>
      <c r="V214">
        <v>0</v>
      </c>
      <c r="W214">
        <v>0</v>
      </c>
      <c r="X214">
        <v>0</v>
      </c>
      <c r="Y214">
        <v>0</v>
      </c>
      <c r="Z214">
        <v>0</v>
      </c>
      <c r="AA214">
        <v>0</v>
      </c>
      <c r="AB214">
        <v>-15986</v>
      </c>
      <c r="AC214">
        <v>0</v>
      </c>
      <c r="AD214">
        <v>0</v>
      </c>
      <c r="AE214">
        <v>0</v>
      </c>
      <c r="AF214">
        <v>0</v>
      </c>
      <c r="AG214">
        <v>0</v>
      </c>
      <c r="AH214">
        <v>0</v>
      </c>
      <c r="AI214">
        <v>0</v>
      </c>
      <c r="AJ214">
        <v>0</v>
      </c>
      <c r="AK214">
        <v>0</v>
      </c>
      <c r="AL214">
        <v>0</v>
      </c>
      <c r="AM214">
        <v>0</v>
      </c>
      <c r="AN214">
        <v>0</v>
      </c>
      <c r="AO214">
        <v>0</v>
      </c>
      <c r="AP214">
        <v>351</v>
      </c>
      <c r="AQ214">
        <v>0</v>
      </c>
      <c r="AR214">
        <v>-13698149</v>
      </c>
      <c r="AS214">
        <v>0</v>
      </c>
      <c r="AT214">
        <v>-10075579</v>
      </c>
    </row>
    <row r="215" spans="1:46" x14ac:dyDescent="0.35">
      <c r="A215" t="s">
        <v>588</v>
      </c>
      <c r="B215" t="s">
        <v>589</v>
      </c>
      <c r="C215" t="s">
        <v>112</v>
      </c>
      <c r="D215" t="s">
        <v>159</v>
      </c>
      <c r="E215">
        <v>0.49</v>
      </c>
      <c r="F215">
        <v>0.5</v>
      </c>
      <c r="G215">
        <v>0.71199999999999997</v>
      </c>
      <c r="H215">
        <v>336599</v>
      </c>
      <c r="I215">
        <v>0</v>
      </c>
      <c r="J215">
        <v>-21.456897086582298</v>
      </c>
      <c r="K215">
        <v>280994000</v>
      </c>
      <c r="L215">
        <v>268466000</v>
      </c>
      <c r="M215" s="4">
        <v>0</v>
      </c>
      <c r="N215">
        <v>91125150</v>
      </c>
      <c r="O215">
        <v>1861068</v>
      </c>
      <c r="P215">
        <v>1382091</v>
      </c>
      <c r="Q215">
        <v>8282</v>
      </c>
      <c r="R215">
        <v>-1090913</v>
      </c>
      <c r="S215">
        <v>0</v>
      </c>
      <c r="T215">
        <v>-4710119</v>
      </c>
      <c r="U215">
        <v>0</v>
      </c>
      <c r="V215">
        <v>-8896</v>
      </c>
      <c r="W215">
        <v>0</v>
      </c>
      <c r="X215">
        <v>1202</v>
      </c>
      <c r="Y215">
        <v>0</v>
      </c>
      <c r="Z215">
        <v>0</v>
      </c>
      <c r="AA215">
        <v>0</v>
      </c>
      <c r="AB215">
        <v>-257625</v>
      </c>
      <c r="AC215">
        <v>0</v>
      </c>
      <c r="AD215">
        <v>5250</v>
      </c>
      <c r="AE215">
        <v>0</v>
      </c>
      <c r="AF215">
        <v>0</v>
      </c>
      <c r="AG215">
        <v>0</v>
      </c>
      <c r="AH215">
        <v>0</v>
      </c>
      <c r="AI215">
        <v>0</v>
      </c>
      <c r="AJ215">
        <v>0</v>
      </c>
      <c r="AK215">
        <v>0</v>
      </c>
      <c r="AL215">
        <v>0</v>
      </c>
      <c r="AM215">
        <v>0</v>
      </c>
      <c r="AN215">
        <v>0</v>
      </c>
      <c r="AO215">
        <v>0</v>
      </c>
      <c r="AP215">
        <v>0</v>
      </c>
      <c r="AQ215">
        <v>0</v>
      </c>
      <c r="AR215">
        <v>-26202946</v>
      </c>
      <c r="AS215">
        <v>0</v>
      </c>
      <c r="AT215">
        <v>-8629344</v>
      </c>
    </row>
    <row r="216" spans="1:46" x14ac:dyDescent="0.35">
      <c r="A216" t="s">
        <v>590</v>
      </c>
      <c r="B216" t="s">
        <v>591</v>
      </c>
      <c r="C216" t="s">
        <v>112</v>
      </c>
      <c r="D216" t="s">
        <v>305</v>
      </c>
      <c r="E216">
        <v>0.49</v>
      </c>
      <c r="F216">
        <v>0.5</v>
      </c>
      <c r="G216">
        <v>0.67</v>
      </c>
      <c r="H216">
        <v>954805</v>
      </c>
      <c r="I216">
        <v>0</v>
      </c>
      <c r="J216">
        <v>-0.5737104206012944</v>
      </c>
      <c r="K216">
        <v>498010000</v>
      </c>
      <c r="L216">
        <v>457300000</v>
      </c>
      <c r="M216" s="4">
        <v>0</v>
      </c>
      <c r="N216">
        <v>146322143</v>
      </c>
      <c r="O216">
        <v>746800</v>
      </c>
      <c r="P216">
        <v>3392289</v>
      </c>
      <c r="Q216">
        <v>453173</v>
      </c>
      <c r="R216">
        <v>-3454657</v>
      </c>
      <c r="S216">
        <v>0</v>
      </c>
      <c r="T216">
        <v>-26767963</v>
      </c>
      <c r="U216">
        <v>-5240</v>
      </c>
      <c r="V216">
        <v>-27916</v>
      </c>
      <c r="W216">
        <v>0</v>
      </c>
      <c r="X216">
        <v>-27870</v>
      </c>
      <c r="Y216">
        <v>0</v>
      </c>
      <c r="Z216">
        <v>2349</v>
      </c>
      <c r="AA216">
        <v>0</v>
      </c>
      <c r="AB216">
        <v>-608856</v>
      </c>
      <c r="AC216">
        <v>0</v>
      </c>
      <c r="AD216">
        <v>-1472</v>
      </c>
      <c r="AE216">
        <v>0</v>
      </c>
      <c r="AF216">
        <v>0</v>
      </c>
      <c r="AG216">
        <v>0</v>
      </c>
      <c r="AH216">
        <v>0</v>
      </c>
      <c r="AI216">
        <v>0</v>
      </c>
      <c r="AJ216">
        <v>-61975</v>
      </c>
      <c r="AK216">
        <v>0</v>
      </c>
      <c r="AL216">
        <v>-60928</v>
      </c>
      <c r="AM216">
        <v>0</v>
      </c>
      <c r="AN216">
        <v>-43521</v>
      </c>
      <c r="AO216">
        <v>0</v>
      </c>
      <c r="AP216">
        <v>-7104</v>
      </c>
      <c r="AQ216">
        <v>0</v>
      </c>
      <c r="AR216">
        <v>-39096850</v>
      </c>
      <c r="AS216">
        <v>0</v>
      </c>
      <c r="AT216">
        <v>-6623096</v>
      </c>
    </row>
    <row r="217" spans="1:46" x14ac:dyDescent="0.35">
      <c r="A217" t="s">
        <v>592</v>
      </c>
      <c r="B217" t="s">
        <v>593</v>
      </c>
      <c r="C217" t="s">
        <v>225</v>
      </c>
      <c r="D217" t="s">
        <v>226</v>
      </c>
      <c r="E217">
        <v>0.4</v>
      </c>
      <c r="F217">
        <v>0.5</v>
      </c>
      <c r="G217">
        <v>0.69199999999999995</v>
      </c>
      <c r="H217">
        <v>336756</v>
      </c>
      <c r="I217">
        <v>1576</v>
      </c>
      <c r="J217">
        <v>-26.482124179156202</v>
      </c>
      <c r="K217">
        <v>274867000</v>
      </c>
      <c r="L217">
        <v>220209000</v>
      </c>
      <c r="M217" s="4">
        <v>773120</v>
      </c>
      <c r="N217">
        <v>83985382</v>
      </c>
      <c r="O217">
        <v>0</v>
      </c>
      <c r="P217">
        <v>0</v>
      </c>
      <c r="Q217">
        <v>985237</v>
      </c>
      <c r="R217">
        <v>2422428</v>
      </c>
      <c r="S217">
        <v>680196</v>
      </c>
      <c r="T217">
        <v>-5140425</v>
      </c>
      <c r="U217">
        <v>0</v>
      </c>
      <c r="V217">
        <v>-46249</v>
      </c>
      <c r="W217">
        <v>0</v>
      </c>
      <c r="X217">
        <v>-246</v>
      </c>
      <c r="Y217">
        <v>0</v>
      </c>
      <c r="Z217">
        <v>0</v>
      </c>
      <c r="AA217">
        <v>0</v>
      </c>
      <c r="AB217">
        <v>-105014</v>
      </c>
      <c r="AC217">
        <v>0</v>
      </c>
      <c r="AD217">
        <v>-413</v>
      </c>
      <c r="AE217">
        <v>0</v>
      </c>
      <c r="AF217">
        <v>0</v>
      </c>
      <c r="AG217">
        <v>0</v>
      </c>
      <c r="AH217">
        <v>0</v>
      </c>
      <c r="AI217">
        <v>0</v>
      </c>
      <c r="AJ217">
        <v>0</v>
      </c>
      <c r="AK217">
        <v>0</v>
      </c>
      <c r="AL217">
        <v>0</v>
      </c>
      <c r="AM217">
        <v>0</v>
      </c>
      <c r="AN217">
        <v>0</v>
      </c>
      <c r="AO217">
        <v>-278869</v>
      </c>
      <c r="AP217">
        <v>0</v>
      </c>
      <c r="AQ217">
        <v>5471</v>
      </c>
      <c r="AR217">
        <v>-6742223</v>
      </c>
      <c r="AS217">
        <v>-111536</v>
      </c>
      <c r="AT217">
        <v>-8130114</v>
      </c>
    </row>
    <row r="218" spans="1:46" x14ac:dyDescent="0.35">
      <c r="A218" t="s">
        <v>594</v>
      </c>
      <c r="B218" t="s">
        <v>595</v>
      </c>
      <c r="C218" t="s">
        <v>115</v>
      </c>
      <c r="D218" t="s">
        <v>116</v>
      </c>
      <c r="E218">
        <v>0.4</v>
      </c>
      <c r="F218">
        <v>0.5</v>
      </c>
      <c r="G218">
        <v>0.69399999999999995</v>
      </c>
      <c r="H218">
        <v>96892</v>
      </c>
      <c r="I218">
        <v>0</v>
      </c>
      <c r="J218">
        <v>-6.6311946372680604</v>
      </c>
      <c r="K218">
        <v>75777000</v>
      </c>
      <c r="L218">
        <v>67020000</v>
      </c>
      <c r="M218" s="4">
        <v>0</v>
      </c>
      <c r="N218">
        <v>25244602</v>
      </c>
      <c r="O218">
        <v>806</v>
      </c>
      <c r="P218">
        <v>291807</v>
      </c>
      <c r="Q218">
        <v>282388</v>
      </c>
      <c r="R218">
        <v>132593</v>
      </c>
      <c r="S218">
        <v>0</v>
      </c>
      <c r="T218">
        <v>-3125695</v>
      </c>
      <c r="U218">
        <v>0</v>
      </c>
      <c r="V218">
        <v>-2753</v>
      </c>
      <c r="W218">
        <v>0</v>
      </c>
      <c r="X218">
        <v>-1404</v>
      </c>
      <c r="Y218">
        <v>0</v>
      </c>
      <c r="Z218">
        <v>0</v>
      </c>
      <c r="AA218">
        <v>0</v>
      </c>
      <c r="AB218">
        <v>-180146</v>
      </c>
      <c r="AC218">
        <v>0</v>
      </c>
      <c r="AD218">
        <v>0</v>
      </c>
      <c r="AE218">
        <v>0</v>
      </c>
      <c r="AF218">
        <v>0</v>
      </c>
      <c r="AG218">
        <v>0</v>
      </c>
      <c r="AH218">
        <v>0</v>
      </c>
      <c r="AI218">
        <v>0</v>
      </c>
      <c r="AJ218">
        <v>-9391</v>
      </c>
      <c r="AK218">
        <v>0</v>
      </c>
      <c r="AL218">
        <v>-8925</v>
      </c>
      <c r="AM218">
        <v>0</v>
      </c>
      <c r="AN218">
        <v>0</v>
      </c>
      <c r="AO218">
        <v>0</v>
      </c>
      <c r="AP218">
        <v>0</v>
      </c>
      <c r="AQ218">
        <v>0</v>
      </c>
      <c r="AR218">
        <v>-2868143</v>
      </c>
      <c r="AS218">
        <v>0</v>
      </c>
      <c r="AT218">
        <v>-1672367</v>
      </c>
    </row>
    <row r="219" spans="1:46" x14ac:dyDescent="0.35">
      <c r="A219" t="s">
        <v>596</v>
      </c>
      <c r="B219" t="s">
        <v>597</v>
      </c>
      <c r="C219" t="s">
        <v>150</v>
      </c>
      <c r="D219" t="s">
        <v>151</v>
      </c>
      <c r="E219">
        <v>0.49</v>
      </c>
      <c r="F219">
        <v>0.5</v>
      </c>
      <c r="G219">
        <v>0.68500000000000005</v>
      </c>
      <c r="H219">
        <v>97698</v>
      </c>
      <c r="I219">
        <v>1638</v>
      </c>
      <c r="J219">
        <v>-27.193482558653301</v>
      </c>
      <c r="K219">
        <v>377682000</v>
      </c>
      <c r="L219">
        <v>350904000</v>
      </c>
      <c r="M219" s="4">
        <v>0</v>
      </c>
      <c r="N219">
        <v>116312027</v>
      </c>
      <c r="O219">
        <v>2460681</v>
      </c>
      <c r="P219">
        <v>10333697</v>
      </c>
      <c r="Q219">
        <v>-216333</v>
      </c>
      <c r="R219">
        <v>-5762696</v>
      </c>
      <c r="S219">
        <v>16588056</v>
      </c>
      <c r="T219">
        <v>-7385077</v>
      </c>
      <c r="U219">
        <v>-38354</v>
      </c>
      <c r="V219">
        <v>-23868</v>
      </c>
      <c r="W219">
        <v>0</v>
      </c>
      <c r="X219">
        <v>-2164</v>
      </c>
      <c r="Y219">
        <v>0</v>
      </c>
      <c r="Z219">
        <v>-4224</v>
      </c>
      <c r="AA219">
        <v>0</v>
      </c>
      <c r="AB219">
        <v>-245612</v>
      </c>
      <c r="AC219">
        <v>-15</v>
      </c>
      <c r="AD219">
        <v>-39367</v>
      </c>
      <c r="AE219">
        <v>0</v>
      </c>
      <c r="AF219">
        <v>0</v>
      </c>
      <c r="AG219">
        <v>0</v>
      </c>
      <c r="AH219">
        <v>0</v>
      </c>
      <c r="AI219">
        <v>0</v>
      </c>
      <c r="AJ219">
        <v>-15531</v>
      </c>
      <c r="AK219">
        <v>0</v>
      </c>
      <c r="AL219">
        <v>-15531</v>
      </c>
      <c r="AM219">
        <v>0</v>
      </c>
      <c r="AN219">
        <v>-39427</v>
      </c>
      <c r="AO219">
        <v>-3753</v>
      </c>
      <c r="AP219">
        <v>0</v>
      </c>
      <c r="AQ219">
        <v>0</v>
      </c>
      <c r="AR219">
        <v>-20710160</v>
      </c>
      <c r="AS219">
        <v>-867704</v>
      </c>
      <c r="AT219">
        <v>-10162248</v>
      </c>
    </row>
    <row r="220" spans="1:46" x14ac:dyDescent="0.35">
      <c r="A220" t="s">
        <v>598</v>
      </c>
      <c r="B220" t="s">
        <v>599</v>
      </c>
      <c r="C220" t="s">
        <v>304</v>
      </c>
      <c r="D220" t="s">
        <v>305</v>
      </c>
      <c r="E220">
        <v>0.4</v>
      </c>
      <c r="F220">
        <v>0.5</v>
      </c>
      <c r="G220">
        <v>0.64500000000000002</v>
      </c>
      <c r="H220">
        <v>214311</v>
      </c>
      <c r="I220">
        <v>0</v>
      </c>
      <c r="J220">
        <v>-11.463704153216201</v>
      </c>
      <c r="K220">
        <v>94198000</v>
      </c>
      <c r="L220">
        <v>88088000</v>
      </c>
      <c r="M220" s="4">
        <v>0</v>
      </c>
      <c r="N220">
        <v>25008733</v>
      </c>
      <c r="O220">
        <v>36803</v>
      </c>
      <c r="P220">
        <v>553037</v>
      </c>
      <c r="Q220">
        <v>111756</v>
      </c>
      <c r="R220">
        <v>-347210</v>
      </c>
      <c r="S220">
        <v>0</v>
      </c>
      <c r="T220">
        <v>-8633617</v>
      </c>
      <c r="U220">
        <v>0</v>
      </c>
      <c r="V220">
        <v>0</v>
      </c>
      <c r="W220">
        <v>0</v>
      </c>
      <c r="X220">
        <v>-12558</v>
      </c>
      <c r="Y220">
        <v>0</v>
      </c>
      <c r="Z220">
        <v>0</v>
      </c>
      <c r="AA220">
        <v>0</v>
      </c>
      <c r="AB220">
        <v>-530870</v>
      </c>
      <c r="AC220">
        <v>0</v>
      </c>
      <c r="AD220">
        <v>0</v>
      </c>
      <c r="AE220">
        <v>0</v>
      </c>
      <c r="AF220">
        <v>0</v>
      </c>
      <c r="AG220">
        <v>0</v>
      </c>
      <c r="AH220">
        <v>0</v>
      </c>
      <c r="AI220">
        <v>0</v>
      </c>
      <c r="AJ220">
        <v>-53614</v>
      </c>
      <c r="AK220">
        <v>0</v>
      </c>
      <c r="AL220">
        <v>-53614</v>
      </c>
      <c r="AM220">
        <v>0</v>
      </c>
      <c r="AN220">
        <v>0</v>
      </c>
      <c r="AO220">
        <v>0</v>
      </c>
      <c r="AP220">
        <v>0</v>
      </c>
      <c r="AQ220">
        <v>0</v>
      </c>
      <c r="AR220">
        <v>-7775902</v>
      </c>
      <c r="AS220">
        <v>0</v>
      </c>
      <c r="AT220">
        <v>-3119189</v>
      </c>
    </row>
    <row r="221" spans="1:46" x14ac:dyDescent="0.35">
      <c r="A221" t="s">
        <v>600</v>
      </c>
      <c r="B221" t="s">
        <v>601</v>
      </c>
      <c r="C221" t="s">
        <v>176</v>
      </c>
      <c r="D221" t="s">
        <v>112</v>
      </c>
      <c r="E221">
        <v>0.4</v>
      </c>
      <c r="F221">
        <v>0.5</v>
      </c>
      <c r="G221">
        <v>0.65800000000000003</v>
      </c>
      <c r="H221">
        <v>121847</v>
      </c>
      <c r="I221">
        <v>0</v>
      </c>
      <c r="J221">
        <v>-5.8929215436461</v>
      </c>
      <c r="K221">
        <v>64400000</v>
      </c>
      <c r="L221">
        <v>60723000</v>
      </c>
      <c r="M221" s="4">
        <v>0</v>
      </c>
      <c r="N221">
        <v>21269527</v>
      </c>
      <c r="O221">
        <v>65220</v>
      </c>
      <c r="P221">
        <v>0</v>
      </c>
      <c r="Q221">
        <v>278066</v>
      </c>
      <c r="R221">
        <v>-27286</v>
      </c>
      <c r="S221">
        <v>0</v>
      </c>
      <c r="T221">
        <v>-3290177</v>
      </c>
      <c r="U221">
        <v>0</v>
      </c>
      <c r="V221">
        <v>0</v>
      </c>
      <c r="W221">
        <v>0</v>
      </c>
      <c r="X221">
        <v>0</v>
      </c>
      <c r="Y221">
        <v>0</v>
      </c>
      <c r="Z221">
        <v>0</v>
      </c>
      <c r="AA221">
        <v>0</v>
      </c>
      <c r="AB221">
        <v>-221384</v>
      </c>
      <c r="AC221">
        <v>0</v>
      </c>
      <c r="AD221">
        <v>0</v>
      </c>
      <c r="AE221">
        <v>0</v>
      </c>
      <c r="AF221">
        <v>0</v>
      </c>
      <c r="AG221">
        <v>0</v>
      </c>
      <c r="AH221">
        <v>0</v>
      </c>
      <c r="AI221">
        <v>0</v>
      </c>
      <c r="AJ221">
        <v>-17340</v>
      </c>
      <c r="AK221">
        <v>0</v>
      </c>
      <c r="AL221">
        <v>-17340</v>
      </c>
      <c r="AM221">
        <v>0</v>
      </c>
      <c r="AN221">
        <v>0</v>
      </c>
      <c r="AO221">
        <v>0</v>
      </c>
      <c r="AP221">
        <v>0</v>
      </c>
      <c r="AQ221">
        <v>0</v>
      </c>
      <c r="AR221">
        <v>-3292749</v>
      </c>
      <c r="AS221">
        <v>0</v>
      </c>
      <c r="AT221">
        <v>-1204038</v>
      </c>
    </row>
    <row r="222" spans="1:46" x14ac:dyDescent="0.35">
      <c r="A222" t="s">
        <v>602</v>
      </c>
      <c r="B222" t="s">
        <v>603</v>
      </c>
      <c r="C222" t="s">
        <v>176</v>
      </c>
      <c r="D222" t="s">
        <v>112</v>
      </c>
      <c r="E222">
        <v>0.4</v>
      </c>
      <c r="F222">
        <v>0.5</v>
      </c>
      <c r="G222">
        <v>0.70099999999999996</v>
      </c>
      <c r="H222">
        <v>256170</v>
      </c>
      <c r="I222">
        <v>0</v>
      </c>
      <c r="J222">
        <v>-13.224713113198</v>
      </c>
      <c r="K222">
        <v>114361000</v>
      </c>
      <c r="L222">
        <v>111779000</v>
      </c>
      <c r="M222" s="4">
        <v>0</v>
      </c>
      <c r="N222">
        <v>34197191</v>
      </c>
      <c r="O222">
        <v>720378</v>
      </c>
      <c r="P222">
        <v>0</v>
      </c>
      <c r="Q222">
        <v>0</v>
      </c>
      <c r="R222">
        <v>-1063821</v>
      </c>
      <c r="S222">
        <v>0</v>
      </c>
      <c r="T222">
        <v>-5503326</v>
      </c>
      <c r="U222">
        <v>0</v>
      </c>
      <c r="V222">
        <v>-21183</v>
      </c>
      <c r="W222">
        <v>0</v>
      </c>
      <c r="X222">
        <v>-4246</v>
      </c>
      <c r="Y222">
        <v>0</v>
      </c>
      <c r="Z222">
        <v>0</v>
      </c>
      <c r="AA222">
        <v>0</v>
      </c>
      <c r="AB222">
        <v>-122023</v>
      </c>
      <c r="AC222">
        <v>0</v>
      </c>
      <c r="AD222">
        <v>0</v>
      </c>
      <c r="AE222">
        <v>0</v>
      </c>
      <c r="AF222">
        <v>0</v>
      </c>
      <c r="AG222">
        <v>0</v>
      </c>
      <c r="AH222">
        <v>0</v>
      </c>
      <c r="AI222">
        <v>0</v>
      </c>
      <c r="AJ222">
        <v>-11402</v>
      </c>
      <c r="AK222">
        <v>0</v>
      </c>
      <c r="AL222">
        <v>-11402</v>
      </c>
      <c r="AM222">
        <v>0</v>
      </c>
      <c r="AN222">
        <v>0</v>
      </c>
      <c r="AO222">
        <v>0</v>
      </c>
      <c r="AP222">
        <v>0</v>
      </c>
      <c r="AQ222">
        <v>0</v>
      </c>
      <c r="AR222">
        <v>-8036212</v>
      </c>
      <c r="AS222">
        <v>0</v>
      </c>
      <c r="AT222">
        <v>-4805642</v>
      </c>
    </row>
    <row r="223" spans="1:46" x14ac:dyDescent="0.35">
      <c r="A223" t="s">
        <v>604</v>
      </c>
      <c r="B223" t="s">
        <v>605</v>
      </c>
      <c r="C223" t="s">
        <v>190</v>
      </c>
      <c r="D223" t="s">
        <v>112</v>
      </c>
      <c r="E223">
        <v>0.4</v>
      </c>
      <c r="F223">
        <v>0.5</v>
      </c>
      <c r="G223">
        <v>0.67200000000000004</v>
      </c>
      <c r="H223">
        <v>170194</v>
      </c>
      <c r="I223">
        <v>910</v>
      </c>
      <c r="J223">
        <v>-8.1536552883170899</v>
      </c>
      <c r="K223">
        <v>98851000</v>
      </c>
      <c r="L223">
        <v>90807000</v>
      </c>
      <c r="M223" s="4">
        <v>0</v>
      </c>
      <c r="N223">
        <v>26526611</v>
      </c>
      <c r="O223">
        <v>794445</v>
      </c>
      <c r="P223">
        <v>382379</v>
      </c>
      <c r="Q223">
        <v>1475008</v>
      </c>
      <c r="R223">
        <v>-2322658</v>
      </c>
      <c r="S223">
        <v>154511</v>
      </c>
      <c r="T223">
        <v>-5319618</v>
      </c>
      <c r="U223">
        <v>-5198</v>
      </c>
      <c r="V223">
        <v>-70727</v>
      </c>
      <c r="W223">
        <v>0</v>
      </c>
      <c r="X223">
        <v>-10543</v>
      </c>
      <c r="Y223">
        <v>0</v>
      </c>
      <c r="Z223">
        <v>0</v>
      </c>
      <c r="AA223">
        <v>0</v>
      </c>
      <c r="AB223">
        <v>-115964</v>
      </c>
      <c r="AC223">
        <v>0</v>
      </c>
      <c r="AD223">
        <v>545</v>
      </c>
      <c r="AE223">
        <v>0</v>
      </c>
      <c r="AF223">
        <v>0</v>
      </c>
      <c r="AG223">
        <v>0</v>
      </c>
      <c r="AH223">
        <v>0</v>
      </c>
      <c r="AI223">
        <v>0</v>
      </c>
      <c r="AJ223">
        <v>-14333</v>
      </c>
      <c r="AK223">
        <v>0</v>
      </c>
      <c r="AL223">
        <v>-14333</v>
      </c>
      <c r="AM223">
        <v>0</v>
      </c>
      <c r="AN223">
        <v>-44390</v>
      </c>
      <c r="AO223">
        <v>-404526</v>
      </c>
      <c r="AP223">
        <v>1662</v>
      </c>
      <c r="AQ223">
        <v>0</v>
      </c>
      <c r="AR223">
        <v>-5366393</v>
      </c>
      <c r="AS223">
        <v>0</v>
      </c>
      <c r="AT223">
        <v>-4801666</v>
      </c>
    </row>
    <row r="224" spans="1:46" x14ac:dyDescent="0.35">
      <c r="A224" t="s">
        <v>606</v>
      </c>
      <c r="B224" t="s">
        <v>607</v>
      </c>
      <c r="C224" t="s">
        <v>248</v>
      </c>
      <c r="D224" t="s">
        <v>112</v>
      </c>
      <c r="E224">
        <v>0.4</v>
      </c>
      <c r="F224">
        <v>0.5</v>
      </c>
      <c r="G224">
        <v>0.70599999999999996</v>
      </c>
      <c r="H224">
        <v>260415</v>
      </c>
      <c r="I224">
        <v>0</v>
      </c>
      <c r="J224">
        <v>-16.3901903428374</v>
      </c>
      <c r="K224">
        <v>133498000</v>
      </c>
      <c r="L224">
        <v>119680000</v>
      </c>
      <c r="M224" s="4">
        <v>0</v>
      </c>
      <c r="N224">
        <v>42200701</v>
      </c>
      <c r="O224">
        <v>674220</v>
      </c>
      <c r="P224">
        <v>170924</v>
      </c>
      <c r="Q224">
        <v>922177</v>
      </c>
      <c r="R224">
        <v>2049265</v>
      </c>
      <c r="S224">
        <v>47378</v>
      </c>
      <c r="T224">
        <v>-4475107</v>
      </c>
      <c r="U224">
        <v>0</v>
      </c>
      <c r="V224">
        <v>0</v>
      </c>
      <c r="W224">
        <v>0</v>
      </c>
      <c r="X224">
        <v>-19918</v>
      </c>
      <c r="Y224">
        <v>0</v>
      </c>
      <c r="Z224">
        <v>0</v>
      </c>
      <c r="AA224">
        <v>0</v>
      </c>
      <c r="AB224">
        <v>-197076</v>
      </c>
      <c r="AC224">
        <v>0</v>
      </c>
      <c r="AD224">
        <v>0</v>
      </c>
      <c r="AE224">
        <v>0</v>
      </c>
      <c r="AF224">
        <v>0</v>
      </c>
      <c r="AG224">
        <v>0</v>
      </c>
      <c r="AH224">
        <v>0</v>
      </c>
      <c r="AI224">
        <v>0</v>
      </c>
      <c r="AJ224">
        <v>-12355</v>
      </c>
      <c r="AK224">
        <v>0</v>
      </c>
      <c r="AL224">
        <v>-17508</v>
      </c>
      <c r="AM224">
        <v>0</v>
      </c>
      <c r="AN224">
        <v>0</v>
      </c>
      <c r="AO224">
        <v>0</v>
      </c>
      <c r="AP224">
        <v>0</v>
      </c>
      <c r="AQ224">
        <v>0</v>
      </c>
      <c r="AR224">
        <v>-10594465</v>
      </c>
      <c r="AS224">
        <v>0</v>
      </c>
      <c r="AT224">
        <v>-4585654</v>
      </c>
    </row>
    <row r="225" spans="1:46" x14ac:dyDescent="0.35">
      <c r="A225" t="s">
        <v>608</v>
      </c>
      <c r="B225" t="s">
        <v>609</v>
      </c>
      <c r="C225" t="s">
        <v>218</v>
      </c>
      <c r="D225" t="s">
        <v>166</v>
      </c>
      <c r="E225">
        <v>0.4</v>
      </c>
      <c r="F225">
        <v>0.5</v>
      </c>
      <c r="G225">
        <v>0.67200000000000004</v>
      </c>
      <c r="H225">
        <v>166739</v>
      </c>
      <c r="I225">
        <v>0</v>
      </c>
      <c r="J225">
        <v>-10.327202972061899</v>
      </c>
      <c r="K225">
        <v>104490000</v>
      </c>
      <c r="L225">
        <v>90407000</v>
      </c>
      <c r="M225" s="4">
        <v>0</v>
      </c>
      <c r="N225">
        <v>29674040</v>
      </c>
      <c r="O225">
        <v>684560</v>
      </c>
      <c r="P225">
        <v>306385</v>
      </c>
      <c r="Q225">
        <v>-444560</v>
      </c>
      <c r="R225">
        <v>-1222385</v>
      </c>
      <c r="S225">
        <v>170240</v>
      </c>
      <c r="T225">
        <v>-4239221</v>
      </c>
      <c r="U225">
        <v>0</v>
      </c>
      <c r="V225">
        <v>0</v>
      </c>
      <c r="W225">
        <v>0</v>
      </c>
      <c r="X225">
        <v>-5000</v>
      </c>
      <c r="Y225">
        <v>0</v>
      </c>
      <c r="Z225">
        <v>0</v>
      </c>
      <c r="AA225">
        <v>0</v>
      </c>
      <c r="AB225">
        <v>-79512</v>
      </c>
      <c r="AC225">
        <v>0</v>
      </c>
      <c r="AD225">
        <v>0</v>
      </c>
      <c r="AE225">
        <v>0</v>
      </c>
      <c r="AF225">
        <v>0</v>
      </c>
      <c r="AG225">
        <v>0</v>
      </c>
      <c r="AH225">
        <v>0</v>
      </c>
      <c r="AI225">
        <v>0</v>
      </c>
      <c r="AJ225">
        <v>0</v>
      </c>
      <c r="AK225">
        <v>0</v>
      </c>
      <c r="AL225">
        <v>0</v>
      </c>
      <c r="AM225">
        <v>0</v>
      </c>
      <c r="AN225">
        <v>-1578</v>
      </c>
      <c r="AO225">
        <v>0</v>
      </c>
      <c r="AP225">
        <v>0</v>
      </c>
      <c r="AQ225">
        <v>0</v>
      </c>
      <c r="AR225">
        <v>-6872895</v>
      </c>
      <c r="AS225">
        <v>0</v>
      </c>
      <c r="AT225">
        <v>-5747000</v>
      </c>
    </row>
    <row r="226" spans="1:46" x14ac:dyDescent="0.35">
      <c r="A226" t="s">
        <v>610</v>
      </c>
      <c r="B226" t="s">
        <v>611</v>
      </c>
      <c r="C226" t="s">
        <v>231</v>
      </c>
      <c r="D226" t="s">
        <v>232</v>
      </c>
      <c r="E226">
        <v>0.4</v>
      </c>
      <c r="F226">
        <v>0.5</v>
      </c>
      <c r="G226">
        <v>0.67200000000000004</v>
      </c>
      <c r="H226">
        <v>104748</v>
      </c>
      <c r="I226">
        <v>0</v>
      </c>
      <c r="J226">
        <v>-5.8967881007916798</v>
      </c>
      <c r="K226">
        <v>83122000</v>
      </c>
      <c r="L226">
        <v>71306000</v>
      </c>
      <c r="M226" s="4">
        <v>0</v>
      </c>
      <c r="N226">
        <v>20986777</v>
      </c>
      <c r="O226">
        <v>359567</v>
      </c>
      <c r="P226">
        <v>548031</v>
      </c>
      <c r="Q226">
        <v>-140950</v>
      </c>
      <c r="R226">
        <v>1417781</v>
      </c>
      <c r="S226">
        <v>4907176</v>
      </c>
      <c r="T226">
        <v>-3951996</v>
      </c>
      <c r="U226">
        <v>0</v>
      </c>
      <c r="V226">
        <v>0</v>
      </c>
      <c r="W226">
        <v>0</v>
      </c>
      <c r="X226">
        <v>-2526</v>
      </c>
      <c r="Y226">
        <v>0</v>
      </c>
      <c r="Z226">
        <v>0</v>
      </c>
      <c r="AA226">
        <v>0</v>
      </c>
      <c r="AB226">
        <v>21754</v>
      </c>
      <c r="AC226">
        <v>0</v>
      </c>
      <c r="AD226">
        <v>377</v>
      </c>
      <c r="AE226">
        <v>0</v>
      </c>
      <c r="AF226">
        <v>0</v>
      </c>
      <c r="AG226">
        <v>0</v>
      </c>
      <c r="AH226">
        <v>0</v>
      </c>
      <c r="AI226">
        <v>0</v>
      </c>
      <c r="AJ226">
        <v>-4429</v>
      </c>
      <c r="AK226">
        <v>0</v>
      </c>
      <c r="AL226">
        <v>-4429</v>
      </c>
      <c r="AM226">
        <v>0</v>
      </c>
      <c r="AN226">
        <v>0</v>
      </c>
      <c r="AO226">
        <v>-110000</v>
      </c>
      <c r="AP226">
        <v>0</v>
      </c>
      <c r="AQ226">
        <v>0</v>
      </c>
      <c r="AR226">
        <v>-3942211</v>
      </c>
      <c r="AS226">
        <v>0</v>
      </c>
      <c r="AT226">
        <v>-2141396</v>
      </c>
    </row>
    <row r="227" spans="1:46" x14ac:dyDescent="0.35">
      <c r="A227" t="s">
        <v>612</v>
      </c>
      <c r="B227" t="s">
        <v>613</v>
      </c>
      <c r="C227" t="s">
        <v>112</v>
      </c>
      <c r="D227" t="s">
        <v>349</v>
      </c>
      <c r="E227">
        <v>0.49</v>
      </c>
      <c r="F227">
        <v>0.5</v>
      </c>
      <c r="G227">
        <v>0.66200000000000003</v>
      </c>
      <c r="H227">
        <v>158714</v>
      </c>
      <c r="I227">
        <v>0</v>
      </c>
      <c r="J227">
        <v>34.937039821563197</v>
      </c>
      <c r="K227">
        <v>79476000</v>
      </c>
      <c r="L227">
        <v>77354000</v>
      </c>
      <c r="M227" s="4">
        <v>0</v>
      </c>
      <c r="N227">
        <v>24251225</v>
      </c>
      <c r="O227">
        <v>1515362</v>
      </c>
      <c r="P227">
        <v>0</v>
      </c>
      <c r="Q227">
        <v>-2312011</v>
      </c>
      <c r="R227">
        <v>0</v>
      </c>
      <c r="S227">
        <v>0</v>
      </c>
      <c r="T227">
        <v>-4686698</v>
      </c>
      <c r="U227">
        <v>0</v>
      </c>
      <c r="V227">
        <v>-42103</v>
      </c>
      <c r="W227">
        <v>0</v>
      </c>
      <c r="X227">
        <v>0</v>
      </c>
      <c r="Y227">
        <v>0</v>
      </c>
      <c r="Z227">
        <v>0</v>
      </c>
      <c r="AA227">
        <v>0</v>
      </c>
      <c r="AB227">
        <v>-126341</v>
      </c>
      <c r="AC227">
        <v>0</v>
      </c>
      <c r="AD227">
        <v>0</v>
      </c>
      <c r="AE227">
        <v>0</v>
      </c>
      <c r="AF227">
        <v>0</v>
      </c>
      <c r="AG227">
        <v>0</v>
      </c>
      <c r="AH227">
        <v>0</v>
      </c>
      <c r="AI227">
        <v>0</v>
      </c>
      <c r="AJ227">
        <v>0</v>
      </c>
      <c r="AK227">
        <v>0</v>
      </c>
      <c r="AL227">
        <v>0</v>
      </c>
      <c r="AM227">
        <v>0</v>
      </c>
      <c r="AN227">
        <v>0</v>
      </c>
      <c r="AO227">
        <v>0</v>
      </c>
      <c r="AP227">
        <v>0</v>
      </c>
      <c r="AQ227">
        <v>0</v>
      </c>
      <c r="AR227">
        <v>-4571932</v>
      </c>
      <c r="AS227">
        <v>0</v>
      </c>
      <c r="AT227">
        <v>-2351987</v>
      </c>
    </row>
    <row r="228" spans="1:46" x14ac:dyDescent="0.35">
      <c r="A228" t="s">
        <v>614</v>
      </c>
      <c r="B228" t="s">
        <v>615</v>
      </c>
      <c r="C228" t="s">
        <v>112</v>
      </c>
      <c r="D228" t="s">
        <v>145</v>
      </c>
      <c r="E228">
        <v>0.49</v>
      </c>
      <c r="F228">
        <v>0.5</v>
      </c>
      <c r="G228">
        <v>0.70399999999999996</v>
      </c>
      <c r="H228">
        <v>391399</v>
      </c>
      <c r="I228">
        <v>0</v>
      </c>
      <c r="J228">
        <v>4.6284517230276299</v>
      </c>
      <c r="K228">
        <v>268229000</v>
      </c>
      <c r="L228">
        <v>259295000</v>
      </c>
      <c r="M228" s="4">
        <v>425459</v>
      </c>
      <c r="N228">
        <v>80929564</v>
      </c>
      <c r="O228">
        <v>198737</v>
      </c>
      <c r="P228">
        <v>2943185</v>
      </c>
      <c r="Q228">
        <v>680344</v>
      </c>
      <c r="R228">
        <v>-6831984</v>
      </c>
      <c r="S228">
        <v>0</v>
      </c>
      <c r="T228">
        <v>-6561922</v>
      </c>
      <c r="U228">
        <v>0</v>
      </c>
      <c r="V228">
        <v>-14731</v>
      </c>
      <c r="W228">
        <v>0</v>
      </c>
      <c r="X228">
        <v>-499</v>
      </c>
      <c r="Y228">
        <v>0</v>
      </c>
      <c r="Z228">
        <v>0</v>
      </c>
      <c r="AA228">
        <v>0</v>
      </c>
      <c r="AB228">
        <v>-146480</v>
      </c>
      <c r="AC228">
        <v>0</v>
      </c>
      <c r="AD228">
        <v>-1919</v>
      </c>
      <c r="AE228">
        <v>0</v>
      </c>
      <c r="AF228">
        <v>-136</v>
      </c>
      <c r="AG228">
        <v>0</v>
      </c>
      <c r="AH228">
        <v>-119</v>
      </c>
      <c r="AI228">
        <v>0</v>
      </c>
      <c r="AJ228">
        <v>-5439</v>
      </c>
      <c r="AK228">
        <v>0</v>
      </c>
      <c r="AL228">
        <v>0</v>
      </c>
      <c r="AM228">
        <v>0</v>
      </c>
      <c r="AN228">
        <v>-33718</v>
      </c>
      <c r="AO228">
        <v>0</v>
      </c>
      <c r="AP228">
        <v>10142</v>
      </c>
      <c r="AQ228">
        <v>0</v>
      </c>
      <c r="AR228">
        <v>-23284123</v>
      </c>
      <c r="AS228">
        <v>0</v>
      </c>
      <c r="AT228">
        <v>-18911482</v>
      </c>
    </row>
    <row r="229" spans="1:46" x14ac:dyDescent="0.35">
      <c r="A229" t="s">
        <v>616</v>
      </c>
      <c r="B229" t="s">
        <v>617</v>
      </c>
      <c r="C229" t="s">
        <v>112</v>
      </c>
      <c r="D229" t="s">
        <v>141</v>
      </c>
      <c r="E229">
        <v>0.49</v>
      </c>
      <c r="F229">
        <v>0.5</v>
      </c>
      <c r="G229">
        <v>0.68400000000000005</v>
      </c>
      <c r="H229">
        <v>245019</v>
      </c>
      <c r="I229">
        <v>0</v>
      </c>
      <c r="J229">
        <v>12.5383437076734</v>
      </c>
      <c r="K229">
        <v>127684000</v>
      </c>
      <c r="L229">
        <v>119076000</v>
      </c>
      <c r="M229" s="4">
        <v>10604</v>
      </c>
      <c r="N229">
        <v>29262498</v>
      </c>
      <c r="O229">
        <v>450806</v>
      </c>
      <c r="P229">
        <v>1974115</v>
      </c>
      <c r="Q229">
        <v>-48153</v>
      </c>
      <c r="R229">
        <v>-875261</v>
      </c>
      <c r="S229">
        <v>0</v>
      </c>
      <c r="T229">
        <v>-8431269</v>
      </c>
      <c r="U229">
        <v>0</v>
      </c>
      <c r="V229">
        <v>-41724</v>
      </c>
      <c r="W229">
        <v>0</v>
      </c>
      <c r="X229">
        <v>-17064</v>
      </c>
      <c r="Y229">
        <v>0</v>
      </c>
      <c r="Z229">
        <v>0</v>
      </c>
      <c r="AA229">
        <v>0</v>
      </c>
      <c r="AB229">
        <v>-261648</v>
      </c>
      <c r="AC229">
        <v>0</v>
      </c>
      <c r="AD229">
        <v>-25457</v>
      </c>
      <c r="AE229">
        <v>0</v>
      </c>
      <c r="AF229">
        <v>-10238</v>
      </c>
      <c r="AG229">
        <v>0</v>
      </c>
      <c r="AH229">
        <v>-30520</v>
      </c>
      <c r="AI229">
        <v>0</v>
      </c>
      <c r="AJ229">
        <v>-21993</v>
      </c>
      <c r="AK229">
        <v>0</v>
      </c>
      <c r="AL229">
        <v>-21993</v>
      </c>
      <c r="AM229">
        <v>0</v>
      </c>
      <c r="AN229">
        <v>0</v>
      </c>
      <c r="AO229">
        <v>0</v>
      </c>
      <c r="AP229">
        <v>0</v>
      </c>
      <c r="AQ229">
        <v>0</v>
      </c>
      <c r="AR229">
        <v>-14194972</v>
      </c>
      <c r="AS229">
        <v>0</v>
      </c>
      <c r="AT229">
        <v>-3497883</v>
      </c>
    </row>
    <row r="230" spans="1:46" x14ac:dyDescent="0.35">
      <c r="A230" t="s">
        <v>618</v>
      </c>
      <c r="B230" t="s">
        <v>619</v>
      </c>
      <c r="C230" t="s">
        <v>132</v>
      </c>
      <c r="D230" t="s">
        <v>112</v>
      </c>
      <c r="E230">
        <v>0.3</v>
      </c>
      <c r="F230">
        <v>0.5</v>
      </c>
      <c r="G230">
        <v>0.75900000000000001</v>
      </c>
      <c r="H230">
        <v>620294</v>
      </c>
      <c r="I230">
        <v>0</v>
      </c>
      <c r="J230">
        <v>35.853705295282197</v>
      </c>
      <c r="K230">
        <v>838438000</v>
      </c>
      <c r="L230">
        <v>755759000</v>
      </c>
      <c r="M230" s="4">
        <v>0</v>
      </c>
      <c r="N230">
        <v>251456430</v>
      </c>
      <c r="O230">
        <v>21787166</v>
      </c>
      <c r="P230">
        <v>11540330</v>
      </c>
      <c r="Q230">
        <v>-31504153</v>
      </c>
      <c r="R230">
        <v>2230031</v>
      </c>
      <c r="S230">
        <v>0</v>
      </c>
      <c r="T230">
        <v>-10200342</v>
      </c>
      <c r="U230">
        <v>0</v>
      </c>
      <c r="V230">
        <v>-45835</v>
      </c>
      <c r="W230">
        <v>0</v>
      </c>
      <c r="X230">
        <v>-23802</v>
      </c>
      <c r="Y230">
        <v>0</v>
      </c>
      <c r="Z230">
        <v>0</v>
      </c>
      <c r="AA230">
        <v>0</v>
      </c>
      <c r="AB230">
        <v>-615751</v>
      </c>
      <c r="AC230">
        <v>0</v>
      </c>
      <c r="AD230">
        <v>8740</v>
      </c>
      <c r="AE230">
        <v>0</v>
      </c>
      <c r="AF230">
        <v>0</v>
      </c>
      <c r="AG230">
        <v>0</v>
      </c>
      <c r="AH230">
        <v>0</v>
      </c>
      <c r="AI230">
        <v>0</v>
      </c>
      <c r="AJ230">
        <v>-10317</v>
      </c>
      <c r="AK230">
        <v>0</v>
      </c>
      <c r="AL230">
        <v>-10317</v>
      </c>
      <c r="AM230">
        <v>0</v>
      </c>
      <c r="AN230">
        <v>0</v>
      </c>
      <c r="AO230">
        <v>0</v>
      </c>
      <c r="AP230">
        <v>0</v>
      </c>
      <c r="AQ230">
        <v>0</v>
      </c>
      <c r="AR230">
        <v>-47861663</v>
      </c>
      <c r="AS230">
        <v>0</v>
      </c>
      <c r="AT230">
        <v>-22105317</v>
      </c>
    </row>
    <row r="231" spans="1:46" x14ac:dyDescent="0.35">
      <c r="A231" t="s">
        <v>620</v>
      </c>
      <c r="B231" t="s">
        <v>621</v>
      </c>
      <c r="C231" t="s">
        <v>326</v>
      </c>
      <c r="D231" t="s">
        <v>112</v>
      </c>
      <c r="E231">
        <v>0.4</v>
      </c>
      <c r="F231">
        <v>0.5</v>
      </c>
      <c r="G231">
        <v>0.72399999999999998</v>
      </c>
      <c r="H231">
        <v>166977</v>
      </c>
      <c r="I231">
        <v>0</v>
      </c>
      <c r="J231">
        <v>-16.046832066325901</v>
      </c>
      <c r="K231">
        <v>130065000</v>
      </c>
      <c r="L231">
        <v>111977000</v>
      </c>
      <c r="M231" s="4">
        <v>0</v>
      </c>
      <c r="N231">
        <v>46391969</v>
      </c>
      <c r="O231">
        <v>343903</v>
      </c>
      <c r="P231">
        <v>903231</v>
      </c>
      <c r="Q231">
        <v>406097</v>
      </c>
      <c r="R231">
        <v>4019361</v>
      </c>
      <c r="S231">
        <v>0</v>
      </c>
      <c r="T231">
        <v>-2737492</v>
      </c>
      <c r="U231">
        <v>0</v>
      </c>
      <c r="V231">
        <v>0</v>
      </c>
      <c r="W231">
        <v>0</v>
      </c>
      <c r="X231">
        <v>-5583</v>
      </c>
      <c r="Y231">
        <v>0</v>
      </c>
      <c r="Z231">
        <v>0</v>
      </c>
      <c r="AA231">
        <v>0</v>
      </c>
      <c r="AB231">
        <v>-171196</v>
      </c>
      <c r="AC231">
        <v>0</v>
      </c>
      <c r="AD231">
        <v>0</v>
      </c>
      <c r="AE231">
        <v>0</v>
      </c>
      <c r="AF231">
        <v>0</v>
      </c>
      <c r="AG231">
        <v>0</v>
      </c>
      <c r="AH231">
        <v>0</v>
      </c>
      <c r="AI231">
        <v>0</v>
      </c>
      <c r="AJ231">
        <v>0</v>
      </c>
      <c r="AK231">
        <v>0</v>
      </c>
      <c r="AL231">
        <v>0</v>
      </c>
      <c r="AM231">
        <v>0</v>
      </c>
      <c r="AN231">
        <v>0</v>
      </c>
      <c r="AO231">
        <v>0</v>
      </c>
      <c r="AP231">
        <v>0</v>
      </c>
      <c r="AQ231">
        <v>0</v>
      </c>
      <c r="AR231">
        <v>-7638296</v>
      </c>
      <c r="AS231">
        <v>0</v>
      </c>
      <c r="AT231">
        <v>-2500000</v>
      </c>
    </row>
    <row r="232" spans="1:46" x14ac:dyDescent="0.35">
      <c r="A232" t="s">
        <v>622</v>
      </c>
      <c r="B232" t="s">
        <v>623</v>
      </c>
      <c r="C232" t="s">
        <v>210</v>
      </c>
      <c r="D232" t="s">
        <v>112</v>
      </c>
      <c r="E232">
        <v>0.4</v>
      </c>
      <c r="F232">
        <v>0.5</v>
      </c>
      <c r="G232">
        <v>0.76900000000000002</v>
      </c>
      <c r="H232">
        <v>0</v>
      </c>
      <c r="I232">
        <v>0</v>
      </c>
      <c r="J232">
        <v>-23.342479428731799</v>
      </c>
      <c r="K232">
        <v>178677000</v>
      </c>
      <c r="L232">
        <v>148767000</v>
      </c>
      <c r="M232" s="4">
        <v>0</v>
      </c>
      <c r="N232">
        <v>48963611</v>
      </c>
      <c r="O232">
        <v>345497</v>
      </c>
      <c r="P232">
        <v>1553090</v>
      </c>
      <c r="Q232">
        <v>2072518</v>
      </c>
      <c r="R232">
        <v>1252703</v>
      </c>
      <c r="S232">
        <v>112436</v>
      </c>
      <c r="T232">
        <v>-3524694</v>
      </c>
      <c r="U232">
        <v>-33250</v>
      </c>
      <c r="V232">
        <v>0</v>
      </c>
      <c r="W232">
        <v>0</v>
      </c>
      <c r="X232">
        <v>0</v>
      </c>
      <c r="Y232">
        <v>0</v>
      </c>
      <c r="Z232">
        <v>0</v>
      </c>
      <c r="AA232">
        <v>0</v>
      </c>
      <c r="AB232">
        <v>-252293</v>
      </c>
      <c r="AC232">
        <v>-9681</v>
      </c>
      <c r="AD232">
        <v>0</v>
      </c>
      <c r="AE232">
        <v>0</v>
      </c>
      <c r="AF232">
        <v>0</v>
      </c>
      <c r="AG232">
        <v>0</v>
      </c>
      <c r="AH232">
        <v>0</v>
      </c>
      <c r="AI232">
        <v>0</v>
      </c>
      <c r="AJ232">
        <v>-19883</v>
      </c>
      <c r="AK232">
        <v>0</v>
      </c>
      <c r="AL232">
        <v>-512</v>
      </c>
      <c r="AM232">
        <v>0</v>
      </c>
      <c r="AN232">
        <v>0</v>
      </c>
      <c r="AO232">
        <v>-1000</v>
      </c>
      <c r="AP232">
        <v>0</v>
      </c>
      <c r="AQ232">
        <v>0</v>
      </c>
      <c r="AR232">
        <v>-18301353</v>
      </c>
      <c r="AS232">
        <v>-43862</v>
      </c>
      <c r="AT232">
        <v>-5975000</v>
      </c>
    </row>
    <row r="233" spans="1:46" x14ac:dyDescent="0.35">
      <c r="A233" t="s">
        <v>624</v>
      </c>
      <c r="B233" t="s">
        <v>625</v>
      </c>
      <c r="C233" t="s">
        <v>112</v>
      </c>
      <c r="D233" t="s">
        <v>427</v>
      </c>
      <c r="E233">
        <v>0.49</v>
      </c>
      <c r="F233">
        <v>0.5</v>
      </c>
      <c r="G233">
        <v>0.67400000000000004</v>
      </c>
      <c r="H233">
        <v>226259</v>
      </c>
      <c r="I233">
        <v>0</v>
      </c>
      <c r="J233">
        <v>23.0357447719101</v>
      </c>
      <c r="K233">
        <v>145338000</v>
      </c>
      <c r="L233">
        <v>132372000</v>
      </c>
      <c r="M233" s="4">
        <v>0</v>
      </c>
      <c r="N233">
        <v>46302529</v>
      </c>
      <c r="O233">
        <v>156626</v>
      </c>
      <c r="P233">
        <v>0</v>
      </c>
      <c r="Q233">
        <v>1255112</v>
      </c>
      <c r="R233">
        <v>-843969</v>
      </c>
      <c r="S233">
        <v>0</v>
      </c>
      <c r="T233">
        <v>-5908887</v>
      </c>
      <c r="U233">
        <v>0</v>
      </c>
      <c r="V233">
        <v>-5246</v>
      </c>
      <c r="W233">
        <v>0</v>
      </c>
      <c r="X233">
        <v>0</v>
      </c>
      <c r="Y233">
        <v>0</v>
      </c>
      <c r="Z233">
        <v>0</v>
      </c>
      <c r="AA233">
        <v>0</v>
      </c>
      <c r="AB233">
        <v>23799</v>
      </c>
      <c r="AC233">
        <v>0</v>
      </c>
      <c r="AD233">
        <v>4503</v>
      </c>
      <c r="AE233">
        <v>0</v>
      </c>
      <c r="AF233">
        <v>0</v>
      </c>
      <c r="AG233">
        <v>0</v>
      </c>
      <c r="AH233">
        <v>0</v>
      </c>
      <c r="AI233">
        <v>0</v>
      </c>
      <c r="AJ233">
        <v>-1173</v>
      </c>
      <c r="AK233">
        <v>0</v>
      </c>
      <c r="AL233">
        <v>-1173</v>
      </c>
      <c r="AM233">
        <v>0</v>
      </c>
      <c r="AN233">
        <v>0</v>
      </c>
      <c r="AO233">
        <v>0</v>
      </c>
      <c r="AP233">
        <v>0</v>
      </c>
      <c r="AQ233">
        <v>0</v>
      </c>
      <c r="AR233">
        <v>-7610691</v>
      </c>
      <c r="AS233">
        <v>0</v>
      </c>
      <c r="AT233">
        <v>-9871668</v>
      </c>
    </row>
    <row r="234" spans="1:46" x14ac:dyDescent="0.35">
      <c r="A234" t="s">
        <v>626</v>
      </c>
      <c r="B234" t="s">
        <v>627</v>
      </c>
      <c r="C234" t="s">
        <v>231</v>
      </c>
      <c r="D234" t="s">
        <v>232</v>
      </c>
      <c r="E234">
        <v>0.4</v>
      </c>
      <c r="F234">
        <v>0.5</v>
      </c>
      <c r="G234">
        <v>0.70199999999999996</v>
      </c>
      <c r="H234">
        <v>228046</v>
      </c>
      <c r="I234">
        <v>0</v>
      </c>
      <c r="J234">
        <v>-14.7350293893169</v>
      </c>
      <c r="K234">
        <v>131782000</v>
      </c>
      <c r="L234">
        <v>122496000</v>
      </c>
      <c r="M234" s="4">
        <v>7859</v>
      </c>
      <c r="N234">
        <v>40865183</v>
      </c>
      <c r="O234">
        <v>455180</v>
      </c>
      <c r="P234">
        <v>1436852</v>
      </c>
      <c r="Q234">
        <v>-319795</v>
      </c>
      <c r="R234">
        <v>-2235250</v>
      </c>
      <c r="S234">
        <v>0</v>
      </c>
      <c r="T234">
        <v>-5128750</v>
      </c>
      <c r="U234">
        <v>0</v>
      </c>
      <c r="V234">
        <v>0</v>
      </c>
      <c r="W234">
        <v>0</v>
      </c>
      <c r="X234">
        <v>-7665</v>
      </c>
      <c r="Y234">
        <v>0</v>
      </c>
      <c r="Z234">
        <v>0</v>
      </c>
      <c r="AA234">
        <v>0</v>
      </c>
      <c r="AB234">
        <v>-63313</v>
      </c>
      <c r="AC234">
        <v>0</v>
      </c>
      <c r="AD234">
        <v>0</v>
      </c>
      <c r="AE234">
        <v>0</v>
      </c>
      <c r="AF234">
        <v>0</v>
      </c>
      <c r="AG234">
        <v>0</v>
      </c>
      <c r="AH234">
        <v>0</v>
      </c>
      <c r="AI234">
        <v>0</v>
      </c>
      <c r="AJ234">
        <v>0</v>
      </c>
      <c r="AK234">
        <v>0</v>
      </c>
      <c r="AL234">
        <v>0</v>
      </c>
      <c r="AM234">
        <v>0</v>
      </c>
      <c r="AN234">
        <v>0</v>
      </c>
      <c r="AO234">
        <v>0</v>
      </c>
      <c r="AP234">
        <v>0</v>
      </c>
      <c r="AQ234">
        <v>0</v>
      </c>
      <c r="AR234">
        <v>-8153567</v>
      </c>
      <c r="AS234">
        <v>0</v>
      </c>
      <c r="AT234">
        <v>-7446927</v>
      </c>
    </row>
    <row r="235" spans="1:46" x14ac:dyDescent="0.35">
      <c r="A235" t="s">
        <v>628</v>
      </c>
      <c r="B235" t="s">
        <v>629</v>
      </c>
      <c r="C235" t="s">
        <v>231</v>
      </c>
      <c r="D235" t="s">
        <v>232</v>
      </c>
      <c r="E235">
        <v>0.4</v>
      </c>
      <c r="F235">
        <v>0.5</v>
      </c>
      <c r="G235">
        <v>0.66400000000000003</v>
      </c>
      <c r="H235">
        <v>96351</v>
      </c>
      <c r="I235">
        <v>0</v>
      </c>
      <c r="J235">
        <v>-5.4052910609411802</v>
      </c>
      <c r="K235">
        <v>59307000</v>
      </c>
      <c r="L235">
        <v>56312000</v>
      </c>
      <c r="M235" s="4">
        <v>0</v>
      </c>
      <c r="N235">
        <v>18189569</v>
      </c>
      <c r="O235">
        <v>130227</v>
      </c>
      <c r="P235">
        <v>1730027</v>
      </c>
      <c r="Q235">
        <v>-1821425</v>
      </c>
      <c r="R235">
        <v>1519802</v>
      </c>
      <c r="S235">
        <v>0</v>
      </c>
      <c r="T235">
        <v>-4410426</v>
      </c>
      <c r="U235">
        <v>0</v>
      </c>
      <c r="V235">
        <v>0</v>
      </c>
      <c r="W235">
        <v>0</v>
      </c>
      <c r="X235">
        <v>19</v>
      </c>
      <c r="Y235">
        <v>0</v>
      </c>
      <c r="Z235">
        <v>0</v>
      </c>
      <c r="AA235">
        <v>0</v>
      </c>
      <c r="AB235">
        <v>-186068</v>
      </c>
      <c r="AC235">
        <v>0</v>
      </c>
      <c r="AD235">
        <v>0</v>
      </c>
      <c r="AE235">
        <v>0</v>
      </c>
      <c r="AF235">
        <v>0</v>
      </c>
      <c r="AG235">
        <v>0</v>
      </c>
      <c r="AH235">
        <v>0</v>
      </c>
      <c r="AI235">
        <v>0</v>
      </c>
      <c r="AJ235">
        <v>-25715</v>
      </c>
      <c r="AK235">
        <v>0</v>
      </c>
      <c r="AL235">
        <v>-25715</v>
      </c>
      <c r="AM235">
        <v>0</v>
      </c>
      <c r="AN235">
        <v>0</v>
      </c>
      <c r="AO235">
        <v>0</v>
      </c>
      <c r="AP235">
        <v>0</v>
      </c>
      <c r="AQ235">
        <v>0</v>
      </c>
      <c r="AR235">
        <v>-4011692</v>
      </c>
      <c r="AS235">
        <v>0</v>
      </c>
      <c r="AT235">
        <v>-1188790</v>
      </c>
    </row>
    <row r="236" spans="1:46" x14ac:dyDescent="0.35">
      <c r="A236" t="s">
        <v>630</v>
      </c>
      <c r="B236" t="s">
        <v>631</v>
      </c>
      <c r="C236" t="s">
        <v>210</v>
      </c>
      <c r="D236" t="s">
        <v>112</v>
      </c>
      <c r="E236">
        <v>0.4</v>
      </c>
      <c r="F236">
        <v>0.5</v>
      </c>
      <c r="G236">
        <v>0.73299999999999998</v>
      </c>
      <c r="H236">
        <v>149182</v>
      </c>
      <c r="I236">
        <v>0</v>
      </c>
      <c r="J236">
        <v>-15.429346262844399</v>
      </c>
      <c r="K236">
        <v>126464000</v>
      </c>
      <c r="L236">
        <v>106580000</v>
      </c>
      <c r="M236" s="4">
        <v>0</v>
      </c>
      <c r="N236">
        <v>38572231</v>
      </c>
      <c r="O236">
        <v>1949300</v>
      </c>
      <c r="P236">
        <v>0</v>
      </c>
      <c r="Q236">
        <v>108222</v>
      </c>
      <c r="R236">
        <v>-1839470</v>
      </c>
      <c r="S236">
        <v>0</v>
      </c>
      <c r="T236">
        <v>-2063243</v>
      </c>
      <c r="U236">
        <v>0</v>
      </c>
      <c r="V236">
        <v>0</v>
      </c>
      <c r="W236">
        <v>0</v>
      </c>
      <c r="X236">
        <v>0</v>
      </c>
      <c r="Y236">
        <v>0</v>
      </c>
      <c r="Z236">
        <v>0</v>
      </c>
      <c r="AA236">
        <v>0</v>
      </c>
      <c r="AB236">
        <v>-51038</v>
      </c>
      <c r="AC236">
        <v>0</v>
      </c>
      <c r="AD236">
        <v>0</v>
      </c>
      <c r="AE236">
        <v>0</v>
      </c>
      <c r="AF236">
        <v>0</v>
      </c>
      <c r="AG236">
        <v>0</v>
      </c>
      <c r="AH236">
        <v>0</v>
      </c>
      <c r="AI236">
        <v>0</v>
      </c>
      <c r="AJ236">
        <v>-8408</v>
      </c>
      <c r="AK236">
        <v>0</v>
      </c>
      <c r="AL236">
        <v>-8408</v>
      </c>
      <c r="AM236">
        <v>0</v>
      </c>
      <c r="AN236">
        <v>0</v>
      </c>
      <c r="AO236">
        <v>0</v>
      </c>
      <c r="AP236">
        <v>0</v>
      </c>
      <c r="AQ236">
        <v>0</v>
      </c>
      <c r="AR236">
        <v>-7129359</v>
      </c>
      <c r="AS236">
        <v>0</v>
      </c>
      <c r="AT236">
        <v>-9719760</v>
      </c>
    </row>
    <row r="237" spans="1:46" x14ac:dyDescent="0.35">
      <c r="A237" t="s">
        <v>632</v>
      </c>
      <c r="B237" t="s">
        <v>633</v>
      </c>
      <c r="C237" t="s">
        <v>173</v>
      </c>
      <c r="D237" t="s">
        <v>112</v>
      </c>
      <c r="E237">
        <v>0.49</v>
      </c>
      <c r="F237">
        <v>0.5</v>
      </c>
      <c r="G237">
        <v>0.66800000000000004</v>
      </c>
      <c r="H237">
        <v>454276</v>
      </c>
      <c r="I237">
        <v>0</v>
      </c>
      <c r="J237">
        <v>6.3189918435696901</v>
      </c>
      <c r="K237">
        <v>243233000</v>
      </c>
      <c r="L237">
        <v>219674000</v>
      </c>
      <c r="M237" s="4">
        <v>1049600</v>
      </c>
      <c r="N237">
        <v>71696173</v>
      </c>
      <c r="O237">
        <v>569575</v>
      </c>
      <c r="P237">
        <v>2520771</v>
      </c>
      <c r="Q237">
        <v>-1701505</v>
      </c>
      <c r="R237">
        <v>669667</v>
      </c>
      <c r="S237">
        <v>0</v>
      </c>
      <c r="T237">
        <v>-13217442</v>
      </c>
      <c r="U237">
        <v>0</v>
      </c>
      <c r="V237">
        <v>-917</v>
      </c>
      <c r="W237">
        <v>0</v>
      </c>
      <c r="X237">
        <v>-3951</v>
      </c>
      <c r="Y237">
        <v>0</v>
      </c>
      <c r="Z237">
        <v>-3951</v>
      </c>
      <c r="AA237">
        <v>0</v>
      </c>
      <c r="AB237">
        <v>-211778</v>
      </c>
      <c r="AC237">
        <v>0</v>
      </c>
      <c r="AD237">
        <v>-71216</v>
      </c>
      <c r="AE237">
        <v>0</v>
      </c>
      <c r="AF237">
        <v>0</v>
      </c>
      <c r="AG237">
        <v>0</v>
      </c>
      <c r="AH237">
        <v>0</v>
      </c>
      <c r="AI237">
        <v>0</v>
      </c>
      <c r="AJ237">
        <v>-9249</v>
      </c>
      <c r="AK237">
        <v>0</v>
      </c>
      <c r="AL237">
        <v>-9729</v>
      </c>
      <c r="AM237">
        <v>0</v>
      </c>
      <c r="AN237">
        <v>0</v>
      </c>
      <c r="AO237">
        <v>0</v>
      </c>
      <c r="AP237">
        <v>12055</v>
      </c>
      <c r="AQ237">
        <v>0</v>
      </c>
      <c r="AR237">
        <v>-16799795</v>
      </c>
      <c r="AS237">
        <v>0</v>
      </c>
      <c r="AT237">
        <v>-12775221</v>
      </c>
    </row>
    <row r="238" spans="1:46" x14ac:dyDescent="0.35">
      <c r="A238" t="s">
        <v>634</v>
      </c>
      <c r="B238" t="s">
        <v>635</v>
      </c>
      <c r="C238" t="s">
        <v>112</v>
      </c>
      <c r="D238" t="s">
        <v>382</v>
      </c>
      <c r="E238">
        <v>0.49</v>
      </c>
      <c r="F238">
        <v>0.5</v>
      </c>
      <c r="G238">
        <v>0.66900000000000004</v>
      </c>
      <c r="H238">
        <v>289251</v>
      </c>
      <c r="I238">
        <v>1511</v>
      </c>
      <c r="J238">
        <v>2.40768633252218</v>
      </c>
      <c r="K238">
        <v>200203000</v>
      </c>
      <c r="L238">
        <v>191287000</v>
      </c>
      <c r="M238" s="4">
        <v>3233189</v>
      </c>
      <c r="N238">
        <v>65386535</v>
      </c>
      <c r="O238">
        <v>869025</v>
      </c>
      <c r="P238">
        <v>2465023</v>
      </c>
      <c r="Q238">
        <v>753440</v>
      </c>
      <c r="R238">
        <v>-3087488</v>
      </c>
      <c r="S238">
        <v>291979</v>
      </c>
      <c r="T238">
        <v>-5837296</v>
      </c>
      <c r="U238">
        <v>-50945</v>
      </c>
      <c r="V238">
        <v>0</v>
      </c>
      <c r="W238">
        <v>0</v>
      </c>
      <c r="X238">
        <v>-5353</v>
      </c>
      <c r="Y238">
        <v>0</v>
      </c>
      <c r="Z238">
        <v>0</v>
      </c>
      <c r="AA238">
        <v>0</v>
      </c>
      <c r="AB238">
        <v>-83913</v>
      </c>
      <c r="AC238">
        <v>0</v>
      </c>
      <c r="AD238">
        <v>0</v>
      </c>
      <c r="AE238">
        <v>0</v>
      </c>
      <c r="AF238">
        <v>-97551</v>
      </c>
      <c r="AG238">
        <v>0</v>
      </c>
      <c r="AH238">
        <v>-48642</v>
      </c>
      <c r="AI238">
        <v>0</v>
      </c>
      <c r="AJ238">
        <v>-15667</v>
      </c>
      <c r="AK238">
        <v>0</v>
      </c>
      <c r="AL238">
        <v>-15667</v>
      </c>
      <c r="AM238">
        <v>0</v>
      </c>
      <c r="AN238">
        <v>-15171</v>
      </c>
      <c r="AO238">
        <v>-8358</v>
      </c>
      <c r="AP238">
        <v>0</v>
      </c>
      <c r="AQ238">
        <v>0</v>
      </c>
      <c r="AR238">
        <v>-15064170</v>
      </c>
      <c r="AS238">
        <v>0</v>
      </c>
      <c r="AT238">
        <v>-16652558</v>
      </c>
    </row>
    <row r="239" spans="1:46" x14ac:dyDescent="0.35">
      <c r="A239" t="s">
        <v>636</v>
      </c>
      <c r="B239" t="s">
        <v>637</v>
      </c>
      <c r="C239" t="s">
        <v>112</v>
      </c>
      <c r="D239" t="s">
        <v>232</v>
      </c>
      <c r="E239">
        <v>0.49</v>
      </c>
      <c r="F239">
        <v>0.5</v>
      </c>
      <c r="G239">
        <v>0.67</v>
      </c>
      <c r="H239">
        <v>335587</v>
      </c>
      <c r="I239">
        <v>0</v>
      </c>
      <c r="J239">
        <v>30.857826493346099</v>
      </c>
      <c r="K239">
        <v>242249000</v>
      </c>
      <c r="L239">
        <v>233360000</v>
      </c>
      <c r="M239" s="4">
        <v>1208320</v>
      </c>
      <c r="N239">
        <v>72441618</v>
      </c>
      <c r="O239">
        <v>0</v>
      </c>
      <c r="P239">
        <v>0</v>
      </c>
      <c r="Q239">
        <v>-750719</v>
      </c>
      <c r="R239">
        <v>750718</v>
      </c>
      <c r="S239">
        <v>823060</v>
      </c>
      <c r="T239">
        <v>-11643330</v>
      </c>
      <c r="U239">
        <v>-52178</v>
      </c>
      <c r="V239">
        <v>-15193</v>
      </c>
      <c r="W239">
        <v>0</v>
      </c>
      <c r="X239">
        <v>-195</v>
      </c>
      <c r="Y239">
        <v>0</v>
      </c>
      <c r="Z239">
        <v>0</v>
      </c>
      <c r="AA239">
        <v>0</v>
      </c>
      <c r="AB239">
        <v>-324110</v>
      </c>
      <c r="AC239">
        <v>0</v>
      </c>
      <c r="AD239">
        <v>0</v>
      </c>
      <c r="AE239">
        <v>0</v>
      </c>
      <c r="AF239">
        <v>0</v>
      </c>
      <c r="AG239">
        <v>0</v>
      </c>
      <c r="AH239">
        <v>0</v>
      </c>
      <c r="AI239">
        <v>0</v>
      </c>
      <c r="AJ239">
        <v>-22400</v>
      </c>
      <c r="AK239">
        <v>0</v>
      </c>
      <c r="AL239">
        <v>-22400</v>
      </c>
      <c r="AM239">
        <v>0</v>
      </c>
      <c r="AN239">
        <v>0</v>
      </c>
      <c r="AO239">
        <v>-469131</v>
      </c>
      <c r="AP239">
        <v>-7011</v>
      </c>
      <c r="AQ239">
        <v>0</v>
      </c>
      <c r="AR239">
        <v>-17453796</v>
      </c>
      <c r="AS239">
        <v>-219845</v>
      </c>
      <c r="AT239">
        <v>-7782577</v>
      </c>
    </row>
    <row r="240" spans="1:46" x14ac:dyDescent="0.35">
      <c r="A240" t="s">
        <v>638</v>
      </c>
      <c r="B240" t="s">
        <v>639</v>
      </c>
      <c r="C240" t="s">
        <v>509</v>
      </c>
      <c r="D240" t="s">
        <v>112</v>
      </c>
      <c r="E240">
        <v>0.4</v>
      </c>
      <c r="F240">
        <v>0.5</v>
      </c>
      <c r="G240">
        <v>0.68300000000000005</v>
      </c>
      <c r="H240">
        <v>310654</v>
      </c>
      <c r="I240">
        <v>0</v>
      </c>
      <c r="J240">
        <v>-19.2154568530446</v>
      </c>
      <c r="K240">
        <v>158793000</v>
      </c>
      <c r="L240">
        <v>149752000</v>
      </c>
      <c r="M240" s="4">
        <v>0</v>
      </c>
      <c r="N240">
        <v>47069653</v>
      </c>
      <c r="O240">
        <v>0</v>
      </c>
      <c r="P240">
        <v>0</v>
      </c>
      <c r="Q240">
        <v>529000</v>
      </c>
      <c r="R240">
        <v>1088000</v>
      </c>
      <c r="S240">
        <v>0</v>
      </c>
      <c r="T240">
        <v>-6808684</v>
      </c>
      <c r="U240">
        <v>0</v>
      </c>
      <c r="V240">
        <v>0</v>
      </c>
      <c r="W240">
        <v>0</v>
      </c>
      <c r="X240">
        <v>-3337</v>
      </c>
      <c r="Y240">
        <v>0</v>
      </c>
      <c r="Z240">
        <v>0</v>
      </c>
      <c r="AA240">
        <v>0</v>
      </c>
      <c r="AB240">
        <v>-657254</v>
      </c>
      <c r="AC240">
        <v>0</v>
      </c>
      <c r="AD240">
        <v>0</v>
      </c>
      <c r="AE240">
        <v>0</v>
      </c>
      <c r="AF240">
        <v>0</v>
      </c>
      <c r="AG240">
        <v>0</v>
      </c>
      <c r="AH240">
        <v>0</v>
      </c>
      <c r="AI240">
        <v>0</v>
      </c>
      <c r="AJ240">
        <v>-21885</v>
      </c>
      <c r="AK240">
        <v>0</v>
      </c>
      <c r="AL240">
        <v>-20721</v>
      </c>
      <c r="AM240">
        <v>0</v>
      </c>
      <c r="AN240">
        <v>0</v>
      </c>
      <c r="AO240">
        <v>0</v>
      </c>
      <c r="AP240">
        <v>0</v>
      </c>
      <c r="AQ240">
        <v>0</v>
      </c>
      <c r="AR240">
        <v>-13516030</v>
      </c>
      <c r="AS240">
        <v>0</v>
      </c>
      <c r="AT240">
        <v>-8977000</v>
      </c>
    </row>
    <row r="241" spans="1:46" x14ac:dyDescent="0.35">
      <c r="A241" t="s">
        <v>640</v>
      </c>
      <c r="B241" t="s">
        <v>641</v>
      </c>
      <c r="C241" t="s">
        <v>245</v>
      </c>
      <c r="D241" t="s">
        <v>112</v>
      </c>
      <c r="E241">
        <v>0.4</v>
      </c>
      <c r="F241">
        <v>0.5</v>
      </c>
      <c r="G241">
        <v>0.66700000000000004</v>
      </c>
      <c r="H241">
        <v>116792</v>
      </c>
      <c r="I241">
        <v>0</v>
      </c>
      <c r="J241">
        <v>-7.9779167999710401</v>
      </c>
      <c r="K241">
        <v>99730000</v>
      </c>
      <c r="L241">
        <v>81790000</v>
      </c>
      <c r="M241" s="4">
        <v>0</v>
      </c>
      <c r="N241">
        <v>23277082</v>
      </c>
      <c r="O241">
        <v>286536</v>
      </c>
      <c r="P241">
        <v>230280</v>
      </c>
      <c r="Q241">
        <v>-1107147</v>
      </c>
      <c r="R241">
        <v>-8282</v>
      </c>
      <c r="S241">
        <v>0</v>
      </c>
      <c r="T241">
        <v>-4886292</v>
      </c>
      <c r="U241">
        <v>0</v>
      </c>
      <c r="V241">
        <v>0</v>
      </c>
      <c r="W241">
        <v>0</v>
      </c>
      <c r="X241">
        <v>-12836</v>
      </c>
      <c r="Y241">
        <v>0</v>
      </c>
      <c r="Z241">
        <v>0</v>
      </c>
      <c r="AA241">
        <v>0</v>
      </c>
      <c r="AB241">
        <v>-160091</v>
      </c>
      <c r="AC241">
        <v>0</v>
      </c>
      <c r="AD241">
        <v>0</v>
      </c>
      <c r="AE241">
        <v>0</v>
      </c>
      <c r="AF241">
        <v>0</v>
      </c>
      <c r="AG241">
        <v>0</v>
      </c>
      <c r="AH241">
        <v>0</v>
      </c>
      <c r="AI241">
        <v>0</v>
      </c>
      <c r="AJ241">
        <v>-12549</v>
      </c>
      <c r="AK241">
        <v>0</v>
      </c>
      <c r="AL241">
        <v>-12549</v>
      </c>
      <c r="AM241">
        <v>0</v>
      </c>
      <c r="AN241">
        <v>0</v>
      </c>
      <c r="AO241">
        <v>0</v>
      </c>
      <c r="AP241">
        <v>0</v>
      </c>
      <c r="AQ241">
        <v>0</v>
      </c>
      <c r="AR241">
        <v>-5273268</v>
      </c>
      <c r="AS241">
        <v>0</v>
      </c>
      <c r="AT241">
        <v>-1759558</v>
      </c>
    </row>
    <row r="242" spans="1:46" x14ac:dyDescent="0.35">
      <c r="A242" t="s">
        <v>642</v>
      </c>
      <c r="B242" t="s">
        <v>643</v>
      </c>
      <c r="C242" t="s">
        <v>112</v>
      </c>
      <c r="D242" t="s">
        <v>349</v>
      </c>
      <c r="E242">
        <v>0.49</v>
      </c>
      <c r="F242">
        <v>0.5</v>
      </c>
      <c r="G242">
        <v>0.67600000000000005</v>
      </c>
      <c r="H242">
        <v>304030</v>
      </c>
      <c r="I242">
        <v>712</v>
      </c>
      <c r="J242">
        <v>43.723681511709401</v>
      </c>
      <c r="K242">
        <v>228303000</v>
      </c>
      <c r="L242">
        <v>225678000</v>
      </c>
      <c r="M242" s="4">
        <v>711680</v>
      </c>
      <c r="N242">
        <v>76463941</v>
      </c>
      <c r="O242">
        <v>923163</v>
      </c>
      <c r="P242">
        <v>2330382</v>
      </c>
      <c r="Q242">
        <v>4851037</v>
      </c>
      <c r="R242">
        <v>-4101147</v>
      </c>
      <c r="S242">
        <v>1266646</v>
      </c>
      <c r="T242">
        <v>-9241708</v>
      </c>
      <c r="U242">
        <v>0</v>
      </c>
      <c r="V242">
        <v>-4765</v>
      </c>
      <c r="W242">
        <v>0</v>
      </c>
      <c r="X242">
        <v>-28022</v>
      </c>
      <c r="Y242">
        <v>0</v>
      </c>
      <c r="Z242">
        <v>0</v>
      </c>
      <c r="AA242">
        <v>0</v>
      </c>
      <c r="AB242">
        <v>-192346</v>
      </c>
      <c r="AC242">
        <v>0</v>
      </c>
      <c r="AD242">
        <v>-86</v>
      </c>
      <c r="AE242">
        <v>0</v>
      </c>
      <c r="AF242">
        <v>0</v>
      </c>
      <c r="AG242">
        <v>0</v>
      </c>
      <c r="AH242">
        <v>0</v>
      </c>
      <c r="AI242">
        <v>0</v>
      </c>
      <c r="AJ242">
        <v>-17900</v>
      </c>
      <c r="AK242">
        <v>0</v>
      </c>
      <c r="AL242">
        <v>-17263</v>
      </c>
      <c r="AM242">
        <v>0</v>
      </c>
      <c r="AN242">
        <v>0</v>
      </c>
      <c r="AO242">
        <v>0</v>
      </c>
      <c r="AP242">
        <v>0</v>
      </c>
      <c r="AQ242">
        <v>0</v>
      </c>
      <c r="AR242">
        <v>-16040620</v>
      </c>
      <c r="AS242">
        <v>-17046</v>
      </c>
      <c r="AT242">
        <v>-14615971</v>
      </c>
    </row>
    <row r="243" spans="1:46" x14ac:dyDescent="0.35">
      <c r="A243" t="s">
        <v>644</v>
      </c>
      <c r="B243" t="s">
        <v>645</v>
      </c>
      <c r="C243" t="s">
        <v>326</v>
      </c>
      <c r="D243" t="s">
        <v>112</v>
      </c>
      <c r="E243">
        <v>0.4</v>
      </c>
      <c r="F243">
        <v>0.5</v>
      </c>
      <c r="G243">
        <v>0.749</v>
      </c>
      <c r="H243">
        <v>0</v>
      </c>
      <c r="I243">
        <v>0</v>
      </c>
      <c r="J243">
        <v>-12.577580381134</v>
      </c>
      <c r="K243">
        <v>96626000</v>
      </c>
      <c r="L243">
        <v>84866000</v>
      </c>
      <c r="M243" s="4">
        <v>0</v>
      </c>
      <c r="N243">
        <v>28063982</v>
      </c>
      <c r="O243">
        <v>0</v>
      </c>
      <c r="P243">
        <v>1830872</v>
      </c>
      <c r="Q243">
        <v>-1</v>
      </c>
      <c r="R243">
        <v>-1830872</v>
      </c>
      <c r="S243">
        <v>0</v>
      </c>
      <c r="T243">
        <v>-3167595</v>
      </c>
      <c r="U243">
        <v>0</v>
      </c>
      <c r="V243">
        <v>-11323</v>
      </c>
      <c r="W243">
        <v>0</v>
      </c>
      <c r="X243">
        <v>-1844</v>
      </c>
      <c r="Y243">
        <v>0</v>
      </c>
      <c r="Z243">
        <v>0</v>
      </c>
      <c r="AA243">
        <v>0</v>
      </c>
      <c r="AB243">
        <v>-30770</v>
      </c>
      <c r="AC243">
        <v>0</v>
      </c>
      <c r="AD243">
        <v>3828</v>
      </c>
      <c r="AE243">
        <v>0</v>
      </c>
      <c r="AF243">
        <v>0</v>
      </c>
      <c r="AG243">
        <v>0</v>
      </c>
      <c r="AH243">
        <v>0</v>
      </c>
      <c r="AI243">
        <v>0</v>
      </c>
      <c r="AJ243">
        <v>-3895</v>
      </c>
      <c r="AK243">
        <v>0</v>
      </c>
      <c r="AL243">
        <v>-3895</v>
      </c>
      <c r="AM243">
        <v>0</v>
      </c>
      <c r="AN243">
        <v>0</v>
      </c>
      <c r="AO243">
        <v>0</v>
      </c>
      <c r="AP243">
        <v>0</v>
      </c>
      <c r="AQ243">
        <v>0</v>
      </c>
      <c r="AR243">
        <v>-7472082</v>
      </c>
      <c r="AS243">
        <v>0</v>
      </c>
      <c r="AT243">
        <v>-1842155</v>
      </c>
    </row>
    <row r="244" spans="1:46" x14ac:dyDescent="0.35">
      <c r="A244" t="s">
        <v>646</v>
      </c>
      <c r="B244" t="s">
        <v>647</v>
      </c>
      <c r="C244" t="s">
        <v>132</v>
      </c>
      <c r="D244" t="s">
        <v>112</v>
      </c>
      <c r="E244">
        <v>0.3</v>
      </c>
      <c r="F244">
        <v>0.5</v>
      </c>
      <c r="G244">
        <v>0.73599999999999999</v>
      </c>
      <c r="H244">
        <v>169858</v>
      </c>
      <c r="I244">
        <v>0</v>
      </c>
      <c r="J244">
        <v>19.450516006483699</v>
      </c>
      <c r="K244">
        <v>171547000</v>
      </c>
      <c r="L244">
        <v>146461000</v>
      </c>
      <c r="M244" s="4">
        <v>0</v>
      </c>
      <c r="N244">
        <v>48479616</v>
      </c>
      <c r="O244">
        <v>940506</v>
      </c>
      <c r="P244">
        <v>940506</v>
      </c>
      <c r="Q244">
        <v>-309854</v>
      </c>
      <c r="R244">
        <v>-1810287</v>
      </c>
      <c r="S244">
        <v>0</v>
      </c>
      <c r="T244">
        <v>-5266415</v>
      </c>
      <c r="U244">
        <v>0</v>
      </c>
      <c r="V244">
        <v>-14411</v>
      </c>
      <c r="W244">
        <v>0</v>
      </c>
      <c r="X244">
        <v>-9013</v>
      </c>
      <c r="Y244">
        <v>0</v>
      </c>
      <c r="Z244">
        <v>0</v>
      </c>
      <c r="AA244">
        <v>0</v>
      </c>
      <c r="AB244">
        <v>-172566</v>
      </c>
      <c r="AC244">
        <v>0</v>
      </c>
      <c r="AD244">
        <v>-1086</v>
      </c>
      <c r="AE244">
        <v>0</v>
      </c>
      <c r="AF244">
        <v>0</v>
      </c>
      <c r="AG244">
        <v>0</v>
      </c>
      <c r="AH244">
        <v>0</v>
      </c>
      <c r="AI244">
        <v>0</v>
      </c>
      <c r="AJ244">
        <v>0</v>
      </c>
      <c r="AK244">
        <v>0</v>
      </c>
      <c r="AL244">
        <v>0</v>
      </c>
      <c r="AM244">
        <v>0</v>
      </c>
      <c r="AN244">
        <v>0</v>
      </c>
      <c r="AO244">
        <v>0</v>
      </c>
      <c r="AP244">
        <v>0</v>
      </c>
      <c r="AQ244">
        <v>0</v>
      </c>
      <c r="AR244">
        <v>-9602377</v>
      </c>
      <c r="AS244">
        <v>0</v>
      </c>
      <c r="AT244">
        <v>-5025270</v>
      </c>
    </row>
    <row r="245" spans="1:46" x14ac:dyDescent="0.35">
      <c r="A245" t="s">
        <v>648</v>
      </c>
      <c r="B245" t="s">
        <v>649</v>
      </c>
      <c r="C245" t="s">
        <v>125</v>
      </c>
      <c r="D245" t="s">
        <v>126</v>
      </c>
      <c r="E245">
        <v>0.4</v>
      </c>
      <c r="F245">
        <v>0.5</v>
      </c>
      <c r="G245">
        <v>0.69199999999999995</v>
      </c>
      <c r="H245">
        <v>213525</v>
      </c>
      <c r="I245">
        <v>0</v>
      </c>
      <c r="J245">
        <v>-11.7474686450007</v>
      </c>
      <c r="K245">
        <v>164156000</v>
      </c>
      <c r="L245">
        <v>136206000</v>
      </c>
      <c r="M245" s="4">
        <v>0</v>
      </c>
      <c r="N245">
        <v>44230740</v>
      </c>
      <c r="O245">
        <v>35468</v>
      </c>
      <c r="P245">
        <v>1085462</v>
      </c>
      <c r="Q245">
        <v>1090722</v>
      </c>
      <c r="R245">
        <v>-1240966</v>
      </c>
      <c r="S245">
        <v>0</v>
      </c>
      <c r="T245">
        <v>-6413685</v>
      </c>
      <c r="U245">
        <v>0</v>
      </c>
      <c r="V245">
        <v>-10479</v>
      </c>
      <c r="W245">
        <v>0</v>
      </c>
      <c r="X245">
        <v>2570</v>
      </c>
      <c r="Y245">
        <v>0</v>
      </c>
      <c r="Z245">
        <v>0</v>
      </c>
      <c r="AA245">
        <v>0</v>
      </c>
      <c r="AB245">
        <v>27125</v>
      </c>
      <c r="AC245">
        <v>0</v>
      </c>
      <c r="AD245">
        <v>803</v>
      </c>
      <c r="AE245">
        <v>0</v>
      </c>
      <c r="AF245">
        <v>0</v>
      </c>
      <c r="AG245">
        <v>0</v>
      </c>
      <c r="AH245">
        <v>0</v>
      </c>
      <c r="AI245">
        <v>0</v>
      </c>
      <c r="AJ245">
        <v>-21794</v>
      </c>
      <c r="AK245">
        <v>0</v>
      </c>
      <c r="AL245">
        <v>-21358</v>
      </c>
      <c r="AM245">
        <v>0</v>
      </c>
      <c r="AN245">
        <v>0</v>
      </c>
      <c r="AO245">
        <v>0</v>
      </c>
      <c r="AP245">
        <v>0</v>
      </c>
      <c r="AQ245">
        <v>0</v>
      </c>
      <c r="AR245">
        <v>-9281314</v>
      </c>
      <c r="AS245">
        <v>0</v>
      </c>
      <c r="AT245">
        <v>-9354912</v>
      </c>
    </row>
    <row r="246" spans="1:46" x14ac:dyDescent="0.35">
      <c r="A246" t="s">
        <v>650</v>
      </c>
      <c r="B246" t="s">
        <v>651</v>
      </c>
      <c r="C246" t="s">
        <v>112</v>
      </c>
      <c r="D246" t="s">
        <v>179</v>
      </c>
      <c r="E246">
        <v>0.49</v>
      </c>
      <c r="F246">
        <v>0.5</v>
      </c>
      <c r="G246">
        <v>0.71099999999999997</v>
      </c>
      <c r="H246">
        <v>326103</v>
      </c>
      <c r="I246">
        <v>0</v>
      </c>
      <c r="J246">
        <v>-17.2882325089512</v>
      </c>
      <c r="K246">
        <v>288898000</v>
      </c>
      <c r="L246">
        <v>265616000</v>
      </c>
      <c r="M246" s="4">
        <v>0</v>
      </c>
      <c r="N246">
        <v>83117370</v>
      </c>
      <c r="O246">
        <v>160746</v>
      </c>
      <c r="P246">
        <v>3299406</v>
      </c>
      <c r="Q246">
        <v>606503</v>
      </c>
      <c r="R246">
        <v>-7326598</v>
      </c>
      <c r="S246">
        <v>0</v>
      </c>
      <c r="T246">
        <v>-5967666</v>
      </c>
      <c r="U246">
        <v>0</v>
      </c>
      <c r="V246">
        <v>-27027</v>
      </c>
      <c r="W246">
        <v>0</v>
      </c>
      <c r="X246">
        <v>0</v>
      </c>
      <c r="Y246">
        <v>0</v>
      </c>
      <c r="Z246">
        <v>0</v>
      </c>
      <c r="AA246">
        <v>0</v>
      </c>
      <c r="AB246">
        <v>-111851</v>
      </c>
      <c r="AC246">
        <v>0</v>
      </c>
      <c r="AD246">
        <v>-7466</v>
      </c>
      <c r="AE246">
        <v>0</v>
      </c>
      <c r="AF246">
        <v>0</v>
      </c>
      <c r="AG246">
        <v>0</v>
      </c>
      <c r="AH246">
        <v>0</v>
      </c>
      <c r="AI246">
        <v>0</v>
      </c>
      <c r="AJ246">
        <v>-14956</v>
      </c>
      <c r="AK246">
        <v>0</v>
      </c>
      <c r="AL246">
        <v>-14955</v>
      </c>
      <c r="AM246">
        <v>0</v>
      </c>
      <c r="AN246">
        <v>0</v>
      </c>
      <c r="AO246">
        <v>0</v>
      </c>
      <c r="AP246">
        <v>0</v>
      </c>
      <c r="AQ246">
        <v>0</v>
      </c>
      <c r="AR246">
        <v>-18866968</v>
      </c>
      <c r="AS246">
        <v>0</v>
      </c>
      <c r="AT246">
        <v>-17908922</v>
      </c>
    </row>
    <row r="247" spans="1:46" x14ac:dyDescent="0.35">
      <c r="A247" t="s">
        <v>652</v>
      </c>
      <c r="B247" t="s">
        <v>653</v>
      </c>
      <c r="C247" t="s">
        <v>173</v>
      </c>
      <c r="D247" t="s">
        <v>112</v>
      </c>
      <c r="E247">
        <v>0.49</v>
      </c>
      <c r="F247">
        <v>0.5</v>
      </c>
      <c r="G247">
        <v>0.64600000000000002</v>
      </c>
      <c r="H247">
        <v>269088</v>
      </c>
      <c r="I247">
        <v>0</v>
      </c>
      <c r="J247">
        <v>29.621852324668598</v>
      </c>
      <c r="K247">
        <v>160041000</v>
      </c>
      <c r="L247">
        <v>149004000</v>
      </c>
      <c r="M247" s="4">
        <v>0</v>
      </c>
      <c r="N247">
        <v>45716910</v>
      </c>
      <c r="O247">
        <v>1211930</v>
      </c>
      <c r="P247">
        <v>742948</v>
      </c>
      <c r="Q247">
        <v>-1094188</v>
      </c>
      <c r="R247">
        <v>-1279952</v>
      </c>
      <c r="S247">
        <v>0</v>
      </c>
      <c r="T247">
        <v>-10235399</v>
      </c>
      <c r="U247">
        <v>0</v>
      </c>
      <c r="V247">
        <v>-20376</v>
      </c>
      <c r="W247">
        <v>0</v>
      </c>
      <c r="X247">
        <v>-1115</v>
      </c>
      <c r="Y247">
        <v>0</v>
      </c>
      <c r="Z247">
        <v>0</v>
      </c>
      <c r="AA247">
        <v>0</v>
      </c>
      <c r="AB247">
        <v>-169643</v>
      </c>
      <c r="AC247">
        <v>0</v>
      </c>
      <c r="AD247">
        <v>-1454</v>
      </c>
      <c r="AE247">
        <v>0</v>
      </c>
      <c r="AF247">
        <v>0</v>
      </c>
      <c r="AG247">
        <v>0</v>
      </c>
      <c r="AH247">
        <v>0</v>
      </c>
      <c r="AI247">
        <v>0</v>
      </c>
      <c r="AJ247">
        <v>-1597</v>
      </c>
      <c r="AK247">
        <v>0</v>
      </c>
      <c r="AL247">
        <v>0</v>
      </c>
      <c r="AM247">
        <v>0</v>
      </c>
      <c r="AN247">
        <v>0</v>
      </c>
      <c r="AO247">
        <v>0</v>
      </c>
      <c r="AP247">
        <v>0</v>
      </c>
      <c r="AQ247">
        <v>0</v>
      </c>
      <c r="AR247">
        <v>-9462139</v>
      </c>
      <c r="AS247">
        <v>0</v>
      </c>
      <c r="AT247">
        <v>-13624663</v>
      </c>
    </row>
    <row r="248" spans="1:46" x14ac:dyDescent="0.35">
      <c r="A248" t="s">
        <v>654</v>
      </c>
      <c r="B248" t="s">
        <v>655</v>
      </c>
      <c r="C248" t="s">
        <v>231</v>
      </c>
      <c r="D248" t="s">
        <v>232</v>
      </c>
      <c r="E248">
        <v>0.4</v>
      </c>
      <c r="F248">
        <v>0.5</v>
      </c>
      <c r="G248">
        <v>0.70899999999999996</v>
      </c>
      <c r="H248">
        <v>129145</v>
      </c>
      <c r="I248">
        <v>0</v>
      </c>
      <c r="J248">
        <v>-10.405841153497301</v>
      </c>
      <c r="K248">
        <v>85815000</v>
      </c>
      <c r="L248">
        <v>82128000</v>
      </c>
      <c r="M248" s="4">
        <v>0</v>
      </c>
      <c r="N248">
        <v>31430516</v>
      </c>
      <c r="O248">
        <v>41448</v>
      </c>
      <c r="P248">
        <v>224616</v>
      </c>
      <c r="Q248">
        <v>20595</v>
      </c>
      <c r="R248">
        <v>1513969</v>
      </c>
      <c r="S248">
        <v>0</v>
      </c>
      <c r="T248">
        <v>-2639117</v>
      </c>
      <c r="U248">
        <v>0</v>
      </c>
      <c r="V248">
        <v>-1668</v>
      </c>
      <c r="W248">
        <v>0</v>
      </c>
      <c r="X248">
        <v>0</v>
      </c>
      <c r="Y248">
        <v>0</v>
      </c>
      <c r="Z248">
        <v>0</v>
      </c>
      <c r="AA248">
        <v>0</v>
      </c>
      <c r="AB248">
        <v>-27703</v>
      </c>
      <c r="AC248">
        <v>0</v>
      </c>
      <c r="AD248">
        <v>0</v>
      </c>
      <c r="AE248">
        <v>0</v>
      </c>
      <c r="AF248">
        <v>0</v>
      </c>
      <c r="AG248">
        <v>0</v>
      </c>
      <c r="AH248">
        <v>0</v>
      </c>
      <c r="AI248">
        <v>0</v>
      </c>
      <c r="AJ248">
        <v>0</v>
      </c>
      <c r="AK248">
        <v>0</v>
      </c>
      <c r="AL248">
        <v>0</v>
      </c>
      <c r="AM248">
        <v>0</v>
      </c>
      <c r="AN248">
        <v>0</v>
      </c>
      <c r="AO248">
        <v>0</v>
      </c>
      <c r="AP248">
        <v>0</v>
      </c>
      <c r="AQ248">
        <v>0</v>
      </c>
      <c r="AR248">
        <v>-5190691</v>
      </c>
      <c r="AS248">
        <v>0</v>
      </c>
      <c r="AT248">
        <v>-3838775</v>
      </c>
    </row>
    <row r="249" spans="1:46" x14ac:dyDescent="0.35">
      <c r="A249" t="s">
        <v>656</v>
      </c>
      <c r="B249" t="s">
        <v>657</v>
      </c>
      <c r="C249" t="s">
        <v>326</v>
      </c>
      <c r="D249" t="s">
        <v>112</v>
      </c>
      <c r="E249">
        <v>0.4</v>
      </c>
      <c r="F249">
        <v>0.5</v>
      </c>
      <c r="G249">
        <v>0.69199999999999995</v>
      </c>
      <c r="H249">
        <v>145579</v>
      </c>
      <c r="I249">
        <v>0</v>
      </c>
      <c r="J249">
        <v>-7.9515396087917498</v>
      </c>
      <c r="K249">
        <v>65265000</v>
      </c>
      <c r="L249">
        <v>59023000</v>
      </c>
      <c r="M249" s="4">
        <v>0</v>
      </c>
      <c r="N249">
        <v>20352188</v>
      </c>
      <c r="O249">
        <v>204924</v>
      </c>
      <c r="P249">
        <v>5904</v>
      </c>
      <c r="Q249">
        <v>170541</v>
      </c>
      <c r="R249">
        <v>2671809</v>
      </c>
      <c r="S249">
        <v>0</v>
      </c>
      <c r="T249">
        <v>-3642720</v>
      </c>
      <c r="U249">
        <v>0</v>
      </c>
      <c r="V249">
        <v>0</v>
      </c>
      <c r="W249">
        <v>0</v>
      </c>
      <c r="X249">
        <v>-160</v>
      </c>
      <c r="Y249">
        <v>0</v>
      </c>
      <c r="Z249">
        <v>0</v>
      </c>
      <c r="AA249">
        <v>0</v>
      </c>
      <c r="AB249">
        <v>-40945</v>
      </c>
      <c r="AC249">
        <v>0</v>
      </c>
      <c r="AD249">
        <v>0</v>
      </c>
      <c r="AE249">
        <v>0</v>
      </c>
      <c r="AF249">
        <v>-41537</v>
      </c>
      <c r="AG249">
        <v>0</v>
      </c>
      <c r="AH249">
        <v>0</v>
      </c>
      <c r="AI249">
        <v>0</v>
      </c>
      <c r="AJ249">
        <v>-17719</v>
      </c>
      <c r="AK249">
        <v>0</v>
      </c>
      <c r="AL249">
        <v>-17549</v>
      </c>
      <c r="AM249">
        <v>0</v>
      </c>
      <c r="AN249">
        <v>0</v>
      </c>
      <c r="AO249">
        <v>0</v>
      </c>
      <c r="AP249">
        <v>0</v>
      </c>
      <c r="AQ249">
        <v>0</v>
      </c>
      <c r="AR249">
        <v>-6404076</v>
      </c>
      <c r="AS249">
        <v>0</v>
      </c>
      <c r="AT249">
        <v>-606397</v>
      </c>
    </row>
    <row r="250" spans="1:46" x14ac:dyDescent="0.35">
      <c r="A250" t="s">
        <v>658</v>
      </c>
      <c r="B250" t="s">
        <v>659</v>
      </c>
      <c r="C250" t="s">
        <v>304</v>
      </c>
      <c r="D250" t="s">
        <v>305</v>
      </c>
      <c r="E250">
        <v>0.4</v>
      </c>
      <c r="F250">
        <v>0.5</v>
      </c>
      <c r="G250">
        <v>0.65800000000000003</v>
      </c>
      <c r="H250">
        <v>217930</v>
      </c>
      <c r="I250">
        <v>881</v>
      </c>
      <c r="J250">
        <v>-9.1466567239754006</v>
      </c>
      <c r="K250">
        <v>95856000</v>
      </c>
      <c r="L250">
        <v>86294000</v>
      </c>
      <c r="M250" s="4">
        <v>0</v>
      </c>
      <c r="N250">
        <v>22897912</v>
      </c>
      <c r="O250">
        <v>578001</v>
      </c>
      <c r="P250">
        <v>315007</v>
      </c>
      <c r="Q250">
        <v>-654430</v>
      </c>
      <c r="R250">
        <v>-43578</v>
      </c>
      <c r="S250">
        <v>0</v>
      </c>
      <c r="T250">
        <v>-7455347</v>
      </c>
      <c r="U250">
        <v>0</v>
      </c>
      <c r="V250">
        <v>-10906</v>
      </c>
      <c r="W250">
        <v>0</v>
      </c>
      <c r="X250">
        <v>1631</v>
      </c>
      <c r="Y250">
        <v>0</v>
      </c>
      <c r="Z250">
        <v>0</v>
      </c>
      <c r="AA250">
        <v>0</v>
      </c>
      <c r="AB250">
        <v>-142095</v>
      </c>
      <c r="AC250">
        <v>0</v>
      </c>
      <c r="AD250">
        <v>0</v>
      </c>
      <c r="AE250">
        <v>0</v>
      </c>
      <c r="AF250">
        <v>0</v>
      </c>
      <c r="AG250">
        <v>0</v>
      </c>
      <c r="AH250">
        <v>0</v>
      </c>
      <c r="AI250">
        <v>0</v>
      </c>
      <c r="AJ250">
        <v>-59994</v>
      </c>
      <c r="AK250">
        <v>0</v>
      </c>
      <c r="AL250">
        <v>-59994</v>
      </c>
      <c r="AM250">
        <v>0</v>
      </c>
      <c r="AN250">
        <v>0</v>
      </c>
      <c r="AO250">
        <v>0</v>
      </c>
      <c r="AP250">
        <v>0</v>
      </c>
      <c r="AQ250">
        <v>0</v>
      </c>
      <c r="AR250">
        <v>-8280259</v>
      </c>
      <c r="AS250">
        <v>0</v>
      </c>
      <c r="AT250">
        <v>-841361</v>
      </c>
    </row>
    <row r="251" spans="1:46" x14ac:dyDescent="0.35">
      <c r="A251" t="s">
        <v>660</v>
      </c>
      <c r="B251" t="s">
        <v>661</v>
      </c>
      <c r="C251" t="s">
        <v>112</v>
      </c>
      <c r="D251" t="s">
        <v>585</v>
      </c>
      <c r="E251">
        <v>0.49</v>
      </c>
      <c r="F251">
        <v>0.5</v>
      </c>
      <c r="G251">
        <v>0.69499999999999995</v>
      </c>
      <c r="H251">
        <v>290040</v>
      </c>
      <c r="I251">
        <v>0</v>
      </c>
      <c r="J251">
        <v>4.7789218251749004</v>
      </c>
      <c r="K251">
        <v>191662000</v>
      </c>
      <c r="L251">
        <v>178748000</v>
      </c>
      <c r="M251" s="4">
        <v>604160</v>
      </c>
      <c r="N251">
        <v>64222300</v>
      </c>
      <c r="O251">
        <v>758158</v>
      </c>
      <c r="P251">
        <v>3058384</v>
      </c>
      <c r="Q251">
        <v>1322842</v>
      </c>
      <c r="R251">
        <v>358616</v>
      </c>
      <c r="S251">
        <v>0</v>
      </c>
      <c r="T251">
        <v>-5958217</v>
      </c>
      <c r="U251">
        <v>0</v>
      </c>
      <c r="V251">
        <v>-37611</v>
      </c>
      <c r="W251">
        <v>0</v>
      </c>
      <c r="X251">
        <v>-2676</v>
      </c>
      <c r="Y251">
        <v>0</v>
      </c>
      <c r="Z251">
        <v>0</v>
      </c>
      <c r="AA251">
        <v>0</v>
      </c>
      <c r="AB251">
        <v>-122686</v>
      </c>
      <c r="AC251">
        <v>0</v>
      </c>
      <c r="AD251">
        <v>-11168</v>
      </c>
      <c r="AE251">
        <v>0</v>
      </c>
      <c r="AF251">
        <v>0</v>
      </c>
      <c r="AG251">
        <v>0</v>
      </c>
      <c r="AH251">
        <v>0</v>
      </c>
      <c r="AI251">
        <v>0</v>
      </c>
      <c r="AJ251">
        <v>-12699</v>
      </c>
      <c r="AK251">
        <v>0</v>
      </c>
      <c r="AL251">
        <v>-12173</v>
      </c>
      <c r="AM251">
        <v>0</v>
      </c>
      <c r="AN251">
        <v>-113819</v>
      </c>
      <c r="AO251">
        <v>0</v>
      </c>
      <c r="AP251">
        <v>0</v>
      </c>
      <c r="AQ251">
        <v>0</v>
      </c>
      <c r="AR251">
        <v>-14439936</v>
      </c>
      <c r="AS251">
        <v>0</v>
      </c>
      <c r="AT251">
        <v>-1513000</v>
      </c>
    </row>
    <row r="252" spans="1:46" x14ac:dyDescent="0.35">
      <c r="A252" t="s">
        <v>662</v>
      </c>
      <c r="B252" t="s">
        <v>663</v>
      </c>
      <c r="C252" t="s">
        <v>140</v>
      </c>
      <c r="D252" t="s">
        <v>141</v>
      </c>
      <c r="E252">
        <v>0.4</v>
      </c>
      <c r="F252">
        <v>0.5</v>
      </c>
      <c r="G252">
        <v>0.65300000000000002</v>
      </c>
      <c r="H252">
        <v>32762</v>
      </c>
      <c r="I252">
        <v>0</v>
      </c>
      <c r="J252">
        <v>-5.5156301756653097</v>
      </c>
      <c r="K252">
        <v>91104000</v>
      </c>
      <c r="L252">
        <v>80516000</v>
      </c>
      <c r="M252" s="4">
        <v>0</v>
      </c>
      <c r="N252">
        <v>22032049</v>
      </c>
      <c r="O252">
        <v>363000</v>
      </c>
      <c r="P252">
        <v>883000</v>
      </c>
      <c r="Q252">
        <v>443000</v>
      </c>
      <c r="R252">
        <v>104000</v>
      </c>
      <c r="S252">
        <v>0</v>
      </c>
      <c r="T252">
        <v>-7552863</v>
      </c>
      <c r="U252">
        <v>0</v>
      </c>
      <c r="V252">
        <v>-18060</v>
      </c>
      <c r="W252">
        <v>0</v>
      </c>
      <c r="X252">
        <v>-11749</v>
      </c>
      <c r="Y252">
        <v>0</v>
      </c>
      <c r="Z252">
        <v>0</v>
      </c>
      <c r="AA252">
        <v>0</v>
      </c>
      <c r="AB252">
        <v>-101305</v>
      </c>
      <c r="AC252">
        <v>0</v>
      </c>
      <c r="AD252">
        <v>-719</v>
      </c>
      <c r="AE252">
        <v>0</v>
      </c>
      <c r="AF252">
        <v>0</v>
      </c>
      <c r="AG252">
        <v>0</v>
      </c>
      <c r="AH252">
        <v>0</v>
      </c>
      <c r="AI252">
        <v>0</v>
      </c>
      <c r="AJ252">
        <v>-78772</v>
      </c>
      <c r="AK252">
        <v>0</v>
      </c>
      <c r="AL252">
        <v>-78772</v>
      </c>
      <c r="AM252">
        <v>0</v>
      </c>
      <c r="AN252">
        <v>0</v>
      </c>
      <c r="AO252">
        <v>0</v>
      </c>
      <c r="AP252">
        <v>0</v>
      </c>
      <c r="AQ252">
        <v>0</v>
      </c>
      <c r="AR252">
        <v>-7112601</v>
      </c>
      <c r="AS252">
        <v>0</v>
      </c>
      <c r="AT252">
        <v>-2469485</v>
      </c>
    </row>
    <row r="253" spans="1:46" x14ac:dyDescent="0.35">
      <c r="A253" t="s">
        <v>664</v>
      </c>
      <c r="B253" t="s">
        <v>665</v>
      </c>
      <c r="C253" t="s">
        <v>144</v>
      </c>
      <c r="D253" t="s">
        <v>145</v>
      </c>
      <c r="E253">
        <v>0.4</v>
      </c>
      <c r="F253">
        <v>0.5</v>
      </c>
      <c r="G253">
        <v>0.69699999999999995</v>
      </c>
      <c r="H253">
        <v>284966</v>
      </c>
      <c r="I253">
        <v>0</v>
      </c>
      <c r="J253">
        <v>-17.150683280743799</v>
      </c>
      <c r="K253">
        <v>167161000</v>
      </c>
      <c r="L253">
        <v>138035000</v>
      </c>
      <c r="M253" s="4">
        <v>504320</v>
      </c>
      <c r="N253">
        <v>49636614</v>
      </c>
      <c r="O253">
        <v>139938</v>
      </c>
      <c r="P253">
        <v>3264595</v>
      </c>
      <c r="Q253">
        <v>-111619</v>
      </c>
      <c r="R253">
        <v>-3625195</v>
      </c>
      <c r="S253">
        <v>0</v>
      </c>
      <c r="T253">
        <v>-5106719</v>
      </c>
      <c r="U253">
        <v>0</v>
      </c>
      <c r="V253">
        <v>-46798</v>
      </c>
      <c r="W253">
        <v>0</v>
      </c>
      <c r="X253">
        <v>-12232</v>
      </c>
      <c r="Y253">
        <v>0</v>
      </c>
      <c r="Z253">
        <v>-1672</v>
      </c>
      <c r="AA253">
        <v>0</v>
      </c>
      <c r="AB253">
        <v>-139042</v>
      </c>
      <c r="AC253">
        <v>0</v>
      </c>
      <c r="AD253">
        <v>-3056</v>
      </c>
      <c r="AE253">
        <v>0</v>
      </c>
      <c r="AF253">
        <v>-1009</v>
      </c>
      <c r="AG253">
        <v>0</v>
      </c>
      <c r="AH253">
        <v>-2971</v>
      </c>
      <c r="AI253">
        <v>0</v>
      </c>
      <c r="AJ253">
        <v>0</v>
      </c>
      <c r="AK253">
        <v>0</v>
      </c>
      <c r="AL253">
        <v>0</v>
      </c>
      <c r="AM253">
        <v>0</v>
      </c>
      <c r="AN253">
        <v>0</v>
      </c>
      <c r="AO253">
        <v>0</v>
      </c>
      <c r="AP253">
        <v>0</v>
      </c>
      <c r="AQ253">
        <v>0</v>
      </c>
      <c r="AR253">
        <v>-7521951</v>
      </c>
      <c r="AS253">
        <v>0</v>
      </c>
      <c r="AT253">
        <v>-4192600</v>
      </c>
    </row>
    <row r="254" spans="1:46" x14ac:dyDescent="0.35">
      <c r="A254" t="s">
        <v>666</v>
      </c>
      <c r="B254" t="s">
        <v>667</v>
      </c>
      <c r="C254" t="s">
        <v>245</v>
      </c>
      <c r="D254" t="s">
        <v>112</v>
      </c>
      <c r="E254">
        <v>0.4</v>
      </c>
      <c r="F254">
        <v>0.5</v>
      </c>
      <c r="G254">
        <v>0.69399999999999995</v>
      </c>
      <c r="H254">
        <v>152333</v>
      </c>
      <c r="I254">
        <v>0</v>
      </c>
      <c r="J254">
        <v>-13.020382984809</v>
      </c>
      <c r="K254">
        <v>102179000</v>
      </c>
      <c r="L254">
        <v>88119000</v>
      </c>
      <c r="M254" s="4">
        <v>2590760</v>
      </c>
      <c r="N254">
        <v>33027725</v>
      </c>
      <c r="O254">
        <v>0</v>
      </c>
      <c r="P254">
        <v>1839816</v>
      </c>
      <c r="Q254">
        <v>-102713</v>
      </c>
      <c r="R254">
        <v>-3267046</v>
      </c>
      <c r="S254">
        <v>0</v>
      </c>
      <c r="T254">
        <v>-3406598</v>
      </c>
      <c r="U254">
        <v>0</v>
      </c>
      <c r="V254">
        <v>-24820</v>
      </c>
      <c r="W254">
        <v>0</v>
      </c>
      <c r="X254">
        <v>-2221</v>
      </c>
      <c r="Y254">
        <v>0</v>
      </c>
      <c r="Z254">
        <v>-2221</v>
      </c>
      <c r="AA254">
        <v>0</v>
      </c>
      <c r="AB254">
        <v>-71175</v>
      </c>
      <c r="AC254">
        <v>0</v>
      </c>
      <c r="AD254">
        <v>-27958</v>
      </c>
      <c r="AE254">
        <v>0</v>
      </c>
      <c r="AF254">
        <v>0</v>
      </c>
      <c r="AG254">
        <v>0</v>
      </c>
      <c r="AH254">
        <v>0</v>
      </c>
      <c r="AI254">
        <v>0</v>
      </c>
      <c r="AJ254">
        <v>-7296</v>
      </c>
      <c r="AK254">
        <v>0</v>
      </c>
      <c r="AL254">
        <v>-7296</v>
      </c>
      <c r="AM254">
        <v>0</v>
      </c>
      <c r="AN254">
        <v>0</v>
      </c>
      <c r="AO254">
        <v>0</v>
      </c>
      <c r="AP254">
        <v>0</v>
      </c>
      <c r="AQ254">
        <v>0</v>
      </c>
      <c r="AR254">
        <v>-4063002</v>
      </c>
      <c r="AS254">
        <v>0</v>
      </c>
      <c r="AT254">
        <v>-8290741</v>
      </c>
    </row>
    <row r="255" spans="1:46" x14ac:dyDescent="0.35">
      <c r="A255" t="s">
        <v>668</v>
      </c>
      <c r="B255" t="s">
        <v>669</v>
      </c>
      <c r="C255" t="s">
        <v>125</v>
      </c>
      <c r="D255" t="s">
        <v>126</v>
      </c>
      <c r="E255">
        <v>0.4</v>
      </c>
      <c r="F255">
        <v>0.5</v>
      </c>
      <c r="G255">
        <v>0.65300000000000002</v>
      </c>
      <c r="H255">
        <v>150409</v>
      </c>
      <c r="I255">
        <v>0</v>
      </c>
      <c r="J255">
        <v>-8.5691479939895903</v>
      </c>
      <c r="K255">
        <v>107604000</v>
      </c>
      <c r="L255">
        <v>99711000</v>
      </c>
      <c r="M255" s="4">
        <v>0</v>
      </c>
      <c r="N255">
        <v>27265548</v>
      </c>
      <c r="O255">
        <v>119279</v>
      </c>
      <c r="P255">
        <v>399484</v>
      </c>
      <c r="Q255">
        <v>361880</v>
      </c>
      <c r="R255">
        <v>-1712787</v>
      </c>
      <c r="S255">
        <v>0</v>
      </c>
      <c r="T255">
        <v>-7359533</v>
      </c>
      <c r="U255">
        <v>0</v>
      </c>
      <c r="V255">
        <v>-4425</v>
      </c>
      <c r="W255">
        <v>0</v>
      </c>
      <c r="X255">
        <v>-1765</v>
      </c>
      <c r="Y255">
        <v>0</v>
      </c>
      <c r="Z255">
        <v>0</v>
      </c>
      <c r="AA255">
        <v>0</v>
      </c>
      <c r="AB255">
        <v>-153087</v>
      </c>
      <c r="AC255">
        <v>0</v>
      </c>
      <c r="AD255">
        <v>0</v>
      </c>
      <c r="AE255">
        <v>0</v>
      </c>
      <c r="AF255">
        <v>0</v>
      </c>
      <c r="AG255">
        <v>0</v>
      </c>
      <c r="AH255">
        <v>0</v>
      </c>
      <c r="AI255">
        <v>0</v>
      </c>
      <c r="AJ255">
        <v>-30259</v>
      </c>
      <c r="AK255">
        <v>0</v>
      </c>
      <c r="AL255">
        <v>-30259</v>
      </c>
      <c r="AM255">
        <v>0</v>
      </c>
      <c r="AN255">
        <v>0</v>
      </c>
      <c r="AO255">
        <v>0</v>
      </c>
      <c r="AP255">
        <v>0</v>
      </c>
      <c r="AQ255">
        <v>0</v>
      </c>
      <c r="AR255">
        <v>-6929847</v>
      </c>
      <c r="AS255">
        <v>0</v>
      </c>
      <c r="AT255">
        <v>-7846469</v>
      </c>
    </row>
    <row r="256" spans="1:46" x14ac:dyDescent="0.35">
      <c r="A256" t="s">
        <v>670</v>
      </c>
      <c r="B256" t="s">
        <v>671</v>
      </c>
      <c r="C256" t="s">
        <v>210</v>
      </c>
      <c r="D256" t="s">
        <v>112</v>
      </c>
      <c r="E256">
        <v>0.4</v>
      </c>
      <c r="F256">
        <v>0.5</v>
      </c>
      <c r="G256">
        <v>0.76500000000000001</v>
      </c>
      <c r="H256">
        <v>157076</v>
      </c>
      <c r="I256">
        <v>0</v>
      </c>
      <c r="J256">
        <v>-8.7301040353755699</v>
      </c>
      <c r="K256">
        <v>117011000</v>
      </c>
      <c r="L256">
        <v>73380000</v>
      </c>
      <c r="M256" s="4">
        <v>0</v>
      </c>
      <c r="N256">
        <v>27572586</v>
      </c>
      <c r="O256">
        <v>0</v>
      </c>
      <c r="P256">
        <v>754643</v>
      </c>
      <c r="Q256">
        <v>0</v>
      </c>
      <c r="R256">
        <v>-151447</v>
      </c>
      <c r="S256">
        <v>0</v>
      </c>
      <c r="T256">
        <v>-2062641</v>
      </c>
      <c r="U256">
        <v>0</v>
      </c>
      <c r="V256">
        <v>-3992</v>
      </c>
      <c r="W256">
        <v>0</v>
      </c>
      <c r="X256">
        <v>0</v>
      </c>
      <c r="Y256">
        <v>0</v>
      </c>
      <c r="Z256">
        <v>0</v>
      </c>
      <c r="AA256">
        <v>0</v>
      </c>
      <c r="AB256">
        <v>-111669</v>
      </c>
      <c r="AC256">
        <v>0</v>
      </c>
      <c r="AD256">
        <v>0</v>
      </c>
      <c r="AE256">
        <v>0</v>
      </c>
      <c r="AF256">
        <v>0</v>
      </c>
      <c r="AG256">
        <v>0</v>
      </c>
      <c r="AH256">
        <v>0</v>
      </c>
      <c r="AI256">
        <v>0</v>
      </c>
      <c r="AJ256">
        <v>0</v>
      </c>
      <c r="AK256">
        <v>0</v>
      </c>
      <c r="AL256">
        <v>0</v>
      </c>
      <c r="AM256">
        <v>0</v>
      </c>
      <c r="AN256">
        <v>0</v>
      </c>
      <c r="AO256">
        <v>0</v>
      </c>
      <c r="AP256">
        <v>0</v>
      </c>
      <c r="AQ256">
        <v>0</v>
      </c>
      <c r="AR256">
        <v>-4840969</v>
      </c>
      <c r="AS256">
        <v>0</v>
      </c>
      <c r="AT256">
        <v>-2329735</v>
      </c>
    </row>
    <row r="257" spans="1:46" x14ac:dyDescent="0.35">
      <c r="A257" t="s">
        <v>672</v>
      </c>
      <c r="B257" t="s">
        <v>673</v>
      </c>
      <c r="C257" t="s">
        <v>112</v>
      </c>
      <c r="D257" t="s">
        <v>141</v>
      </c>
      <c r="E257">
        <v>0.49</v>
      </c>
      <c r="F257">
        <v>0.5</v>
      </c>
      <c r="G257">
        <v>0.70699999999999996</v>
      </c>
      <c r="H257">
        <v>242783</v>
      </c>
      <c r="I257">
        <v>0</v>
      </c>
      <c r="J257">
        <v>-22.5541271628482</v>
      </c>
      <c r="K257">
        <v>320855000</v>
      </c>
      <c r="L257">
        <v>293048000</v>
      </c>
      <c r="M257" s="4">
        <v>0</v>
      </c>
      <c r="N257">
        <v>112075623</v>
      </c>
      <c r="O257">
        <v>0</v>
      </c>
      <c r="P257">
        <v>0</v>
      </c>
      <c r="Q257">
        <v>1571036</v>
      </c>
      <c r="R257">
        <v>-1333642</v>
      </c>
      <c r="S257">
        <v>0</v>
      </c>
      <c r="T257">
        <v>-4333460</v>
      </c>
      <c r="U257">
        <v>0</v>
      </c>
      <c r="V257">
        <v>-15769</v>
      </c>
      <c r="W257">
        <v>0</v>
      </c>
      <c r="X257">
        <v>-10881</v>
      </c>
      <c r="Y257">
        <v>0</v>
      </c>
      <c r="Z257">
        <v>0</v>
      </c>
      <c r="AA257">
        <v>0</v>
      </c>
      <c r="AB257">
        <v>-11276</v>
      </c>
      <c r="AC257">
        <v>0</v>
      </c>
      <c r="AD257">
        <v>-203</v>
      </c>
      <c r="AE257">
        <v>0</v>
      </c>
      <c r="AF257">
        <v>0</v>
      </c>
      <c r="AG257">
        <v>0</v>
      </c>
      <c r="AH257">
        <v>0</v>
      </c>
      <c r="AI257">
        <v>0</v>
      </c>
      <c r="AJ257">
        <v>0</v>
      </c>
      <c r="AK257">
        <v>0</v>
      </c>
      <c r="AL257">
        <v>0</v>
      </c>
      <c r="AM257">
        <v>0</v>
      </c>
      <c r="AN257">
        <v>0</v>
      </c>
      <c r="AO257">
        <v>0</v>
      </c>
      <c r="AP257">
        <v>0</v>
      </c>
      <c r="AQ257">
        <v>0</v>
      </c>
      <c r="AR257">
        <v>-21059943</v>
      </c>
      <c r="AS257">
        <v>0</v>
      </c>
      <c r="AT257">
        <v>-18257348</v>
      </c>
    </row>
    <row r="258" spans="1:46" x14ac:dyDescent="0.35">
      <c r="A258" t="s">
        <v>674</v>
      </c>
      <c r="B258" t="s">
        <v>675</v>
      </c>
      <c r="C258" t="s">
        <v>125</v>
      </c>
      <c r="D258" t="s">
        <v>126</v>
      </c>
      <c r="E258">
        <v>0.4</v>
      </c>
      <c r="F258">
        <v>0.5</v>
      </c>
      <c r="G258">
        <v>0.70599999999999996</v>
      </c>
      <c r="H258">
        <v>242278</v>
      </c>
      <c r="I258">
        <v>0</v>
      </c>
      <c r="J258">
        <v>-21.310255357882301</v>
      </c>
      <c r="K258">
        <v>166839000</v>
      </c>
      <c r="L258">
        <v>138588000</v>
      </c>
      <c r="M258" s="4">
        <v>0</v>
      </c>
      <c r="N258">
        <v>44389136</v>
      </c>
      <c r="O258">
        <v>46000</v>
      </c>
      <c r="P258">
        <v>1154160</v>
      </c>
      <c r="Q258">
        <v>0</v>
      </c>
      <c r="R258">
        <v>-2044160</v>
      </c>
      <c r="S258">
        <v>0</v>
      </c>
      <c r="T258">
        <v>-3429033</v>
      </c>
      <c r="U258">
        <v>0</v>
      </c>
      <c r="V258">
        <v>0</v>
      </c>
      <c r="W258">
        <v>0</v>
      </c>
      <c r="X258">
        <v>-7126</v>
      </c>
      <c r="Y258">
        <v>0</v>
      </c>
      <c r="Z258">
        <v>0</v>
      </c>
      <c r="AA258">
        <v>0</v>
      </c>
      <c r="AB258">
        <v>-92262</v>
      </c>
      <c r="AC258">
        <v>0</v>
      </c>
      <c r="AD258">
        <v>0</v>
      </c>
      <c r="AE258">
        <v>0</v>
      </c>
      <c r="AF258">
        <v>0</v>
      </c>
      <c r="AG258">
        <v>0</v>
      </c>
      <c r="AH258">
        <v>0</v>
      </c>
      <c r="AI258">
        <v>0</v>
      </c>
      <c r="AJ258">
        <v>-19379</v>
      </c>
      <c r="AK258">
        <v>0</v>
      </c>
      <c r="AL258">
        <v>-19379</v>
      </c>
      <c r="AM258">
        <v>0</v>
      </c>
      <c r="AN258">
        <v>0</v>
      </c>
      <c r="AO258">
        <v>0</v>
      </c>
      <c r="AP258">
        <v>0</v>
      </c>
      <c r="AQ258">
        <v>0</v>
      </c>
      <c r="AR258">
        <v>-12013406</v>
      </c>
      <c r="AS258">
        <v>0</v>
      </c>
      <c r="AT258">
        <v>-9885000</v>
      </c>
    </row>
    <row r="259" spans="1:46" x14ac:dyDescent="0.35">
      <c r="A259" t="s">
        <v>676</v>
      </c>
      <c r="B259" t="s">
        <v>677</v>
      </c>
      <c r="C259" t="s">
        <v>112</v>
      </c>
      <c r="D259" t="s">
        <v>305</v>
      </c>
      <c r="E259">
        <v>0.49</v>
      </c>
      <c r="F259">
        <v>0.5</v>
      </c>
      <c r="G259">
        <v>0.66</v>
      </c>
      <c r="H259">
        <v>200028</v>
      </c>
      <c r="I259">
        <v>0</v>
      </c>
      <c r="J259">
        <v>15.054433869910699</v>
      </c>
      <c r="K259">
        <v>98583000</v>
      </c>
      <c r="L259">
        <v>95317000</v>
      </c>
      <c r="M259" s="4">
        <v>0</v>
      </c>
      <c r="N259">
        <v>20106744</v>
      </c>
      <c r="O259">
        <v>789203</v>
      </c>
      <c r="P259">
        <v>127965</v>
      </c>
      <c r="Q259">
        <v>0</v>
      </c>
      <c r="R259">
        <v>-1954522</v>
      </c>
      <c r="S259">
        <v>0</v>
      </c>
      <c r="T259">
        <v>-7523491</v>
      </c>
      <c r="U259">
        <v>0</v>
      </c>
      <c r="V259">
        <v>-50433</v>
      </c>
      <c r="W259">
        <v>0</v>
      </c>
      <c r="X259">
        <v>-15084</v>
      </c>
      <c r="Y259">
        <v>0</v>
      </c>
      <c r="Z259">
        <v>0</v>
      </c>
      <c r="AA259">
        <v>0</v>
      </c>
      <c r="AB259">
        <v>-95721</v>
      </c>
      <c r="AC259">
        <v>0</v>
      </c>
      <c r="AD259">
        <v>-5835</v>
      </c>
      <c r="AE259">
        <v>0</v>
      </c>
      <c r="AF259">
        <v>0</v>
      </c>
      <c r="AG259">
        <v>0</v>
      </c>
      <c r="AH259">
        <v>0</v>
      </c>
      <c r="AI259">
        <v>0</v>
      </c>
      <c r="AJ259">
        <v>-26519</v>
      </c>
      <c r="AK259">
        <v>0</v>
      </c>
      <c r="AL259">
        <v>-26519</v>
      </c>
      <c r="AM259">
        <v>0</v>
      </c>
      <c r="AN259">
        <v>0</v>
      </c>
      <c r="AO259">
        <v>0</v>
      </c>
      <c r="AP259">
        <v>0</v>
      </c>
      <c r="AQ259">
        <v>0</v>
      </c>
      <c r="AR259">
        <v>-11869729</v>
      </c>
      <c r="AS259">
        <v>0</v>
      </c>
      <c r="AT259">
        <v>-9984198</v>
      </c>
    </row>
    <row r="260" spans="1:46" x14ac:dyDescent="0.35">
      <c r="A260" t="s">
        <v>678</v>
      </c>
      <c r="B260" t="s">
        <v>679</v>
      </c>
      <c r="C260" t="s">
        <v>304</v>
      </c>
      <c r="D260" t="s">
        <v>305</v>
      </c>
      <c r="E260">
        <v>0.4</v>
      </c>
      <c r="F260">
        <v>0.5</v>
      </c>
      <c r="G260">
        <v>0.625</v>
      </c>
      <c r="H260">
        <v>90182</v>
      </c>
      <c r="I260">
        <v>0</v>
      </c>
      <c r="J260">
        <v>-2.4177854697412902</v>
      </c>
      <c r="K260">
        <v>45869000</v>
      </c>
      <c r="L260">
        <v>41042000</v>
      </c>
      <c r="M260" s="4">
        <v>0</v>
      </c>
      <c r="N260">
        <v>7778342</v>
      </c>
      <c r="O260">
        <v>36384</v>
      </c>
      <c r="P260">
        <v>351690</v>
      </c>
      <c r="Q260">
        <v>62988</v>
      </c>
      <c r="R260">
        <v>-766475</v>
      </c>
      <c r="S260">
        <v>0</v>
      </c>
      <c r="T260">
        <v>-5384417</v>
      </c>
      <c r="U260">
        <v>0</v>
      </c>
      <c r="V260">
        <v>-1207</v>
      </c>
      <c r="W260">
        <v>0</v>
      </c>
      <c r="X260">
        <v>-217</v>
      </c>
      <c r="Y260">
        <v>0</v>
      </c>
      <c r="Z260">
        <v>0</v>
      </c>
      <c r="AA260">
        <v>0</v>
      </c>
      <c r="AB260">
        <v>-127447</v>
      </c>
      <c r="AC260">
        <v>0</v>
      </c>
      <c r="AD260">
        <v>0</v>
      </c>
      <c r="AE260">
        <v>0</v>
      </c>
      <c r="AF260">
        <v>0</v>
      </c>
      <c r="AG260">
        <v>0</v>
      </c>
      <c r="AH260">
        <v>0</v>
      </c>
      <c r="AI260">
        <v>0</v>
      </c>
      <c r="AJ260">
        <v>-19287</v>
      </c>
      <c r="AK260">
        <v>0</v>
      </c>
      <c r="AL260">
        <v>-19287</v>
      </c>
      <c r="AM260">
        <v>0</v>
      </c>
      <c r="AN260">
        <v>0</v>
      </c>
      <c r="AO260">
        <v>0</v>
      </c>
      <c r="AP260">
        <v>0</v>
      </c>
      <c r="AQ260">
        <v>0</v>
      </c>
      <c r="AR260">
        <v>-4071119</v>
      </c>
      <c r="AS260">
        <v>0</v>
      </c>
      <c r="AT260">
        <v>-2519473</v>
      </c>
    </row>
    <row r="261" spans="1:46" x14ac:dyDescent="0.35">
      <c r="A261" t="s">
        <v>680</v>
      </c>
      <c r="B261" t="s">
        <v>681</v>
      </c>
      <c r="C261" t="s">
        <v>132</v>
      </c>
      <c r="D261" t="s">
        <v>112</v>
      </c>
      <c r="E261">
        <v>0.3</v>
      </c>
      <c r="F261">
        <v>0.5</v>
      </c>
      <c r="G261">
        <v>0.71899999999999997</v>
      </c>
      <c r="H261">
        <v>703658</v>
      </c>
      <c r="I261">
        <v>0</v>
      </c>
      <c r="J261">
        <v>-6.0259731234530598</v>
      </c>
      <c r="K261">
        <v>999537000</v>
      </c>
      <c r="L261">
        <v>997527000</v>
      </c>
      <c r="M261" s="4">
        <v>0</v>
      </c>
      <c r="N261">
        <v>397880468</v>
      </c>
      <c r="O261">
        <v>0</v>
      </c>
      <c r="P261">
        <v>8158894</v>
      </c>
      <c r="Q261">
        <v>1138840</v>
      </c>
      <c r="R261">
        <v>16714061</v>
      </c>
      <c r="S261">
        <v>0</v>
      </c>
      <c r="T261">
        <v>-12888353</v>
      </c>
      <c r="U261">
        <v>0</v>
      </c>
      <c r="V261">
        <v>0</v>
      </c>
      <c r="W261">
        <v>0</v>
      </c>
      <c r="X261">
        <v>-5722</v>
      </c>
      <c r="Y261">
        <v>0</v>
      </c>
      <c r="Z261">
        <v>0</v>
      </c>
      <c r="AA261">
        <v>0</v>
      </c>
      <c r="AB261">
        <v>-983779</v>
      </c>
      <c r="AC261">
        <v>0</v>
      </c>
      <c r="AD261">
        <v>0</v>
      </c>
      <c r="AE261">
        <v>0</v>
      </c>
      <c r="AF261">
        <v>-46788</v>
      </c>
      <c r="AG261">
        <v>0</v>
      </c>
      <c r="AH261">
        <v>-37085</v>
      </c>
      <c r="AI261">
        <v>0</v>
      </c>
      <c r="AJ261">
        <v>-3584</v>
      </c>
      <c r="AK261">
        <v>0</v>
      </c>
      <c r="AL261">
        <v>-3584</v>
      </c>
      <c r="AM261">
        <v>0</v>
      </c>
      <c r="AN261">
        <v>0</v>
      </c>
      <c r="AO261">
        <v>0</v>
      </c>
      <c r="AP261">
        <v>0</v>
      </c>
      <c r="AQ261">
        <v>0</v>
      </c>
      <c r="AR261">
        <v>-57765459</v>
      </c>
      <c r="AS261">
        <v>0</v>
      </c>
      <c r="AT261">
        <v>-4798981</v>
      </c>
    </row>
    <row r="262" spans="1:46" x14ac:dyDescent="0.35">
      <c r="A262" t="s">
        <v>682</v>
      </c>
      <c r="B262" t="s">
        <v>683</v>
      </c>
      <c r="C262" t="s">
        <v>173</v>
      </c>
      <c r="D262" t="s">
        <v>112</v>
      </c>
      <c r="E262">
        <v>0.49</v>
      </c>
      <c r="F262">
        <v>0.5</v>
      </c>
      <c r="G262">
        <v>0.69699999999999995</v>
      </c>
      <c r="H262">
        <v>509018</v>
      </c>
      <c r="I262">
        <v>0</v>
      </c>
      <c r="J262">
        <v>-37.920706219657198</v>
      </c>
      <c r="K262">
        <v>360545000</v>
      </c>
      <c r="L262">
        <v>351573000</v>
      </c>
      <c r="M262" s="4">
        <v>282419</v>
      </c>
      <c r="N262">
        <v>118472579</v>
      </c>
      <c r="O262">
        <v>0</v>
      </c>
      <c r="P262">
        <v>6663100</v>
      </c>
      <c r="Q262">
        <v>0</v>
      </c>
      <c r="R262">
        <v>-3500000</v>
      </c>
      <c r="S262">
        <v>0</v>
      </c>
      <c r="T262">
        <v>-9065549</v>
      </c>
      <c r="U262">
        <v>0</v>
      </c>
      <c r="V262">
        <v>0</v>
      </c>
      <c r="W262">
        <v>0</v>
      </c>
      <c r="X262">
        <v>5362</v>
      </c>
      <c r="Y262">
        <v>0</v>
      </c>
      <c r="Z262">
        <v>0</v>
      </c>
      <c r="AA262">
        <v>0</v>
      </c>
      <c r="AB262">
        <v>-6040</v>
      </c>
      <c r="AC262">
        <v>0</v>
      </c>
      <c r="AD262">
        <v>0</v>
      </c>
      <c r="AE262">
        <v>0</v>
      </c>
      <c r="AF262">
        <v>0</v>
      </c>
      <c r="AG262">
        <v>0</v>
      </c>
      <c r="AH262">
        <v>0</v>
      </c>
      <c r="AI262">
        <v>0</v>
      </c>
      <c r="AJ262">
        <v>-7386</v>
      </c>
      <c r="AK262">
        <v>0</v>
      </c>
      <c r="AL262">
        <v>0</v>
      </c>
      <c r="AM262">
        <v>0</v>
      </c>
      <c r="AN262">
        <v>0</v>
      </c>
      <c r="AO262">
        <v>0</v>
      </c>
      <c r="AP262">
        <v>0</v>
      </c>
      <c r="AQ262">
        <v>0</v>
      </c>
      <c r="AR262">
        <v>-40453074</v>
      </c>
      <c r="AS262">
        <v>0</v>
      </c>
      <c r="AT262">
        <v>-32986900</v>
      </c>
    </row>
    <row r="263" spans="1:46" x14ac:dyDescent="0.35">
      <c r="A263" t="s">
        <v>684</v>
      </c>
      <c r="B263" t="s">
        <v>685</v>
      </c>
      <c r="C263" t="s">
        <v>125</v>
      </c>
      <c r="D263" t="s">
        <v>126</v>
      </c>
      <c r="E263">
        <v>0.4</v>
      </c>
      <c r="F263">
        <v>0.5</v>
      </c>
      <c r="G263">
        <v>0.70399999999999996</v>
      </c>
      <c r="H263">
        <v>279546</v>
      </c>
      <c r="I263">
        <v>0</v>
      </c>
      <c r="J263">
        <v>-18.664234430711499</v>
      </c>
      <c r="K263">
        <v>147322000</v>
      </c>
      <c r="L263">
        <v>134659000</v>
      </c>
      <c r="M263" s="4">
        <v>0</v>
      </c>
      <c r="N263">
        <v>37519884</v>
      </c>
      <c r="O263">
        <v>0</v>
      </c>
      <c r="P263">
        <v>0</v>
      </c>
      <c r="Q263">
        <v>549870</v>
      </c>
      <c r="R263">
        <v>-1742693</v>
      </c>
      <c r="S263">
        <v>0</v>
      </c>
      <c r="T263">
        <v>-4520598</v>
      </c>
      <c r="U263">
        <v>0</v>
      </c>
      <c r="V263">
        <v>-911</v>
      </c>
      <c r="W263">
        <v>0</v>
      </c>
      <c r="X263">
        <v>-12187</v>
      </c>
      <c r="Y263">
        <v>0</v>
      </c>
      <c r="Z263">
        <v>0</v>
      </c>
      <c r="AA263">
        <v>0</v>
      </c>
      <c r="AB263">
        <v>-110772</v>
      </c>
      <c r="AC263">
        <v>0</v>
      </c>
      <c r="AD263">
        <v>4179</v>
      </c>
      <c r="AE263">
        <v>0</v>
      </c>
      <c r="AF263">
        <v>0</v>
      </c>
      <c r="AG263">
        <v>0</v>
      </c>
      <c r="AH263">
        <v>0</v>
      </c>
      <c r="AI263">
        <v>0</v>
      </c>
      <c r="AJ263">
        <v>-11840</v>
      </c>
      <c r="AK263">
        <v>0</v>
      </c>
      <c r="AL263">
        <v>-11708</v>
      </c>
      <c r="AM263">
        <v>0</v>
      </c>
      <c r="AN263">
        <v>0</v>
      </c>
      <c r="AO263">
        <v>0</v>
      </c>
      <c r="AP263">
        <v>0</v>
      </c>
      <c r="AQ263">
        <v>0</v>
      </c>
      <c r="AR263">
        <v>-16483426</v>
      </c>
      <c r="AS263">
        <v>0</v>
      </c>
      <c r="AT263">
        <v>-11098626</v>
      </c>
    </row>
    <row r="264" spans="1:46" x14ac:dyDescent="0.35">
      <c r="A264" t="s">
        <v>686</v>
      </c>
      <c r="B264" t="s">
        <v>687</v>
      </c>
      <c r="C264" t="s">
        <v>140</v>
      </c>
      <c r="D264" t="s">
        <v>141</v>
      </c>
      <c r="E264">
        <v>0.4</v>
      </c>
      <c r="F264">
        <v>0.5</v>
      </c>
      <c r="G264">
        <v>0.70699999999999996</v>
      </c>
      <c r="H264">
        <v>182313</v>
      </c>
      <c r="I264">
        <v>0</v>
      </c>
      <c r="J264">
        <v>-15.4533009227668</v>
      </c>
      <c r="K264">
        <v>129012000</v>
      </c>
      <c r="L264">
        <v>111527000</v>
      </c>
      <c r="M264" s="4">
        <v>0</v>
      </c>
      <c r="N264">
        <v>43329613</v>
      </c>
      <c r="O264">
        <v>131757</v>
      </c>
      <c r="P264">
        <v>445421</v>
      </c>
      <c r="Q264">
        <v>452431</v>
      </c>
      <c r="R264">
        <v>-1231422</v>
      </c>
      <c r="S264">
        <v>0</v>
      </c>
      <c r="T264">
        <v>-4185171</v>
      </c>
      <c r="U264">
        <v>0</v>
      </c>
      <c r="V264">
        <v>-8761</v>
      </c>
      <c r="W264">
        <v>0</v>
      </c>
      <c r="X264">
        <v>-10935</v>
      </c>
      <c r="Y264">
        <v>0</v>
      </c>
      <c r="Z264">
        <v>-633</v>
      </c>
      <c r="AA264">
        <v>0</v>
      </c>
      <c r="AB264">
        <v>-187448</v>
      </c>
      <c r="AC264">
        <v>0</v>
      </c>
      <c r="AD264">
        <v>1957</v>
      </c>
      <c r="AE264">
        <v>0</v>
      </c>
      <c r="AF264">
        <v>0</v>
      </c>
      <c r="AG264">
        <v>0</v>
      </c>
      <c r="AH264">
        <v>0</v>
      </c>
      <c r="AI264">
        <v>0</v>
      </c>
      <c r="AJ264">
        <v>-7809</v>
      </c>
      <c r="AK264">
        <v>0</v>
      </c>
      <c r="AL264">
        <v>-7809</v>
      </c>
      <c r="AM264">
        <v>0</v>
      </c>
      <c r="AN264">
        <v>-12991</v>
      </c>
      <c r="AO264">
        <v>0</v>
      </c>
      <c r="AP264">
        <v>0</v>
      </c>
      <c r="AQ264">
        <v>0</v>
      </c>
      <c r="AR264">
        <v>-5179292</v>
      </c>
      <c r="AS264">
        <v>0</v>
      </c>
      <c r="AT264">
        <v>-5447230</v>
      </c>
    </row>
    <row r="265" spans="1:46" x14ac:dyDescent="0.35">
      <c r="A265" t="s">
        <v>688</v>
      </c>
      <c r="B265" t="s">
        <v>689</v>
      </c>
      <c r="C265" t="s">
        <v>248</v>
      </c>
      <c r="D265" t="s">
        <v>112</v>
      </c>
      <c r="E265">
        <v>0.4</v>
      </c>
      <c r="F265">
        <v>0.5</v>
      </c>
      <c r="G265">
        <v>0.68799999999999994</v>
      </c>
      <c r="H265">
        <v>221816</v>
      </c>
      <c r="I265">
        <v>8307</v>
      </c>
      <c r="J265">
        <v>-20.772806039014299</v>
      </c>
      <c r="K265">
        <v>190402000</v>
      </c>
      <c r="L265">
        <v>155183000</v>
      </c>
      <c r="M265" s="4">
        <v>0</v>
      </c>
      <c r="N265">
        <v>61486649</v>
      </c>
      <c r="O265">
        <v>72473</v>
      </c>
      <c r="P265">
        <v>0</v>
      </c>
      <c r="Q265">
        <v>2213454</v>
      </c>
      <c r="R265">
        <v>4739991</v>
      </c>
      <c r="S265">
        <v>3417262</v>
      </c>
      <c r="T265">
        <v>-2796675</v>
      </c>
      <c r="U265">
        <v>-43886</v>
      </c>
      <c r="V265">
        <v>0</v>
      </c>
      <c r="W265">
        <v>0</v>
      </c>
      <c r="X265">
        <v>-1827</v>
      </c>
      <c r="Y265">
        <v>0</v>
      </c>
      <c r="Z265">
        <v>0</v>
      </c>
      <c r="AA265">
        <v>0</v>
      </c>
      <c r="AB265">
        <v>-192102</v>
      </c>
      <c r="AC265">
        <v>5442</v>
      </c>
      <c r="AD265">
        <v>0</v>
      </c>
      <c r="AE265">
        <v>0</v>
      </c>
      <c r="AF265">
        <v>0</v>
      </c>
      <c r="AG265">
        <v>0</v>
      </c>
      <c r="AH265">
        <v>0</v>
      </c>
      <c r="AI265">
        <v>0</v>
      </c>
      <c r="AJ265">
        <v>-3456</v>
      </c>
      <c r="AK265">
        <v>0</v>
      </c>
      <c r="AL265">
        <v>-3456</v>
      </c>
      <c r="AM265">
        <v>0</v>
      </c>
      <c r="AN265">
        <v>0</v>
      </c>
      <c r="AO265">
        <v>-591475</v>
      </c>
      <c r="AP265">
        <v>0</v>
      </c>
      <c r="AQ265">
        <v>128</v>
      </c>
      <c r="AR265">
        <v>-7808524</v>
      </c>
      <c r="AS265">
        <v>-183646</v>
      </c>
      <c r="AT265">
        <v>-3396357</v>
      </c>
    </row>
    <row r="266" spans="1:46" x14ac:dyDescent="0.35">
      <c r="A266" t="s">
        <v>690</v>
      </c>
      <c r="B266" t="s">
        <v>691</v>
      </c>
      <c r="C266" t="s">
        <v>112</v>
      </c>
      <c r="D266" t="s">
        <v>185</v>
      </c>
      <c r="E266">
        <v>0.49</v>
      </c>
      <c r="F266">
        <v>0.5</v>
      </c>
      <c r="G266">
        <v>0.68200000000000005</v>
      </c>
      <c r="H266">
        <v>610200</v>
      </c>
      <c r="I266">
        <v>432</v>
      </c>
      <c r="J266">
        <v>14.623694703328001</v>
      </c>
      <c r="K266">
        <v>358896000</v>
      </c>
      <c r="L266">
        <v>334193000</v>
      </c>
      <c r="M266" s="4">
        <v>0</v>
      </c>
      <c r="N266">
        <v>120701876</v>
      </c>
      <c r="O266">
        <v>0</v>
      </c>
      <c r="P266">
        <v>0</v>
      </c>
      <c r="Q266">
        <v>2646353</v>
      </c>
      <c r="R266">
        <v>2312244</v>
      </c>
      <c r="S266">
        <v>20776</v>
      </c>
      <c r="T266">
        <v>-14581418</v>
      </c>
      <c r="U266">
        <v>0</v>
      </c>
      <c r="V266">
        <v>0</v>
      </c>
      <c r="W266">
        <v>0</v>
      </c>
      <c r="X266">
        <v>78693</v>
      </c>
      <c r="Y266">
        <v>0</v>
      </c>
      <c r="Z266">
        <v>0</v>
      </c>
      <c r="AA266">
        <v>0</v>
      </c>
      <c r="AB266">
        <v>-279579</v>
      </c>
      <c r="AC266">
        <v>0</v>
      </c>
      <c r="AD266">
        <v>0</v>
      </c>
      <c r="AE266">
        <v>0</v>
      </c>
      <c r="AF266">
        <v>0</v>
      </c>
      <c r="AG266">
        <v>0</v>
      </c>
      <c r="AH266">
        <v>0</v>
      </c>
      <c r="AI266">
        <v>0</v>
      </c>
      <c r="AJ266">
        <v>0</v>
      </c>
      <c r="AK266">
        <v>0</v>
      </c>
      <c r="AL266">
        <v>0</v>
      </c>
      <c r="AM266">
        <v>0</v>
      </c>
      <c r="AN266">
        <v>0</v>
      </c>
      <c r="AO266">
        <v>-172682</v>
      </c>
      <c r="AP266">
        <v>0</v>
      </c>
      <c r="AQ266">
        <v>4</v>
      </c>
      <c r="AR266">
        <v>-18242832</v>
      </c>
      <c r="AS266">
        <v>0</v>
      </c>
      <c r="AT266">
        <v>-3687756</v>
      </c>
    </row>
    <row r="267" spans="1:46" x14ac:dyDescent="0.35">
      <c r="A267" t="s">
        <v>692</v>
      </c>
      <c r="B267" t="s">
        <v>693</v>
      </c>
      <c r="C267" t="s">
        <v>112</v>
      </c>
      <c r="D267" t="s">
        <v>159</v>
      </c>
      <c r="E267">
        <v>0.49</v>
      </c>
      <c r="F267">
        <v>0.5</v>
      </c>
      <c r="G267">
        <v>0.67200000000000004</v>
      </c>
      <c r="H267">
        <v>332706</v>
      </c>
      <c r="I267">
        <v>1024</v>
      </c>
      <c r="J267">
        <v>37.831719052917997</v>
      </c>
      <c r="K267">
        <v>201334000</v>
      </c>
      <c r="L267">
        <v>179002000</v>
      </c>
      <c r="M267" s="4">
        <v>4142080</v>
      </c>
      <c r="N267">
        <v>64001483</v>
      </c>
      <c r="O267">
        <v>446899</v>
      </c>
      <c r="P267">
        <v>2511305</v>
      </c>
      <c r="Q267">
        <v>532521</v>
      </c>
      <c r="R267">
        <v>-1511473</v>
      </c>
      <c r="S267">
        <v>0</v>
      </c>
      <c r="T267">
        <v>-10733901</v>
      </c>
      <c r="U267">
        <v>-1627</v>
      </c>
      <c r="V267">
        <v>-66518</v>
      </c>
      <c r="W267">
        <v>0</v>
      </c>
      <c r="X267">
        <v>-8355</v>
      </c>
      <c r="Y267">
        <v>0</v>
      </c>
      <c r="Z267">
        <v>0</v>
      </c>
      <c r="AA267">
        <v>0</v>
      </c>
      <c r="AB267">
        <v>-160801</v>
      </c>
      <c r="AC267">
        <v>0</v>
      </c>
      <c r="AD267">
        <v>-24216</v>
      </c>
      <c r="AE267">
        <v>0</v>
      </c>
      <c r="AF267">
        <v>0</v>
      </c>
      <c r="AG267">
        <v>0</v>
      </c>
      <c r="AH267">
        <v>0</v>
      </c>
      <c r="AI267">
        <v>0</v>
      </c>
      <c r="AJ267">
        <v>0</v>
      </c>
      <c r="AK267">
        <v>0</v>
      </c>
      <c r="AL267">
        <v>0</v>
      </c>
      <c r="AM267">
        <v>0</v>
      </c>
      <c r="AN267">
        <v>0</v>
      </c>
      <c r="AO267">
        <v>-45882</v>
      </c>
      <c r="AP267">
        <v>0</v>
      </c>
      <c r="AQ267">
        <v>0</v>
      </c>
      <c r="AR267">
        <v>-9363971</v>
      </c>
      <c r="AS267">
        <v>-23702</v>
      </c>
      <c r="AT267">
        <v>-6313025</v>
      </c>
    </row>
    <row r="268" spans="1:46" x14ac:dyDescent="0.35">
      <c r="A268" t="s">
        <v>694</v>
      </c>
      <c r="B268" t="s">
        <v>695</v>
      </c>
      <c r="C268" t="s">
        <v>132</v>
      </c>
      <c r="D268" t="s">
        <v>112</v>
      </c>
      <c r="E268">
        <v>0.3</v>
      </c>
      <c r="F268">
        <v>0.5</v>
      </c>
      <c r="G268">
        <v>0.76900000000000002</v>
      </c>
      <c r="H268">
        <v>252327</v>
      </c>
      <c r="I268">
        <v>0</v>
      </c>
      <c r="J268">
        <v>48.438524671769301</v>
      </c>
      <c r="K268">
        <v>191540000</v>
      </c>
      <c r="L268">
        <v>167399000</v>
      </c>
      <c r="M268" s="4">
        <v>4679680</v>
      </c>
      <c r="N268">
        <v>56468152</v>
      </c>
      <c r="O268">
        <v>68937</v>
      </c>
      <c r="P268">
        <v>1075696</v>
      </c>
      <c r="Q268">
        <v>48368</v>
      </c>
      <c r="R268">
        <v>-377907</v>
      </c>
      <c r="S268">
        <v>0</v>
      </c>
      <c r="T268">
        <v>-9728896</v>
      </c>
      <c r="U268">
        <v>0</v>
      </c>
      <c r="V268">
        <v>0</v>
      </c>
      <c r="W268">
        <v>0</v>
      </c>
      <c r="X268">
        <v>-2005</v>
      </c>
      <c r="Y268">
        <v>0</v>
      </c>
      <c r="Z268">
        <v>0</v>
      </c>
      <c r="AA268">
        <v>0</v>
      </c>
      <c r="AB268">
        <v>-748726</v>
      </c>
      <c r="AC268">
        <v>0</v>
      </c>
      <c r="AD268">
        <v>0</v>
      </c>
      <c r="AE268">
        <v>0</v>
      </c>
      <c r="AF268">
        <v>0</v>
      </c>
      <c r="AG268">
        <v>0</v>
      </c>
      <c r="AH268">
        <v>0</v>
      </c>
      <c r="AI268">
        <v>0</v>
      </c>
      <c r="AJ268">
        <v>0</v>
      </c>
      <c r="AK268">
        <v>0</v>
      </c>
      <c r="AL268">
        <v>0</v>
      </c>
      <c r="AM268">
        <v>0</v>
      </c>
      <c r="AN268">
        <v>0</v>
      </c>
      <c r="AO268">
        <v>0</v>
      </c>
      <c r="AP268">
        <v>0</v>
      </c>
      <c r="AQ268">
        <v>0</v>
      </c>
      <c r="AR268">
        <v>-15987662</v>
      </c>
      <c r="AS268">
        <v>0</v>
      </c>
      <c r="AT268">
        <v>-5133046</v>
      </c>
    </row>
    <row r="269" spans="1:46" x14ac:dyDescent="0.35">
      <c r="A269" t="s">
        <v>696</v>
      </c>
      <c r="B269" t="s">
        <v>697</v>
      </c>
      <c r="C269" t="s">
        <v>132</v>
      </c>
      <c r="D269" t="s">
        <v>112</v>
      </c>
      <c r="E269">
        <v>0.3</v>
      </c>
      <c r="F269">
        <v>0.5</v>
      </c>
      <c r="G269">
        <v>0.76100000000000001</v>
      </c>
      <c r="H269">
        <v>465839</v>
      </c>
      <c r="I269">
        <v>17308</v>
      </c>
      <c r="J269">
        <v>36.989296688848398</v>
      </c>
      <c r="K269">
        <v>336920000</v>
      </c>
      <c r="L269">
        <v>311029000</v>
      </c>
      <c r="M269" s="4">
        <v>0</v>
      </c>
      <c r="N269">
        <v>81566671</v>
      </c>
      <c r="O269">
        <v>1857474</v>
      </c>
      <c r="P269">
        <v>10030</v>
      </c>
      <c r="Q269">
        <v>430084</v>
      </c>
      <c r="R269">
        <v>-2418269</v>
      </c>
      <c r="S269">
        <v>8489078</v>
      </c>
      <c r="T269">
        <v>-7983581</v>
      </c>
      <c r="U269">
        <v>-245000</v>
      </c>
      <c r="V269">
        <v>0</v>
      </c>
      <c r="W269">
        <v>0</v>
      </c>
      <c r="X269">
        <v>0</v>
      </c>
      <c r="Y269">
        <v>0</v>
      </c>
      <c r="Z269">
        <v>0</v>
      </c>
      <c r="AA269">
        <v>0</v>
      </c>
      <c r="AB269">
        <v>-319962</v>
      </c>
      <c r="AC269">
        <v>-12707</v>
      </c>
      <c r="AD269">
        <v>0</v>
      </c>
      <c r="AE269">
        <v>0</v>
      </c>
      <c r="AF269">
        <v>0</v>
      </c>
      <c r="AG269">
        <v>0</v>
      </c>
      <c r="AH269">
        <v>0</v>
      </c>
      <c r="AI269">
        <v>0</v>
      </c>
      <c r="AJ269">
        <v>0</v>
      </c>
      <c r="AK269">
        <v>0</v>
      </c>
      <c r="AL269">
        <v>0</v>
      </c>
      <c r="AM269">
        <v>0</v>
      </c>
      <c r="AN269">
        <v>0</v>
      </c>
      <c r="AO269">
        <v>0</v>
      </c>
      <c r="AP269">
        <v>0</v>
      </c>
      <c r="AQ269">
        <v>0</v>
      </c>
      <c r="AR269">
        <v>-32255163</v>
      </c>
      <c r="AS269">
        <v>-1213467</v>
      </c>
      <c r="AT269">
        <v>-7799557</v>
      </c>
    </row>
    <row r="270" spans="1:46" x14ac:dyDescent="0.35">
      <c r="A270" t="s">
        <v>698</v>
      </c>
      <c r="B270" t="s">
        <v>699</v>
      </c>
      <c r="C270" t="s">
        <v>112</v>
      </c>
      <c r="D270" t="s">
        <v>251</v>
      </c>
      <c r="E270">
        <v>0.49</v>
      </c>
      <c r="F270">
        <v>0.5</v>
      </c>
      <c r="G270">
        <v>0.69499999999999995</v>
      </c>
      <c r="H270">
        <v>399336</v>
      </c>
      <c r="I270">
        <v>3582</v>
      </c>
      <c r="J270">
        <v>-17.0392385684851</v>
      </c>
      <c r="K270">
        <v>259979000</v>
      </c>
      <c r="L270">
        <v>240225000</v>
      </c>
      <c r="M270" s="4">
        <v>649361</v>
      </c>
      <c r="N270">
        <v>78267923</v>
      </c>
      <c r="O270">
        <v>0</v>
      </c>
      <c r="P270">
        <v>0</v>
      </c>
      <c r="Q270">
        <v>2807547</v>
      </c>
      <c r="R270">
        <v>-5055744</v>
      </c>
      <c r="S270">
        <v>0</v>
      </c>
      <c r="T270">
        <v>-7063565</v>
      </c>
      <c r="U270">
        <v>-22044</v>
      </c>
      <c r="V270">
        <v>0</v>
      </c>
      <c r="W270">
        <v>0</v>
      </c>
      <c r="X270">
        <v>-10002</v>
      </c>
      <c r="Y270">
        <v>0</v>
      </c>
      <c r="Z270">
        <v>0</v>
      </c>
      <c r="AA270">
        <v>0</v>
      </c>
      <c r="AB270">
        <v>-142814</v>
      </c>
      <c r="AC270">
        <v>-65</v>
      </c>
      <c r="AD270">
        <v>0</v>
      </c>
      <c r="AE270">
        <v>0</v>
      </c>
      <c r="AF270">
        <v>0</v>
      </c>
      <c r="AG270">
        <v>0</v>
      </c>
      <c r="AH270">
        <v>0</v>
      </c>
      <c r="AI270">
        <v>0</v>
      </c>
      <c r="AJ270">
        <v>0</v>
      </c>
      <c r="AK270">
        <v>0</v>
      </c>
      <c r="AL270">
        <v>0</v>
      </c>
      <c r="AM270">
        <v>0</v>
      </c>
      <c r="AN270">
        <v>0</v>
      </c>
      <c r="AO270">
        <v>-559157</v>
      </c>
      <c r="AP270">
        <v>0</v>
      </c>
      <c r="AQ270">
        <v>-55108</v>
      </c>
      <c r="AR270">
        <v>-18693963</v>
      </c>
      <c r="AS270">
        <v>-4560</v>
      </c>
      <c r="AT270">
        <v>-5055744</v>
      </c>
    </row>
    <row r="271" spans="1:46" x14ac:dyDescent="0.35">
      <c r="A271" t="s">
        <v>700</v>
      </c>
      <c r="B271" t="s">
        <v>701</v>
      </c>
      <c r="C271" t="s">
        <v>509</v>
      </c>
      <c r="D271" t="s">
        <v>112</v>
      </c>
      <c r="E271">
        <v>0.4</v>
      </c>
      <c r="F271">
        <v>0.5</v>
      </c>
      <c r="G271">
        <v>0.7</v>
      </c>
      <c r="H271">
        <v>312886</v>
      </c>
      <c r="I271">
        <v>0</v>
      </c>
      <c r="J271">
        <v>-23.0365484357974</v>
      </c>
      <c r="K271">
        <v>192709000</v>
      </c>
      <c r="L271">
        <v>173594000</v>
      </c>
      <c r="M271" s="4">
        <v>1018880</v>
      </c>
      <c r="N271">
        <v>59727465</v>
      </c>
      <c r="O271">
        <v>1691631</v>
      </c>
      <c r="P271">
        <v>2891119</v>
      </c>
      <c r="Q271">
        <v>-4800638</v>
      </c>
      <c r="R271">
        <v>935677</v>
      </c>
      <c r="S271">
        <v>0</v>
      </c>
      <c r="T271">
        <v>-5656761</v>
      </c>
      <c r="U271">
        <v>0</v>
      </c>
      <c r="V271">
        <v>0</v>
      </c>
      <c r="W271">
        <v>0</v>
      </c>
      <c r="X271">
        <v>-20966</v>
      </c>
      <c r="Y271">
        <v>0</v>
      </c>
      <c r="Z271">
        <v>0</v>
      </c>
      <c r="AA271">
        <v>0</v>
      </c>
      <c r="AB271">
        <v>-153100</v>
      </c>
      <c r="AC271">
        <v>0</v>
      </c>
      <c r="AD271">
        <v>0</v>
      </c>
      <c r="AE271">
        <v>0</v>
      </c>
      <c r="AF271">
        <v>-33623</v>
      </c>
      <c r="AG271">
        <v>0</v>
      </c>
      <c r="AH271">
        <v>0</v>
      </c>
      <c r="AI271">
        <v>0</v>
      </c>
      <c r="AJ271">
        <v>-15526</v>
      </c>
      <c r="AK271">
        <v>0</v>
      </c>
      <c r="AL271">
        <v>-15526</v>
      </c>
      <c r="AM271">
        <v>0</v>
      </c>
      <c r="AN271">
        <v>0</v>
      </c>
      <c r="AO271">
        <v>0</v>
      </c>
      <c r="AP271">
        <v>0</v>
      </c>
      <c r="AQ271">
        <v>0</v>
      </c>
      <c r="AR271">
        <v>-12596943</v>
      </c>
      <c r="AS271">
        <v>0</v>
      </c>
      <c r="AT271">
        <v>-7927309</v>
      </c>
    </row>
    <row r="272" spans="1:46" x14ac:dyDescent="0.35">
      <c r="A272" t="s">
        <v>702</v>
      </c>
      <c r="B272" t="s">
        <v>703</v>
      </c>
      <c r="C272" t="s">
        <v>210</v>
      </c>
      <c r="D272" t="s">
        <v>112</v>
      </c>
      <c r="E272">
        <v>0.4</v>
      </c>
      <c r="F272">
        <v>0.5</v>
      </c>
      <c r="G272">
        <v>0.72699999999999998</v>
      </c>
      <c r="H272">
        <v>218797</v>
      </c>
      <c r="I272">
        <v>0</v>
      </c>
      <c r="J272">
        <v>-23.7606042412901</v>
      </c>
      <c r="K272">
        <v>157282000</v>
      </c>
      <c r="L272">
        <v>142413000</v>
      </c>
      <c r="M272" s="4">
        <v>1315840</v>
      </c>
      <c r="N272">
        <v>50990979</v>
      </c>
      <c r="O272">
        <v>136447</v>
      </c>
      <c r="P272">
        <v>1778888</v>
      </c>
      <c r="Q272">
        <v>-125601</v>
      </c>
      <c r="R272">
        <v>-325893</v>
      </c>
      <c r="S272">
        <v>0</v>
      </c>
      <c r="T272">
        <v>-2926203</v>
      </c>
      <c r="U272">
        <v>0</v>
      </c>
      <c r="V272">
        <v>-10545</v>
      </c>
      <c r="W272">
        <v>0</v>
      </c>
      <c r="X272">
        <v>0</v>
      </c>
      <c r="Y272">
        <v>0</v>
      </c>
      <c r="Z272">
        <v>0</v>
      </c>
      <c r="AA272">
        <v>0</v>
      </c>
      <c r="AB272">
        <v>-83814</v>
      </c>
      <c r="AC272">
        <v>0</v>
      </c>
      <c r="AD272">
        <v>0</v>
      </c>
      <c r="AE272">
        <v>0</v>
      </c>
      <c r="AF272">
        <v>0</v>
      </c>
      <c r="AG272">
        <v>0</v>
      </c>
      <c r="AH272">
        <v>0</v>
      </c>
      <c r="AI272">
        <v>0</v>
      </c>
      <c r="AJ272">
        <v>0</v>
      </c>
      <c r="AK272">
        <v>0</v>
      </c>
      <c r="AL272">
        <v>0</v>
      </c>
      <c r="AM272">
        <v>0</v>
      </c>
      <c r="AN272">
        <v>0</v>
      </c>
      <c r="AO272">
        <v>0</v>
      </c>
      <c r="AP272">
        <v>0</v>
      </c>
      <c r="AQ272">
        <v>0</v>
      </c>
      <c r="AR272">
        <v>-12939912</v>
      </c>
      <c r="AS272">
        <v>0</v>
      </c>
      <c r="AT272">
        <v>-4179797</v>
      </c>
    </row>
    <row r="273" spans="1:46" x14ac:dyDescent="0.35">
      <c r="A273" t="s">
        <v>704</v>
      </c>
      <c r="B273" t="s">
        <v>705</v>
      </c>
      <c r="C273" t="s">
        <v>326</v>
      </c>
      <c r="D273" t="s">
        <v>112</v>
      </c>
      <c r="E273">
        <v>0.4</v>
      </c>
      <c r="F273">
        <v>0.5</v>
      </c>
      <c r="G273">
        <v>0.72399999999999998</v>
      </c>
      <c r="H273">
        <v>268980</v>
      </c>
      <c r="I273">
        <v>0</v>
      </c>
      <c r="J273">
        <v>-14.402370797202</v>
      </c>
      <c r="K273">
        <v>110929000</v>
      </c>
      <c r="L273">
        <v>103502000</v>
      </c>
      <c r="M273" s="4">
        <v>0</v>
      </c>
      <c r="N273">
        <v>28145930</v>
      </c>
      <c r="O273">
        <v>0</v>
      </c>
      <c r="P273">
        <v>494000</v>
      </c>
      <c r="Q273">
        <v>650000</v>
      </c>
      <c r="R273">
        <v>-533000</v>
      </c>
      <c r="S273">
        <v>0</v>
      </c>
      <c r="T273">
        <v>-4551813</v>
      </c>
      <c r="U273">
        <v>0</v>
      </c>
      <c r="V273">
        <v>-4183</v>
      </c>
      <c r="W273">
        <v>0</v>
      </c>
      <c r="X273">
        <v>-8116</v>
      </c>
      <c r="Y273">
        <v>0</v>
      </c>
      <c r="Z273">
        <v>0</v>
      </c>
      <c r="AA273">
        <v>0</v>
      </c>
      <c r="AB273">
        <v>-90386</v>
      </c>
      <c r="AC273">
        <v>0</v>
      </c>
      <c r="AD273">
        <v>0</v>
      </c>
      <c r="AE273">
        <v>0</v>
      </c>
      <c r="AF273">
        <v>0</v>
      </c>
      <c r="AG273">
        <v>0</v>
      </c>
      <c r="AH273">
        <v>0</v>
      </c>
      <c r="AI273">
        <v>0</v>
      </c>
      <c r="AJ273">
        <v>-11840</v>
      </c>
      <c r="AK273">
        <v>0</v>
      </c>
      <c r="AL273">
        <v>-11840</v>
      </c>
      <c r="AM273">
        <v>0</v>
      </c>
      <c r="AN273">
        <v>0</v>
      </c>
      <c r="AO273">
        <v>0</v>
      </c>
      <c r="AP273">
        <v>0</v>
      </c>
      <c r="AQ273">
        <v>0</v>
      </c>
      <c r="AR273">
        <v>-10277885</v>
      </c>
      <c r="AS273">
        <v>0</v>
      </c>
      <c r="AT273">
        <v>-2390000</v>
      </c>
    </row>
    <row r="274" spans="1:46" x14ac:dyDescent="0.35">
      <c r="A274" t="s">
        <v>706</v>
      </c>
      <c r="B274" t="s">
        <v>707</v>
      </c>
      <c r="C274" t="s">
        <v>321</v>
      </c>
      <c r="D274" t="s">
        <v>197</v>
      </c>
      <c r="E274">
        <v>0.4</v>
      </c>
      <c r="F274">
        <v>0.5</v>
      </c>
      <c r="G274">
        <v>0.68200000000000005</v>
      </c>
      <c r="H274">
        <v>255271</v>
      </c>
      <c r="I274">
        <v>0</v>
      </c>
      <c r="J274">
        <v>-9.9089314366778005</v>
      </c>
      <c r="K274">
        <v>109470000</v>
      </c>
      <c r="L274">
        <v>96572000</v>
      </c>
      <c r="M274" s="4">
        <v>0</v>
      </c>
      <c r="N274">
        <v>28194413</v>
      </c>
      <c r="O274">
        <v>7228</v>
      </c>
      <c r="P274">
        <v>329409</v>
      </c>
      <c r="Q274">
        <v>901361</v>
      </c>
      <c r="R274">
        <v>252517</v>
      </c>
      <c r="S274">
        <v>0</v>
      </c>
      <c r="T274">
        <v>-9343532</v>
      </c>
      <c r="U274">
        <v>0</v>
      </c>
      <c r="V274">
        <v>-11217</v>
      </c>
      <c r="W274">
        <v>0</v>
      </c>
      <c r="X274">
        <v>-6455</v>
      </c>
      <c r="Y274">
        <v>0</v>
      </c>
      <c r="Z274">
        <v>0</v>
      </c>
      <c r="AA274">
        <v>0</v>
      </c>
      <c r="AB274">
        <v>-297129</v>
      </c>
      <c r="AC274">
        <v>0</v>
      </c>
      <c r="AD274">
        <v>809</v>
      </c>
      <c r="AE274">
        <v>0</v>
      </c>
      <c r="AF274">
        <v>-11750</v>
      </c>
      <c r="AG274">
        <v>0</v>
      </c>
      <c r="AH274">
        <v>-11750</v>
      </c>
      <c r="AI274">
        <v>0</v>
      </c>
      <c r="AJ274">
        <v>0</v>
      </c>
      <c r="AK274">
        <v>0</v>
      </c>
      <c r="AL274">
        <v>0</v>
      </c>
      <c r="AM274">
        <v>0</v>
      </c>
      <c r="AN274">
        <v>0</v>
      </c>
      <c r="AO274">
        <v>0</v>
      </c>
      <c r="AP274">
        <v>0</v>
      </c>
      <c r="AQ274">
        <v>0</v>
      </c>
      <c r="AR274">
        <v>-7226775</v>
      </c>
      <c r="AS274">
        <v>0</v>
      </c>
      <c r="AT274">
        <v>-4019716</v>
      </c>
    </row>
    <row r="275" spans="1:46" x14ac:dyDescent="0.35">
      <c r="A275" t="s">
        <v>708</v>
      </c>
      <c r="B275" t="s">
        <v>709</v>
      </c>
      <c r="C275" t="s">
        <v>210</v>
      </c>
      <c r="D275" t="s">
        <v>112</v>
      </c>
      <c r="E275">
        <v>0.4</v>
      </c>
      <c r="F275">
        <v>0.5</v>
      </c>
      <c r="G275">
        <v>0.72299999999999998</v>
      </c>
      <c r="H275">
        <v>207174</v>
      </c>
      <c r="I275">
        <v>0</v>
      </c>
      <c r="J275">
        <v>-20.354066735947601</v>
      </c>
      <c r="K275">
        <v>193883000</v>
      </c>
      <c r="L275">
        <v>147081000</v>
      </c>
      <c r="M275" s="4">
        <v>0</v>
      </c>
      <c r="N275">
        <v>58533315</v>
      </c>
      <c r="O275">
        <v>955296</v>
      </c>
      <c r="P275">
        <v>1922832</v>
      </c>
      <c r="Q275">
        <v>1625405</v>
      </c>
      <c r="R275">
        <v>1583473</v>
      </c>
      <c r="S275">
        <v>0</v>
      </c>
      <c r="T275">
        <v>-2584631</v>
      </c>
      <c r="U275">
        <v>0</v>
      </c>
      <c r="V275">
        <v>0</v>
      </c>
      <c r="W275">
        <v>0</v>
      </c>
      <c r="X275">
        <v>-3484</v>
      </c>
      <c r="Y275">
        <v>0</v>
      </c>
      <c r="Z275">
        <v>0</v>
      </c>
      <c r="AA275">
        <v>0</v>
      </c>
      <c r="AB275">
        <v>-88892</v>
      </c>
      <c r="AC275">
        <v>0</v>
      </c>
      <c r="AD275">
        <v>0</v>
      </c>
      <c r="AE275">
        <v>0</v>
      </c>
      <c r="AF275">
        <v>0</v>
      </c>
      <c r="AG275">
        <v>0</v>
      </c>
      <c r="AH275">
        <v>0</v>
      </c>
      <c r="AI275">
        <v>0</v>
      </c>
      <c r="AJ275">
        <v>-1771</v>
      </c>
      <c r="AK275">
        <v>0</v>
      </c>
      <c r="AL275">
        <v>-1771</v>
      </c>
      <c r="AM275">
        <v>0</v>
      </c>
      <c r="AN275">
        <v>0</v>
      </c>
      <c r="AO275">
        <v>0</v>
      </c>
      <c r="AP275">
        <v>0</v>
      </c>
      <c r="AQ275">
        <v>0</v>
      </c>
      <c r="AR275">
        <v>-8098647</v>
      </c>
      <c r="AS275">
        <v>0</v>
      </c>
      <c r="AT275">
        <v>-4423335</v>
      </c>
    </row>
    <row r="276" spans="1:46" x14ac:dyDescent="0.35">
      <c r="A276" t="s">
        <v>710</v>
      </c>
      <c r="B276" t="s">
        <v>711</v>
      </c>
      <c r="C276" t="s">
        <v>112</v>
      </c>
      <c r="D276" t="s">
        <v>182</v>
      </c>
      <c r="E276">
        <v>0.49</v>
      </c>
      <c r="F276">
        <v>0.5</v>
      </c>
      <c r="G276">
        <v>0.72499999999999998</v>
      </c>
      <c r="H276">
        <v>378769</v>
      </c>
      <c r="I276">
        <v>0</v>
      </c>
      <c r="J276">
        <v>-21.856879952710798</v>
      </c>
      <c r="K276">
        <v>242147000</v>
      </c>
      <c r="L276">
        <v>205162000</v>
      </c>
      <c r="M276" s="4">
        <v>0</v>
      </c>
      <c r="N276">
        <v>72711315</v>
      </c>
      <c r="O276">
        <v>0</v>
      </c>
      <c r="P276">
        <v>2135304</v>
      </c>
      <c r="Q276">
        <v>0</v>
      </c>
      <c r="R276">
        <v>-512700</v>
      </c>
      <c r="S276">
        <v>0</v>
      </c>
      <c r="T276">
        <v>-5902085</v>
      </c>
      <c r="U276">
        <v>0</v>
      </c>
      <c r="V276">
        <v>-19029</v>
      </c>
      <c r="W276">
        <v>0</v>
      </c>
      <c r="X276">
        <v>-4229</v>
      </c>
      <c r="Y276">
        <v>0</v>
      </c>
      <c r="Z276">
        <v>0</v>
      </c>
      <c r="AA276">
        <v>0</v>
      </c>
      <c r="AB276">
        <v>-154816</v>
      </c>
      <c r="AC276">
        <v>0</v>
      </c>
      <c r="AD276">
        <v>-11213</v>
      </c>
      <c r="AE276">
        <v>0</v>
      </c>
      <c r="AF276">
        <v>0</v>
      </c>
      <c r="AG276">
        <v>0</v>
      </c>
      <c r="AH276">
        <v>0</v>
      </c>
      <c r="AI276">
        <v>0</v>
      </c>
      <c r="AJ276">
        <v>-15181</v>
      </c>
      <c r="AK276">
        <v>0</v>
      </c>
      <c r="AL276">
        <v>-15181</v>
      </c>
      <c r="AM276">
        <v>0</v>
      </c>
      <c r="AN276">
        <v>-3734</v>
      </c>
      <c r="AO276">
        <v>0</v>
      </c>
      <c r="AP276">
        <v>-59</v>
      </c>
      <c r="AQ276">
        <v>0</v>
      </c>
      <c r="AR276">
        <v>-15754609</v>
      </c>
      <c r="AS276">
        <v>0</v>
      </c>
      <c r="AT276">
        <v>-3365316</v>
      </c>
    </row>
    <row r="277" spans="1:46" x14ac:dyDescent="0.35">
      <c r="A277" t="s">
        <v>712</v>
      </c>
      <c r="B277" t="s">
        <v>713</v>
      </c>
      <c r="C277" t="s">
        <v>304</v>
      </c>
      <c r="D277" t="s">
        <v>305</v>
      </c>
      <c r="E277">
        <v>0.4</v>
      </c>
      <c r="F277">
        <v>0.5</v>
      </c>
      <c r="G277">
        <v>0.66800000000000004</v>
      </c>
      <c r="H277">
        <v>80976</v>
      </c>
      <c r="I277">
        <v>0</v>
      </c>
      <c r="J277">
        <v>-3.2307232516146098</v>
      </c>
      <c r="K277">
        <v>35633000</v>
      </c>
      <c r="L277">
        <v>33044000</v>
      </c>
      <c r="M277" s="4">
        <v>0</v>
      </c>
      <c r="N277">
        <v>8367216</v>
      </c>
      <c r="O277">
        <v>14222</v>
      </c>
      <c r="P277">
        <v>126912</v>
      </c>
      <c r="Q277">
        <v>-10930</v>
      </c>
      <c r="R277">
        <v>-216487</v>
      </c>
      <c r="S277">
        <v>0</v>
      </c>
      <c r="T277">
        <v>-2988113</v>
      </c>
      <c r="U277">
        <v>0</v>
      </c>
      <c r="V277">
        <v>0</v>
      </c>
      <c r="W277">
        <v>0</v>
      </c>
      <c r="X277">
        <v>-3640</v>
      </c>
      <c r="Y277">
        <v>0</v>
      </c>
      <c r="Z277">
        <v>0</v>
      </c>
      <c r="AA277">
        <v>0</v>
      </c>
      <c r="AB277">
        <v>-66465</v>
      </c>
      <c r="AC277">
        <v>0</v>
      </c>
      <c r="AD277">
        <v>0</v>
      </c>
      <c r="AE277">
        <v>0</v>
      </c>
      <c r="AF277">
        <v>0</v>
      </c>
      <c r="AG277">
        <v>0</v>
      </c>
      <c r="AH277">
        <v>0</v>
      </c>
      <c r="AI277">
        <v>0</v>
      </c>
      <c r="AJ277">
        <v>-29798</v>
      </c>
      <c r="AK277">
        <v>0</v>
      </c>
      <c r="AL277">
        <v>-29733</v>
      </c>
      <c r="AM277">
        <v>0</v>
      </c>
      <c r="AN277">
        <v>0</v>
      </c>
      <c r="AO277">
        <v>0</v>
      </c>
      <c r="AP277">
        <v>0</v>
      </c>
      <c r="AQ277">
        <v>0</v>
      </c>
      <c r="AR277">
        <v>-3367356</v>
      </c>
      <c r="AS277">
        <v>0</v>
      </c>
      <c r="AT277">
        <v>-2130812</v>
      </c>
    </row>
    <row r="278" spans="1:46" x14ac:dyDescent="0.35">
      <c r="A278" t="s">
        <v>714</v>
      </c>
      <c r="B278" t="s">
        <v>715</v>
      </c>
      <c r="C278" t="s">
        <v>218</v>
      </c>
      <c r="D278" t="s">
        <v>166</v>
      </c>
      <c r="E278">
        <v>0.4</v>
      </c>
      <c r="F278">
        <v>0.5</v>
      </c>
      <c r="G278">
        <v>0.68300000000000005</v>
      </c>
      <c r="H278">
        <v>165430</v>
      </c>
      <c r="I278">
        <v>0</v>
      </c>
      <c r="J278">
        <v>-8.6983578658225404</v>
      </c>
      <c r="K278">
        <v>92652000</v>
      </c>
      <c r="L278">
        <v>81166000</v>
      </c>
      <c r="M278" s="4">
        <v>0</v>
      </c>
      <c r="N278">
        <v>25476540</v>
      </c>
      <c r="O278">
        <v>0</v>
      </c>
      <c r="P278">
        <v>706546</v>
      </c>
      <c r="Q278">
        <v>0</v>
      </c>
      <c r="R278">
        <v>-1522340</v>
      </c>
      <c r="S278">
        <v>0</v>
      </c>
      <c r="T278">
        <v>-4312471</v>
      </c>
      <c r="U278">
        <v>0</v>
      </c>
      <c r="V278">
        <v>-13217</v>
      </c>
      <c r="W278">
        <v>0</v>
      </c>
      <c r="X278">
        <v>-626</v>
      </c>
      <c r="Y278">
        <v>0</v>
      </c>
      <c r="Z278">
        <v>0</v>
      </c>
      <c r="AA278">
        <v>0</v>
      </c>
      <c r="AB278">
        <v>-161781</v>
      </c>
      <c r="AC278">
        <v>0</v>
      </c>
      <c r="AD278">
        <v>-729</v>
      </c>
      <c r="AE278">
        <v>0</v>
      </c>
      <c r="AF278">
        <v>0</v>
      </c>
      <c r="AG278">
        <v>0</v>
      </c>
      <c r="AH278">
        <v>0</v>
      </c>
      <c r="AI278">
        <v>0</v>
      </c>
      <c r="AJ278">
        <v>-6787</v>
      </c>
      <c r="AK278">
        <v>0</v>
      </c>
      <c r="AL278">
        <v>-6070</v>
      </c>
      <c r="AM278">
        <v>0</v>
      </c>
      <c r="AN278">
        <v>0</v>
      </c>
      <c r="AO278">
        <v>0</v>
      </c>
      <c r="AP278">
        <v>0</v>
      </c>
      <c r="AQ278">
        <v>0</v>
      </c>
      <c r="AR278">
        <v>-4764568</v>
      </c>
      <c r="AS278">
        <v>0</v>
      </c>
      <c r="AT278">
        <v>-2939357</v>
      </c>
    </row>
    <row r="279" spans="1:46" x14ac:dyDescent="0.35">
      <c r="A279" t="s">
        <v>716</v>
      </c>
      <c r="B279" t="s">
        <v>717</v>
      </c>
      <c r="C279" t="s">
        <v>176</v>
      </c>
      <c r="D279" t="s">
        <v>112</v>
      </c>
      <c r="E279">
        <v>0.4</v>
      </c>
      <c r="F279">
        <v>0.5</v>
      </c>
      <c r="G279">
        <v>0.64800000000000002</v>
      </c>
      <c r="H279">
        <v>106464</v>
      </c>
      <c r="I279">
        <v>0</v>
      </c>
      <c r="J279">
        <v>-3.5825915794401499</v>
      </c>
      <c r="K279">
        <v>53868000</v>
      </c>
      <c r="L279">
        <v>49854000</v>
      </c>
      <c r="M279" s="4">
        <v>0</v>
      </c>
      <c r="N279">
        <v>15180954</v>
      </c>
      <c r="O279">
        <v>227360</v>
      </c>
      <c r="P279">
        <v>550214</v>
      </c>
      <c r="Q279">
        <v>371583</v>
      </c>
      <c r="R279">
        <v>-714662</v>
      </c>
      <c r="S279">
        <v>0</v>
      </c>
      <c r="T279">
        <v>-3260420</v>
      </c>
      <c r="U279">
        <v>0</v>
      </c>
      <c r="V279">
        <v>-19864</v>
      </c>
      <c r="W279">
        <v>0</v>
      </c>
      <c r="X279">
        <v>-472</v>
      </c>
      <c r="Y279">
        <v>0</v>
      </c>
      <c r="Z279">
        <v>0</v>
      </c>
      <c r="AA279">
        <v>0</v>
      </c>
      <c r="AB279">
        <v>-96211</v>
      </c>
      <c r="AC279">
        <v>0</v>
      </c>
      <c r="AD279">
        <v>903</v>
      </c>
      <c r="AE279">
        <v>0</v>
      </c>
      <c r="AF279">
        <v>0</v>
      </c>
      <c r="AG279">
        <v>0</v>
      </c>
      <c r="AH279">
        <v>0</v>
      </c>
      <c r="AI279">
        <v>0</v>
      </c>
      <c r="AJ279">
        <v>-11738</v>
      </c>
      <c r="AK279">
        <v>0</v>
      </c>
      <c r="AL279">
        <v>-11738</v>
      </c>
      <c r="AM279">
        <v>0</v>
      </c>
      <c r="AN279">
        <v>0</v>
      </c>
      <c r="AO279">
        <v>0</v>
      </c>
      <c r="AP279">
        <v>0</v>
      </c>
      <c r="AQ279">
        <v>0</v>
      </c>
      <c r="AR279">
        <v>-2273924</v>
      </c>
      <c r="AS279">
        <v>0</v>
      </c>
      <c r="AT279">
        <v>-1537132</v>
      </c>
    </row>
    <row r="280" spans="1:46" x14ac:dyDescent="0.35">
      <c r="A280" t="s">
        <v>718</v>
      </c>
      <c r="B280" t="s">
        <v>719</v>
      </c>
      <c r="C280" t="s">
        <v>112</v>
      </c>
      <c r="D280" t="s">
        <v>502</v>
      </c>
      <c r="E280">
        <v>0.49</v>
      </c>
      <c r="F280">
        <v>0.5</v>
      </c>
      <c r="G280">
        <v>0.68600000000000005</v>
      </c>
      <c r="H280">
        <v>630726</v>
      </c>
      <c r="I280">
        <v>21080</v>
      </c>
      <c r="J280">
        <v>-25.010047749339702</v>
      </c>
      <c r="K280">
        <v>517303000</v>
      </c>
      <c r="L280">
        <v>445647000</v>
      </c>
      <c r="M280" s="4">
        <v>1551520</v>
      </c>
      <c r="N280">
        <v>158401916</v>
      </c>
      <c r="O280">
        <v>22157</v>
      </c>
      <c r="P280">
        <v>581546</v>
      </c>
      <c r="Q280">
        <v>5739735</v>
      </c>
      <c r="R280">
        <v>-906661</v>
      </c>
      <c r="S280">
        <v>1038619</v>
      </c>
      <c r="T280">
        <v>-12970654</v>
      </c>
      <c r="U280">
        <v>-159411</v>
      </c>
      <c r="V280">
        <v>-3343</v>
      </c>
      <c r="W280">
        <v>0</v>
      </c>
      <c r="X280">
        <v>-3414</v>
      </c>
      <c r="Y280">
        <v>0</v>
      </c>
      <c r="Z280">
        <v>0</v>
      </c>
      <c r="AA280">
        <v>0</v>
      </c>
      <c r="AB280">
        <v>-413871</v>
      </c>
      <c r="AC280">
        <v>-3181</v>
      </c>
      <c r="AD280">
        <v>-1438</v>
      </c>
      <c r="AE280">
        <v>0</v>
      </c>
      <c r="AF280">
        <v>0</v>
      </c>
      <c r="AG280">
        <v>0</v>
      </c>
      <c r="AH280">
        <v>0</v>
      </c>
      <c r="AI280">
        <v>0</v>
      </c>
      <c r="AJ280">
        <v>-9303</v>
      </c>
      <c r="AK280">
        <v>0</v>
      </c>
      <c r="AL280">
        <v>-6775</v>
      </c>
      <c r="AM280">
        <v>0</v>
      </c>
      <c r="AN280">
        <v>0</v>
      </c>
      <c r="AO280">
        <v>-216100</v>
      </c>
      <c r="AP280">
        <v>0</v>
      </c>
      <c r="AQ280">
        <v>-67</v>
      </c>
      <c r="AR280">
        <v>-31334000</v>
      </c>
      <c r="AS280">
        <v>-823689</v>
      </c>
      <c r="AT280">
        <v>-12977063</v>
      </c>
    </row>
    <row r="281" spans="1:46" x14ac:dyDescent="0.35">
      <c r="A281" t="s">
        <v>720</v>
      </c>
      <c r="B281" t="s">
        <v>721</v>
      </c>
      <c r="C281" t="s">
        <v>248</v>
      </c>
      <c r="D281" t="s">
        <v>112</v>
      </c>
      <c r="E281">
        <v>0.4</v>
      </c>
      <c r="F281">
        <v>0.5</v>
      </c>
      <c r="G281">
        <v>0.7</v>
      </c>
      <c r="H281">
        <v>253190</v>
      </c>
      <c r="I281">
        <v>0</v>
      </c>
      <c r="J281">
        <v>-12.035062335838299</v>
      </c>
      <c r="K281">
        <v>116778000</v>
      </c>
      <c r="L281">
        <v>102853000</v>
      </c>
      <c r="M281" s="4">
        <v>0</v>
      </c>
      <c r="N281">
        <v>29591598</v>
      </c>
      <c r="O281">
        <v>13413</v>
      </c>
      <c r="P281">
        <v>628740</v>
      </c>
      <c r="Q281">
        <v>112890</v>
      </c>
      <c r="R281">
        <v>-1229240</v>
      </c>
      <c r="S281">
        <v>0</v>
      </c>
      <c r="T281">
        <v>-4711936</v>
      </c>
      <c r="U281">
        <v>0</v>
      </c>
      <c r="V281">
        <v>-23924</v>
      </c>
      <c r="W281">
        <v>0</v>
      </c>
      <c r="X281">
        <v>0</v>
      </c>
      <c r="Y281">
        <v>0</v>
      </c>
      <c r="Z281">
        <v>0</v>
      </c>
      <c r="AA281">
        <v>0</v>
      </c>
      <c r="AB281">
        <v>-197165</v>
      </c>
      <c r="AC281">
        <v>0</v>
      </c>
      <c r="AD281">
        <v>0</v>
      </c>
      <c r="AE281">
        <v>0</v>
      </c>
      <c r="AF281">
        <v>0</v>
      </c>
      <c r="AG281">
        <v>0</v>
      </c>
      <c r="AH281">
        <v>0</v>
      </c>
      <c r="AI281">
        <v>0</v>
      </c>
      <c r="AJ281">
        <v>-13114</v>
      </c>
      <c r="AK281">
        <v>0</v>
      </c>
      <c r="AL281">
        <v>-12930</v>
      </c>
      <c r="AM281">
        <v>0</v>
      </c>
      <c r="AN281">
        <v>0</v>
      </c>
      <c r="AO281">
        <v>0</v>
      </c>
      <c r="AP281">
        <v>0</v>
      </c>
      <c r="AQ281">
        <v>0</v>
      </c>
      <c r="AR281">
        <v>-9555683</v>
      </c>
      <c r="AS281">
        <v>0</v>
      </c>
      <c r="AT281">
        <v>-3256562</v>
      </c>
    </row>
    <row r="282" spans="1:46" x14ac:dyDescent="0.35">
      <c r="A282" t="s">
        <v>722</v>
      </c>
      <c r="B282" t="s">
        <v>723</v>
      </c>
      <c r="C282" t="s">
        <v>129</v>
      </c>
      <c r="D282" t="s">
        <v>112</v>
      </c>
      <c r="E282">
        <v>0.4</v>
      </c>
      <c r="F282">
        <v>0.5</v>
      </c>
      <c r="G282">
        <v>0.70899999999999996</v>
      </c>
      <c r="H282">
        <v>391072</v>
      </c>
      <c r="I282">
        <v>0</v>
      </c>
      <c r="J282">
        <v>-23.475184598297201</v>
      </c>
      <c r="K282">
        <v>202696000</v>
      </c>
      <c r="L282">
        <v>185945000</v>
      </c>
      <c r="M282" s="4">
        <v>0</v>
      </c>
      <c r="N282">
        <v>58561352</v>
      </c>
      <c r="O282">
        <v>674942</v>
      </c>
      <c r="P282">
        <v>1796268</v>
      </c>
      <c r="Q282">
        <v>-100974</v>
      </c>
      <c r="R282">
        <v>689231</v>
      </c>
      <c r="S282">
        <v>851903</v>
      </c>
      <c r="T282">
        <v>-6526627</v>
      </c>
      <c r="U282">
        <v>-4061</v>
      </c>
      <c r="V282">
        <v>0</v>
      </c>
      <c r="W282">
        <v>0</v>
      </c>
      <c r="X282">
        <v>-14914</v>
      </c>
      <c r="Y282">
        <v>0</v>
      </c>
      <c r="Z282">
        <v>0</v>
      </c>
      <c r="AA282">
        <v>0</v>
      </c>
      <c r="AB282">
        <v>-236353</v>
      </c>
      <c r="AC282">
        <v>-213</v>
      </c>
      <c r="AD282">
        <v>0</v>
      </c>
      <c r="AE282">
        <v>0</v>
      </c>
      <c r="AF282">
        <v>0</v>
      </c>
      <c r="AG282">
        <v>0</v>
      </c>
      <c r="AH282">
        <v>0</v>
      </c>
      <c r="AI282">
        <v>0</v>
      </c>
      <c r="AJ282">
        <v>-25299</v>
      </c>
      <c r="AK282">
        <v>0</v>
      </c>
      <c r="AL282">
        <v>-25299</v>
      </c>
      <c r="AM282">
        <v>0</v>
      </c>
      <c r="AN282">
        <v>0</v>
      </c>
      <c r="AO282">
        <v>-32161</v>
      </c>
      <c r="AP282">
        <v>0</v>
      </c>
      <c r="AQ282">
        <v>-8839</v>
      </c>
      <c r="AR282">
        <v>-16866841</v>
      </c>
      <c r="AS282">
        <v>-599</v>
      </c>
      <c r="AT282">
        <v>-10876474</v>
      </c>
    </row>
    <row r="283" spans="1:46" x14ac:dyDescent="0.35">
      <c r="A283" t="s">
        <v>724</v>
      </c>
      <c r="B283" t="s">
        <v>725</v>
      </c>
      <c r="C283" t="s">
        <v>132</v>
      </c>
      <c r="D283" t="s">
        <v>112</v>
      </c>
      <c r="E283">
        <v>0.3</v>
      </c>
      <c r="F283">
        <v>0.5</v>
      </c>
      <c r="G283">
        <v>0.73599999999999999</v>
      </c>
      <c r="H283">
        <v>2085808</v>
      </c>
      <c r="I283">
        <v>0</v>
      </c>
      <c r="J283">
        <v>-582.61781256835002</v>
      </c>
      <c r="K283">
        <v>4718482000</v>
      </c>
      <c r="L283">
        <v>4885975000</v>
      </c>
      <c r="M283" s="4">
        <v>8109</v>
      </c>
      <c r="N283">
        <v>1518704599</v>
      </c>
      <c r="O283">
        <v>0</v>
      </c>
      <c r="P283">
        <v>0</v>
      </c>
      <c r="Q283">
        <v>0</v>
      </c>
      <c r="R283">
        <v>-3514898</v>
      </c>
      <c r="S283">
        <v>0</v>
      </c>
      <c r="T283">
        <v>-7524512</v>
      </c>
      <c r="U283">
        <v>0</v>
      </c>
      <c r="V283">
        <v>0</v>
      </c>
      <c r="W283">
        <v>0</v>
      </c>
      <c r="X283">
        <v>-8334</v>
      </c>
      <c r="Y283">
        <v>0</v>
      </c>
      <c r="Z283">
        <v>0</v>
      </c>
      <c r="AA283">
        <v>0</v>
      </c>
      <c r="AB283">
        <v>-844225</v>
      </c>
      <c r="AC283">
        <v>0</v>
      </c>
      <c r="AD283">
        <v>0</v>
      </c>
      <c r="AE283">
        <v>0</v>
      </c>
      <c r="AF283">
        <v>-67066</v>
      </c>
      <c r="AG283">
        <v>0</v>
      </c>
      <c r="AH283">
        <v>-102548</v>
      </c>
      <c r="AI283">
        <v>0</v>
      </c>
      <c r="AJ283">
        <v>-131861</v>
      </c>
      <c r="AK283">
        <v>0</v>
      </c>
      <c r="AL283">
        <v>-131861</v>
      </c>
      <c r="AM283">
        <v>0</v>
      </c>
      <c r="AN283">
        <v>-301506</v>
      </c>
      <c r="AO283">
        <v>0</v>
      </c>
      <c r="AP283">
        <v>0</v>
      </c>
      <c r="AQ283">
        <v>0</v>
      </c>
      <c r="AR283">
        <v>-577853204</v>
      </c>
      <c r="AS283">
        <v>0</v>
      </c>
      <c r="AT283">
        <v>-337306430</v>
      </c>
    </row>
    <row r="284" spans="1:46" x14ac:dyDescent="0.35">
      <c r="A284" t="s">
        <v>726</v>
      </c>
      <c r="B284" t="s">
        <v>727</v>
      </c>
      <c r="C284" t="s">
        <v>112</v>
      </c>
      <c r="D284" t="s">
        <v>276</v>
      </c>
      <c r="E284">
        <v>0.49</v>
      </c>
      <c r="F284">
        <v>0.5</v>
      </c>
      <c r="G284">
        <v>0.64</v>
      </c>
      <c r="H284">
        <v>497735</v>
      </c>
      <c r="I284">
        <v>0</v>
      </c>
      <c r="J284">
        <v>-3.1150035323693288</v>
      </c>
      <c r="K284">
        <v>250953000</v>
      </c>
      <c r="L284">
        <v>238660000</v>
      </c>
      <c r="M284" s="4">
        <v>0</v>
      </c>
      <c r="N284">
        <v>62834344</v>
      </c>
      <c r="O284">
        <v>871968</v>
      </c>
      <c r="P284">
        <v>1254806</v>
      </c>
      <c r="Q284">
        <v>-513994</v>
      </c>
      <c r="R284">
        <v>948491</v>
      </c>
      <c r="S284">
        <v>0</v>
      </c>
      <c r="T284">
        <v>-19024356</v>
      </c>
      <c r="U284">
        <v>0</v>
      </c>
      <c r="V284">
        <v>-17503</v>
      </c>
      <c r="W284">
        <v>0</v>
      </c>
      <c r="X284">
        <v>-7866</v>
      </c>
      <c r="Y284">
        <v>0</v>
      </c>
      <c r="Z284">
        <v>0</v>
      </c>
      <c r="AA284">
        <v>0</v>
      </c>
      <c r="AB284">
        <v>-491642</v>
      </c>
      <c r="AC284">
        <v>0</v>
      </c>
      <c r="AD284">
        <v>-3564</v>
      </c>
      <c r="AE284">
        <v>0</v>
      </c>
      <c r="AF284">
        <v>0</v>
      </c>
      <c r="AG284">
        <v>0</v>
      </c>
      <c r="AH284">
        <v>0</v>
      </c>
      <c r="AI284">
        <v>0</v>
      </c>
      <c r="AJ284">
        <v>-54495</v>
      </c>
      <c r="AK284">
        <v>0</v>
      </c>
      <c r="AL284">
        <v>-46936</v>
      </c>
      <c r="AM284">
        <v>0</v>
      </c>
      <c r="AN284">
        <v>0</v>
      </c>
      <c r="AO284">
        <v>0</v>
      </c>
      <c r="AP284">
        <v>0</v>
      </c>
      <c r="AQ284">
        <v>0</v>
      </c>
      <c r="AR284">
        <v>-26057888</v>
      </c>
      <c r="AS284">
        <v>0</v>
      </c>
      <c r="AT284">
        <v>-2164702</v>
      </c>
    </row>
    <row r="285" spans="1:46" x14ac:dyDescent="0.35">
      <c r="A285" t="s">
        <v>728</v>
      </c>
      <c r="B285" t="s">
        <v>729</v>
      </c>
      <c r="C285" t="s">
        <v>173</v>
      </c>
      <c r="D285" t="s">
        <v>112</v>
      </c>
      <c r="E285">
        <v>0.49</v>
      </c>
      <c r="F285">
        <v>0.5</v>
      </c>
      <c r="G285">
        <v>0.66500000000000004</v>
      </c>
      <c r="H285">
        <v>395164</v>
      </c>
      <c r="I285">
        <v>0</v>
      </c>
      <c r="J285">
        <v>32.639998480480998</v>
      </c>
      <c r="K285">
        <v>221418000</v>
      </c>
      <c r="L285">
        <v>206921000</v>
      </c>
      <c r="M285" s="4">
        <v>1131520</v>
      </c>
      <c r="N285">
        <v>64099901</v>
      </c>
      <c r="O285">
        <v>1468610</v>
      </c>
      <c r="P285">
        <v>274004</v>
      </c>
      <c r="Q285">
        <v>-5225419</v>
      </c>
      <c r="R285">
        <v>1611963</v>
      </c>
      <c r="S285">
        <v>0</v>
      </c>
      <c r="T285">
        <v>-12579598</v>
      </c>
      <c r="U285">
        <v>0</v>
      </c>
      <c r="V285">
        <v>-30124</v>
      </c>
      <c r="W285">
        <v>0</v>
      </c>
      <c r="X285">
        <v>0</v>
      </c>
      <c r="Y285">
        <v>0</v>
      </c>
      <c r="Z285">
        <v>0</v>
      </c>
      <c r="AA285">
        <v>0</v>
      </c>
      <c r="AB285">
        <v>0</v>
      </c>
      <c r="AC285">
        <v>0</v>
      </c>
      <c r="AD285">
        <v>0</v>
      </c>
      <c r="AE285">
        <v>0</v>
      </c>
      <c r="AF285">
        <v>0</v>
      </c>
      <c r="AG285">
        <v>0</v>
      </c>
      <c r="AH285">
        <v>0</v>
      </c>
      <c r="AI285">
        <v>0</v>
      </c>
      <c r="AJ285">
        <v>0</v>
      </c>
      <c r="AK285">
        <v>0</v>
      </c>
      <c r="AL285">
        <v>0</v>
      </c>
      <c r="AM285">
        <v>0</v>
      </c>
      <c r="AN285">
        <v>0</v>
      </c>
      <c r="AO285">
        <v>0</v>
      </c>
      <c r="AP285">
        <v>0</v>
      </c>
      <c r="AQ285">
        <v>0</v>
      </c>
      <c r="AR285">
        <v>-14730826</v>
      </c>
      <c r="AS285">
        <v>0</v>
      </c>
      <c r="AT285">
        <v>-2019346</v>
      </c>
    </row>
    <row r="286" spans="1:46" x14ac:dyDescent="0.35">
      <c r="A286" t="s">
        <v>730</v>
      </c>
      <c r="B286" t="s">
        <v>731</v>
      </c>
      <c r="C286" t="s">
        <v>112</v>
      </c>
      <c r="D286" t="s">
        <v>179</v>
      </c>
      <c r="E286">
        <v>0.49</v>
      </c>
      <c r="F286">
        <v>0.5</v>
      </c>
      <c r="G286">
        <v>0.68500000000000005</v>
      </c>
      <c r="H286">
        <v>687037</v>
      </c>
      <c r="I286">
        <v>0</v>
      </c>
      <c r="J286">
        <v>-14.307730682893901</v>
      </c>
      <c r="K286">
        <v>445609000</v>
      </c>
      <c r="L286">
        <v>391578000</v>
      </c>
      <c r="M286" s="4">
        <v>901120</v>
      </c>
      <c r="N286">
        <v>126499305</v>
      </c>
      <c r="O286">
        <v>0</v>
      </c>
      <c r="P286">
        <v>0</v>
      </c>
      <c r="Q286">
        <v>0</v>
      </c>
      <c r="R286">
        <v>504800</v>
      </c>
      <c r="S286">
        <v>0</v>
      </c>
      <c r="T286">
        <v>-19985503</v>
      </c>
      <c r="U286">
        <v>0</v>
      </c>
      <c r="V286">
        <v>-96363</v>
      </c>
      <c r="W286">
        <v>0</v>
      </c>
      <c r="X286">
        <v>-1222</v>
      </c>
      <c r="Y286">
        <v>0</v>
      </c>
      <c r="Z286">
        <v>0</v>
      </c>
      <c r="AA286">
        <v>0</v>
      </c>
      <c r="AB286">
        <v>-427613</v>
      </c>
      <c r="AC286">
        <v>0</v>
      </c>
      <c r="AD286">
        <v>1766</v>
      </c>
      <c r="AE286">
        <v>0</v>
      </c>
      <c r="AF286">
        <v>-6308</v>
      </c>
      <c r="AG286">
        <v>0</v>
      </c>
      <c r="AH286">
        <v>-17683</v>
      </c>
      <c r="AI286">
        <v>0</v>
      </c>
      <c r="AJ286">
        <v>-85573</v>
      </c>
      <c r="AK286">
        <v>0</v>
      </c>
      <c r="AL286">
        <v>-84228</v>
      </c>
      <c r="AM286">
        <v>0</v>
      </c>
      <c r="AN286">
        <v>0</v>
      </c>
      <c r="AO286">
        <v>0</v>
      </c>
      <c r="AP286">
        <v>0</v>
      </c>
      <c r="AQ286">
        <v>0</v>
      </c>
      <c r="AR286">
        <v>-27331025</v>
      </c>
      <c r="AS286">
        <v>0</v>
      </c>
      <c r="AT286">
        <v>-3275800</v>
      </c>
    </row>
    <row r="287" spans="1:46" x14ac:dyDescent="0.35">
      <c r="A287" t="s">
        <v>732</v>
      </c>
      <c r="B287" t="s">
        <v>733</v>
      </c>
      <c r="C287" t="s">
        <v>144</v>
      </c>
      <c r="D287" t="s">
        <v>145</v>
      </c>
      <c r="E287">
        <v>0.4</v>
      </c>
      <c r="F287">
        <v>0.5</v>
      </c>
      <c r="G287">
        <v>0.70699999999999996</v>
      </c>
      <c r="H287">
        <v>289319</v>
      </c>
      <c r="I287">
        <v>0</v>
      </c>
      <c r="J287">
        <v>-20.4290238796771</v>
      </c>
      <c r="K287">
        <v>169624000</v>
      </c>
      <c r="L287">
        <v>157158000</v>
      </c>
      <c r="M287" s="4">
        <v>0</v>
      </c>
      <c r="N287">
        <v>47613266</v>
      </c>
      <c r="O287">
        <v>7547</v>
      </c>
      <c r="P287">
        <v>949666</v>
      </c>
      <c r="Q287">
        <v>-303198</v>
      </c>
      <c r="R287">
        <v>-1689240</v>
      </c>
      <c r="S287">
        <v>0</v>
      </c>
      <c r="T287">
        <v>-5237912</v>
      </c>
      <c r="U287">
        <v>0</v>
      </c>
      <c r="V287">
        <v>-34229</v>
      </c>
      <c r="W287">
        <v>0</v>
      </c>
      <c r="X287">
        <v>-4771</v>
      </c>
      <c r="Y287">
        <v>0</v>
      </c>
      <c r="Z287">
        <v>-1812</v>
      </c>
      <c r="AA287">
        <v>0</v>
      </c>
      <c r="AB287">
        <v>-170754</v>
      </c>
      <c r="AC287">
        <v>0</v>
      </c>
      <c r="AD287">
        <v>2470</v>
      </c>
      <c r="AE287">
        <v>0</v>
      </c>
      <c r="AF287">
        <v>0</v>
      </c>
      <c r="AG287">
        <v>0</v>
      </c>
      <c r="AH287">
        <v>0</v>
      </c>
      <c r="AI287">
        <v>0</v>
      </c>
      <c r="AJ287">
        <v>-22477</v>
      </c>
      <c r="AK287">
        <v>0</v>
      </c>
      <c r="AL287">
        <v>-22477</v>
      </c>
      <c r="AM287">
        <v>0</v>
      </c>
      <c r="AN287">
        <v>0</v>
      </c>
      <c r="AO287">
        <v>0</v>
      </c>
      <c r="AP287">
        <v>0</v>
      </c>
      <c r="AQ287">
        <v>0</v>
      </c>
      <c r="AR287">
        <v>-16776155</v>
      </c>
      <c r="AS287">
        <v>0</v>
      </c>
      <c r="AT287">
        <v>-9515857</v>
      </c>
    </row>
    <row r="288" spans="1:46" x14ac:dyDescent="0.35">
      <c r="A288" t="s">
        <v>734</v>
      </c>
      <c r="B288" t="s">
        <v>735</v>
      </c>
      <c r="C288" t="s">
        <v>112</v>
      </c>
      <c r="D288" t="s">
        <v>182</v>
      </c>
      <c r="E288">
        <v>0.49</v>
      </c>
      <c r="F288">
        <v>0.5</v>
      </c>
      <c r="G288">
        <v>0.73899999999999999</v>
      </c>
      <c r="H288">
        <v>369962</v>
      </c>
      <c r="I288">
        <v>0</v>
      </c>
      <c r="J288">
        <v>-30.799818967527401</v>
      </c>
      <c r="K288">
        <v>206530000</v>
      </c>
      <c r="L288">
        <v>203631000</v>
      </c>
      <c r="M288" s="4">
        <v>0</v>
      </c>
      <c r="N288">
        <v>58861129</v>
      </c>
      <c r="O288">
        <v>390000</v>
      </c>
      <c r="P288">
        <v>0</v>
      </c>
      <c r="Q288">
        <v>501476</v>
      </c>
      <c r="R288">
        <v>-1704105</v>
      </c>
      <c r="S288">
        <v>0</v>
      </c>
      <c r="T288">
        <v>-4152257</v>
      </c>
      <c r="U288">
        <v>0</v>
      </c>
      <c r="V288">
        <v>0</v>
      </c>
      <c r="W288">
        <v>0</v>
      </c>
      <c r="X288">
        <v>-11072</v>
      </c>
      <c r="Y288">
        <v>0</v>
      </c>
      <c r="Z288">
        <v>0</v>
      </c>
      <c r="AA288">
        <v>0</v>
      </c>
      <c r="AB288">
        <v>-178887</v>
      </c>
      <c r="AC288">
        <v>0</v>
      </c>
      <c r="AD288">
        <v>0</v>
      </c>
      <c r="AE288">
        <v>0</v>
      </c>
      <c r="AF288">
        <v>0</v>
      </c>
      <c r="AG288">
        <v>0</v>
      </c>
      <c r="AH288">
        <v>0</v>
      </c>
      <c r="AI288">
        <v>0</v>
      </c>
      <c r="AJ288">
        <v>-33608</v>
      </c>
      <c r="AK288">
        <v>0</v>
      </c>
      <c r="AL288">
        <v>-33608</v>
      </c>
      <c r="AM288">
        <v>0</v>
      </c>
      <c r="AN288">
        <v>-37538</v>
      </c>
      <c r="AO288">
        <v>0</v>
      </c>
      <c r="AP288">
        <v>-2340</v>
      </c>
      <c r="AQ288">
        <v>0</v>
      </c>
      <c r="AR288">
        <v>-20835180</v>
      </c>
      <c r="AS288">
        <v>0</v>
      </c>
      <c r="AT288">
        <v>-13874199</v>
      </c>
    </row>
    <row r="289" spans="1:46" x14ac:dyDescent="0.35">
      <c r="A289" t="s">
        <v>736</v>
      </c>
      <c r="B289" t="s">
        <v>737</v>
      </c>
      <c r="C289" t="s">
        <v>112</v>
      </c>
      <c r="D289" t="s">
        <v>427</v>
      </c>
      <c r="E289">
        <v>0.49</v>
      </c>
      <c r="F289">
        <v>0.5</v>
      </c>
      <c r="G289">
        <v>0.66600000000000004</v>
      </c>
      <c r="H289">
        <v>346627</v>
      </c>
      <c r="I289">
        <v>1398</v>
      </c>
      <c r="J289">
        <v>48.809442157783799</v>
      </c>
      <c r="K289">
        <v>192818000</v>
      </c>
      <c r="L289">
        <v>184639000</v>
      </c>
      <c r="M289" s="4">
        <v>721920</v>
      </c>
      <c r="N289">
        <v>56326951</v>
      </c>
      <c r="O289">
        <v>207928</v>
      </c>
      <c r="P289">
        <v>3369439</v>
      </c>
      <c r="Q289">
        <v>-4048298</v>
      </c>
      <c r="R289">
        <v>-552656</v>
      </c>
      <c r="S289">
        <v>128113</v>
      </c>
      <c r="T289">
        <v>-10915456</v>
      </c>
      <c r="U289">
        <v>-39902</v>
      </c>
      <c r="V289">
        <v>-26544</v>
      </c>
      <c r="W289">
        <v>0</v>
      </c>
      <c r="X289">
        <v>-23266</v>
      </c>
      <c r="Y289">
        <v>0</v>
      </c>
      <c r="Z289">
        <v>0</v>
      </c>
      <c r="AA289">
        <v>0</v>
      </c>
      <c r="AB289">
        <v>-380095</v>
      </c>
      <c r="AC289">
        <v>-560</v>
      </c>
      <c r="AD289">
        <v>1058</v>
      </c>
      <c r="AE289">
        <v>0</v>
      </c>
      <c r="AF289">
        <v>-11519</v>
      </c>
      <c r="AG289">
        <v>0</v>
      </c>
      <c r="AH289">
        <v>0</v>
      </c>
      <c r="AI289">
        <v>0</v>
      </c>
      <c r="AJ289">
        <v>-14022</v>
      </c>
      <c r="AK289">
        <v>0</v>
      </c>
      <c r="AL289">
        <v>0</v>
      </c>
      <c r="AM289">
        <v>0</v>
      </c>
      <c r="AN289">
        <v>0</v>
      </c>
      <c r="AO289">
        <v>0</v>
      </c>
      <c r="AP289">
        <v>0</v>
      </c>
      <c r="AQ289">
        <v>0</v>
      </c>
      <c r="AR289">
        <v>-11314498</v>
      </c>
      <c r="AS289">
        <v>-17415</v>
      </c>
      <c r="AT289">
        <v>-5571524</v>
      </c>
    </row>
    <row r="290" spans="1:46" x14ac:dyDescent="0.35">
      <c r="A290" t="s">
        <v>738</v>
      </c>
      <c r="B290" t="s">
        <v>739</v>
      </c>
      <c r="C290" t="s">
        <v>326</v>
      </c>
      <c r="D290" t="s">
        <v>112</v>
      </c>
      <c r="E290">
        <v>0.4</v>
      </c>
      <c r="F290">
        <v>0.5</v>
      </c>
      <c r="G290">
        <v>0.73799999999999999</v>
      </c>
      <c r="H290">
        <v>210479</v>
      </c>
      <c r="I290">
        <v>0</v>
      </c>
      <c r="J290">
        <v>-16.416778246549999</v>
      </c>
      <c r="K290">
        <v>129239000</v>
      </c>
      <c r="L290">
        <v>112945000</v>
      </c>
      <c r="M290" s="4">
        <v>0</v>
      </c>
      <c r="N290">
        <v>37313756</v>
      </c>
      <c r="O290">
        <v>130630</v>
      </c>
      <c r="P290">
        <v>104473</v>
      </c>
      <c r="Q290">
        <v>201956</v>
      </c>
      <c r="R290">
        <v>-2558216</v>
      </c>
      <c r="S290">
        <v>0</v>
      </c>
      <c r="T290">
        <v>-2512568</v>
      </c>
      <c r="U290">
        <v>0</v>
      </c>
      <c r="V290">
        <v>0</v>
      </c>
      <c r="W290">
        <v>0</v>
      </c>
      <c r="X290">
        <v>0</v>
      </c>
      <c r="Y290">
        <v>0</v>
      </c>
      <c r="Z290">
        <v>0</v>
      </c>
      <c r="AA290">
        <v>0</v>
      </c>
      <c r="AB290">
        <v>-71946</v>
      </c>
      <c r="AC290">
        <v>0</v>
      </c>
      <c r="AD290">
        <v>0</v>
      </c>
      <c r="AE290">
        <v>0</v>
      </c>
      <c r="AF290">
        <v>0</v>
      </c>
      <c r="AG290">
        <v>0</v>
      </c>
      <c r="AH290">
        <v>0</v>
      </c>
      <c r="AI290">
        <v>0</v>
      </c>
      <c r="AJ290">
        <v>-6575</v>
      </c>
      <c r="AK290">
        <v>0</v>
      </c>
      <c r="AL290">
        <v>-6575</v>
      </c>
      <c r="AM290">
        <v>0</v>
      </c>
      <c r="AN290">
        <v>-96768</v>
      </c>
      <c r="AO290">
        <v>0</v>
      </c>
      <c r="AP290">
        <v>1523</v>
      </c>
      <c r="AQ290">
        <v>0</v>
      </c>
      <c r="AR290">
        <v>-7146942</v>
      </c>
      <c r="AS290">
        <v>0</v>
      </c>
      <c r="AT290">
        <v>-4891992</v>
      </c>
    </row>
    <row r="291" spans="1:46" x14ac:dyDescent="0.35">
      <c r="A291" t="s">
        <v>740</v>
      </c>
      <c r="B291" t="s">
        <v>741</v>
      </c>
      <c r="C291" t="s">
        <v>112</v>
      </c>
      <c r="D291" t="s">
        <v>182</v>
      </c>
      <c r="E291">
        <v>0.49</v>
      </c>
      <c r="F291">
        <v>0.5</v>
      </c>
      <c r="G291">
        <v>0.70799999999999996</v>
      </c>
      <c r="H291">
        <v>275382</v>
      </c>
      <c r="I291">
        <v>0</v>
      </c>
      <c r="J291">
        <v>-19.462091413177301</v>
      </c>
      <c r="K291">
        <v>197900000</v>
      </c>
      <c r="L291">
        <v>175604000</v>
      </c>
      <c r="M291" s="4">
        <v>0</v>
      </c>
      <c r="N291">
        <v>62067499</v>
      </c>
      <c r="O291">
        <v>19369</v>
      </c>
      <c r="P291">
        <v>2417873</v>
      </c>
      <c r="Q291">
        <v>445746</v>
      </c>
      <c r="R291">
        <v>-715051</v>
      </c>
      <c r="S291">
        <v>0</v>
      </c>
      <c r="T291">
        <v>-3851513</v>
      </c>
      <c r="U291">
        <v>0</v>
      </c>
      <c r="V291">
        <v>-7784</v>
      </c>
      <c r="W291">
        <v>0</v>
      </c>
      <c r="X291">
        <v>-10728</v>
      </c>
      <c r="Y291">
        <v>0</v>
      </c>
      <c r="Z291">
        <v>0</v>
      </c>
      <c r="AA291">
        <v>0</v>
      </c>
      <c r="AB291">
        <v>-187268</v>
      </c>
      <c r="AC291">
        <v>0</v>
      </c>
      <c r="AD291">
        <v>-2585</v>
      </c>
      <c r="AE291">
        <v>0</v>
      </c>
      <c r="AF291">
        <v>0</v>
      </c>
      <c r="AG291">
        <v>0</v>
      </c>
      <c r="AH291">
        <v>0</v>
      </c>
      <c r="AI291">
        <v>0</v>
      </c>
      <c r="AJ291">
        <v>-13389</v>
      </c>
      <c r="AK291">
        <v>0</v>
      </c>
      <c r="AL291">
        <v>-13389</v>
      </c>
      <c r="AM291">
        <v>0</v>
      </c>
      <c r="AN291">
        <v>0</v>
      </c>
      <c r="AO291">
        <v>0</v>
      </c>
      <c r="AP291">
        <v>-31038</v>
      </c>
      <c r="AQ291">
        <v>0</v>
      </c>
      <c r="AR291">
        <v>-9656025</v>
      </c>
      <c r="AS291">
        <v>0</v>
      </c>
      <c r="AT291">
        <v>-4062566</v>
      </c>
    </row>
    <row r="292" spans="1:46" x14ac:dyDescent="0.35">
      <c r="A292" t="s">
        <v>742</v>
      </c>
      <c r="B292" t="s">
        <v>743</v>
      </c>
      <c r="C292" t="s">
        <v>112</v>
      </c>
      <c r="D292" t="s">
        <v>159</v>
      </c>
      <c r="E292">
        <v>0.49</v>
      </c>
      <c r="F292">
        <v>0.5</v>
      </c>
      <c r="G292">
        <v>0.67800000000000005</v>
      </c>
      <c r="H292">
        <v>353064</v>
      </c>
      <c r="I292">
        <v>0</v>
      </c>
      <c r="J292">
        <v>42.265687269535</v>
      </c>
      <c r="K292">
        <v>218569000</v>
      </c>
      <c r="L292">
        <v>195965000</v>
      </c>
      <c r="M292" s="4">
        <v>0</v>
      </c>
      <c r="N292">
        <v>57133587</v>
      </c>
      <c r="O292">
        <v>87225</v>
      </c>
      <c r="P292">
        <v>1474372</v>
      </c>
      <c r="Q292">
        <v>676044</v>
      </c>
      <c r="R292">
        <v>-4585076</v>
      </c>
      <c r="S292">
        <v>547689</v>
      </c>
      <c r="T292">
        <v>-10905034</v>
      </c>
      <c r="U292">
        <v>0</v>
      </c>
      <c r="V292">
        <v>-33572</v>
      </c>
      <c r="W292">
        <v>0</v>
      </c>
      <c r="X292">
        <v>17</v>
      </c>
      <c r="Y292">
        <v>0</v>
      </c>
      <c r="Z292">
        <v>-1877</v>
      </c>
      <c r="AA292">
        <v>0</v>
      </c>
      <c r="AB292">
        <v>-225417</v>
      </c>
      <c r="AC292">
        <v>0</v>
      </c>
      <c r="AD292">
        <v>-10894</v>
      </c>
      <c r="AE292">
        <v>0</v>
      </c>
      <c r="AF292">
        <v>-20326</v>
      </c>
      <c r="AG292">
        <v>0</v>
      </c>
      <c r="AH292">
        <v>0</v>
      </c>
      <c r="AI292">
        <v>0</v>
      </c>
      <c r="AJ292">
        <v>-20326</v>
      </c>
      <c r="AK292">
        <v>0</v>
      </c>
      <c r="AL292">
        <v>0</v>
      </c>
      <c r="AM292">
        <v>0</v>
      </c>
      <c r="AN292">
        <v>0</v>
      </c>
      <c r="AO292">
        <v>0</v>
      </c>
      <c r="AP292">
        <v>0</v>
      </c>
      <c r="AQ292">
        <v>0</v>
      </c>
      <c r="AR292">
        <v>-15304845</v>
      </c>
      <c r="AS292">
        <v>-152330</v>
      </c>
      <c r="AT292">
        <v>-9352038</v>
      </c>
    </row>
    <row r="293" spans="1:46" x14ac:dyDescent="0.35">
      <c r="A293" t="s">
        <v>744</v>
      </c>
      <c r="B293" t="s">
        <v>745</v>
      </c>
      <c r="C293" t="s">
        <v>206</v>
      </c>
      <c r="D293" t="s">
        <v>207</v>
      </c>
      <c r="E293">
        <v>0.4</v>
      </c>
      <c r="F293">
        <v>0.5</v>
      </c>
      <c r="G293">
        <v>0.70599999999999996</v>
      </c>
      <c r="H293">
        <v>181079</v>
      </c>
      <c r="I293">
        <v>0</v>
      </c>
      <c r="J293">
        <v>-13.368647273698</v>
      </c>
      <c r="K293">
        <v>109458000</v>
      </c>
      <c r="L293">
        <v>105629000</v>
      </c>
      <c r="M293" s="4">
        <v>0</v>
      </c>
      <c r="N293">
        <v>32198795</v>
      </c>
      <c r="O293">
        <v>1056442</v>
      </c>
      <c r="P293">
        <v>234838</v>
      </c>
      <c r="Q293">
        <v>196911</v>
      </c>
      <c r="R293">
        <v>-145558</v>
      </c>
      <c r="S293">
        <v>0</v>
      </c>
      <c r="T293">
        <v>-3564457</v>
      </c>
      <c r="U293">
        <v>0</v>
      </c>
      <c r="V293">
        <v>0</v>
      </c>
      <c r="W293">
        <v>0</v>
      </c>
      <c r="X293">
        <v>-338</v>
      </c>
      <c r="Y293">
        <v>0</v>
      </c>
      <c r="Z293">
        <v>0</v>
      </c>
      <c r="AA293">
        <v>0</v>
      </c>
      <c r="AB293">
        <v>-46396</v>
      </c>
      <c r="AC293">
        <v>0</v>
      </c>
      <c r="AD293">
        <v>0</v>
      </c>
      <c r="AE293">
        <v>0</v>
      </c>
      <c r="AF293">
        <v>0</v>
      </c>
      <c r="AG293">
        <v>0</v>
      </c>
      <c r="AH293">
        <v>0</v>
      </c>
      <c r="AI293">
        <v>0</v>
      </c>
      <c r="AJ293">
        <v>-16237</v>
      </c>
      <c r="AK293">
        <v>0</v>
      </c>
      <c r="AL293">
        <v>-14376</v>
      </c>
      <c r="AM293">
        <v>0</v>
      </c>
      <c r="AN293">
        <v>0</v>
      </c>
      <c r="AO293">
        <v>0</v>
      </c>
      <c r="AP293">
        <v>0</v>
      </c>
      <c r="AQ293">
        <v>0</v>
      </c>
      <c r="AR293">
        <v>-8901981</v>
      </c>
      <c r="AS293">
        <v>0</v>
      </c>
      <c r="AT293">
        <v>-2796430</v>
      </c>
    </row>
    <row r="294" spans="1:46" x14ac:dyDescent="0.35">
      <c r="A294" t="s">
        <v>746</v>
      </c>
      <c r="B294" t="s">
        <v>747</v>
      </c>
      <c r="C294" t="s">
        <v>111</v>
      </c>
      <c r="D294" t="s">
        <v>112</v>
      </c>
      <c r="E294">
        <v>0.4</v>
      </c>
      <c r="F294">
        <v>0.5</v>
      </c>
      <c r="G294">
        <v>0.68899999999999995</v>
      </c>
      <c r="H294">
        <v>151672</v>
      </c>
      <c r="I294">
        <v>0</v>
      </c>
      <c r="J294">
        <v>-10.2279858206036</v>
      </c>
      <c r="K294">
        <v>80885000</v>
      </c>
      <c r="L294">
        <v>78348000</v>
      </c>
      <c r="M294" s="4">
        <v>0</v>
      </c>
      <c r="N294">
        <v>26426835</v>
      </c>
      <c r="O294">
        <v>69785</v>
      </c>
      <c r="P294">
        <v>0</v>
      </c>
      <c r="Q294">
        <v>322745</v>
      </c>
      <c r="R294">
        <v>684296</v>
      </c>
      <c r="S294">
        <v>0</v>
      </c>
      <c r="T294">
        <v>-3826035</v>
      </c>
      <c r="U294">
        <v>0</v>
      </c>
      <c r="V294">
        <v>0</v>
      </c>
      <c r="W294">
        <v>0</v>
      </c>
      <c r="X294">
        <v>-189</v>
      </c>
      <c r="Y294">
        <v>0</v>
      </c>
      <c r="Z294">
        <v>0</v>
      </c>
      <c r="AA294">
        <v>0</v>
      </c>
      <c r="AB294">
        <v>-89919</v>
      </c>
      <c r="AC294">
        <v>0</v>
      </c>
      <c r="AD294">
        <v>0</v>
      </c>
      <c r="AE294">
        <v>0</v>
      </c>
      <c r="AF294">
        <v>0</v>
      </c>
      <c r="AG294">
        <v>0</v>
      </c>
      <c r="AH294">
        <v>0</v>
      </c>
      <c r="AI294">
        <v>0</v>
      </c>
      <c r="AJ294">
        <v>-11277</v>
      </c>
      <c r="AK294">
        <v>0</v>
      </c>
      <c r="AL294">
        <v>-11278</v>
      </c>
      <c r="AM294">
        <v>0</v>
      </c>
      <c r="AN294">
        <v>0</v>
      </c>
      <c r="AO294">
        <v>0</v>
      </c>
      <c r="AP294">
        <v>0</v>
      </c>
      <c r="AQ294">
        <v>0</v>
      </c>
      <c r="AR294">
        <v>-5948501</v>
      </c>
      <c r="AS294">
        <v>0</v>
      </c>
      <c r="AT294">
        <v>844797</v>
      </c>
    </row>
    <row r="295" spans="1:46" x14ac:dyDescent="0.35">
      <c r="A295" t="s">
        <v>748</v>
      </c>
      <c r="B295" t="s">
        <v>749</v>
      </c>
      <c r="C295" t="s">
        <v>206</v>
      </c>
      <c r="D295" t="s">
        <v>207</v>
      </c>
      <c r="E295">
        <v>0.4</v>
      </c>
      <c r="F295">
        <v>0.5</v>
      </c>
      <c r="G295">
        <v>0.66500000000000004</v>
      </c>
      <c r="H295">
        <v>206879</v>
      </c>
      <c r="I295">
        <v>0</v>
      </c>
      <c r="J295">
        <v>-13.3926389829938</v>
      </c>
      <c r="K295">
        <v>134202000</v>
      </c>
      <c r="L295">
        <v>115988000</v>
      </c>
      <c r="M295" s="4">
        <v>0</v>
      </c>
      <c r="N295">
        <v>36962374</v>
      </c>
      <c r="O295">
        <v>210448</v>
      </c>
      <c r="P295">
        <v>584140</v>
      </c>
      <c r="Q295">
        <v>45604</v>
      </c>
      <c r="R295">
        <v>-2718644</v>
      </c>
      <c r="S295">
        <v>0</v>
      </c>
      <c r="T295">
        <v>-6461866</v>
      </c>
      <c r="U295">
        <v>0</v>
      </c>
      <c r="V295">
        <v>0</v>
      </c>
      <c r="W295">
        <v>0</v>
      </c>
      <c r="X295">
        <v>-8851</v>
      </c>
      <c r="Y295">
        <v>0</v>
      </c>
      <c r="Z295">
        <v>0</v>
      </c>
      <c r="AA295">
        <v>0</v>
      </c>
      <c r="AB295">
        <v>-242342</v>
      </c>
      <c r="AC295">
        <v>0</v>
      </c>
      <c r="AD295">
        <v>0</v>
      </c>
      <c r="AE295">
        <v>0</v>
      </c>
      <c r="AF295">
        <v>0</v>
      </c>
      <c r="AG295">
        <v>0</v>
      </c>
      <c r="AH295">
        <v>0</v>
      </c>
      <c r="AI295">
        <v>0</v>
      </c>
      <c r="AJ295">
        <v>-26493</v>
      </c>
      <c r="AK295">
        <v>0</v>
      </c>
      <c r="AL295">
        <v>-24067</v>
      </c>
      <c r="AM295">
        <v>0</v>
      </c>
      <c r="AN295">
        <v>0</v>
      </c>
      <c r="AO295">
        <v>0</v>
      </c>
      <c r="AP295">
        <v>0</v>
      </c>
      <c r="AQ295">
        <v>0</v>
      </c>
      <c r="AR295">
        <v>-8576225</v>
      </c>
      <c r="AS295">
        <v>0</v>
      </c>
      <c r="AT295">
        <v>-4839641</v>
      </c>
    </row>
    <row r="296" spans="1:46" x14ac:dyDescent="0.35">
      <c r="A296" t="s">
        <v>750</v>
      </c>
      <c r="B296" t="s">
        <v>751</v>
      </c>
      <c r="C296" t="s">
        <v>218</v>
      </c>
      <c r="D296" t="s">
        <v>166</v>
      </c>
      <c r="E296">
        <v>0.4</v>
      </c>
      <c r="F296">
        <v>0.5</v>
      </c>
      <c r="G296">
        <v>0.66</v>
      </c>
      <c r="H296">
        <v>151194</v>
      </c>
      <c r="I296">
        <v>1911</v>
      </c>
      <c r="J296">
        <v>-6.8375091625646496</v>
      </c>
      <c r="K296">
        <v>78023000</v>
      </c>
      <c r="L296">
        <v>69519000</v>
      </c>
      <c r="M296" s="4">
        <v>0</v>
      </c>
      <c r="N296">
        <v>18395228</v>
      </c>
      <c r="O296">
        <v>0</v>
      </c>
      <c r="P296">
        <v>0</v>
      </c>
      <c r="Q296">
        <v>54931</v>
      </c>
      <c r="R296">
        <v>-959222</v>
      </c>
      <c r="S296">
        <v>0</v>
      </c>
      <c r="T296">
        <v>-5635889</v>
      </c>
      <c r="U296">
        <v>-55247</v>
      </c>
      <c r="V296">
        <v>-25289</v>
      </c>
      <c r="W296">
        <v>-1846</v>
      </c>
      <c r="X296">
        <v>-7164</v>
      </c>
      <c r="Y296">
        <v>0</v>
      </c>
      <c r="Z296">
        <v>0</v>
      </c>
      <c r="AA296">
        <v>0</v>
      </c>
      <c r="AB296">
        <v>-273783</v>
      </c>
      <c r="AC296">
        <v>0</v>
      </c>
      <c r="AD296">
        <v>1132</v>
      </c>
      <c r="AE296">
        <v>0</v>
      </c>
      <c r="AF296">
        <v>0</v>
      </c>
      <c r="AG296">
        <v>0</v>
      </c>
      <c r="AH296">
        <v>0</v>
      </c>
      <c r="AI296">
        <v>0</v>
      </c>
      <c r="AJ296">
        <v>-29821</v>
      </c>
      <c r="AK296">
        <v>0</v>
      </c>
      <c r="AL296">
        <v>-29424</v>
      </c>
      <c r="AM296">
        <v>0</v>
      </c>
      <c r="AN296">
        <v>0</v>
      </c>
      <c r="AO296">
        <v>0</v>
      </c>
      <c r="AP296">
        <v>0</v>
      </c>
      <c r="AQ296">
        <v>0</v>
      </c>
      <c r="AR296">
        <v>-6576463</v>
      </c>
      <c r="AS296">
        <v>-41183</v>
      </c>
      <c r="AT296">
        <v>-5237968</v>
      </c>
    </row>
    <row r="297" spans="1:46" x14ac:dyDescent="0.35">
      <c r="A297" t="s">
        <v>752</v>
      </c>
      <c r="B297" t="s">
        <v>753</v>
      </c>
      <c r="C297" t="s">
        <v>206</v>
      </c>
      <c r="D297" t="s">
        <v>207</v>
      </c>
      <c r="E297">
        <v>0.4</v>
      </c>
      <c r="F297">
        <v>0.5</v>
      </c>
      <c r="G297">
        <v>0.66800000000000004</v>
      </c>
      <c r="H297">
        <v>151978</v>
      </c>
      <c r="I297">
        <v>0</v>
      </c>
      <c r="J297">
        <v>-8.4798491254778003</v>
      </c>
      <c r="K297">
        <v>80779000</v>
      </c>
      <c r="L297">
        <v>74495000</v>
      </c>
      <c r="M297" s="4">
        <v>0</v>
      </c>
      <c r="N297">
        <v>22060788</v>
      </c>
      <c r="O297">
        <v>1261411</v>
      </c>
      <c r="P297">
        <v>1736855</v>
      </c>
      <c r="Q297">
        <v>0</v>
      </c>
      <c r="R297">
        <v>-973738</v>
      </c>
      <c r="S297">
        <v>0</v>
      </c>
      <c r="T297">
        <v>-4198978</v>
      </c>
      <c r="U297">
        <v>0</v>
      </c>
      <c r="V297">
        <v>0</v>
      </c>
      <c r="W297">
        <v>0</v>
      </c>
      <c r="X297">
        <v>-14891</v>
      </c>
      <c r="Y297">
        <v>0</v>
      </c>
      <c r="Z297">
        <v>0</v>
      </c>
      <c r="AA297">
        <v>0</v>
      </c>
      <c r="AB297">
        <v>-93140</v>
      </c>
      <c r="AC297">
        <v>0</v>
      </c>
      <c r="AD297">
        <v>0</v>
      </c>
      <c r="AE297">
        <v>0</v>
      </c>
      <c r="AF297">
        <v>0</v>
      </c>
      <c r="AG297">
        <v>0</v>
      </c>
      <c r="AH297">
        <v>0</v>
      </c>
      <c r="AI297">
        <v>0</v>
      </c>
      <c r="AJ297">
        <v>-12199</v>
      </c>
      <c r="AK297">
        <v>0</v>
      </c>
      <c r="AL297">
        <v>-12199</v>
      </c>
      <c r="AM297">
        <v>0</v>
      </c>
      <c r="AN297">
        <v>0</v>
      </c>
      <c r="AO297">
        <v>0</v>
      </c>
      <c r="AP297">
        <v>0</v>
      </c>
      <c r="AQ297">
        <v>0</v>
      </c>
      <c r="AR297">
        <v>-7011706</v>
      </c>
      <c r="AS297">
        <v>0</v>
      </c>
      <c r="AT297">
        <v>-2710256</v>
      </c>
    </row>
    <row r="298" spans="1:46" x14ac:dyDescent="0.35">
      <c r="A298" t="s">
        <v>754</v>
      </c>
      <c r="B298" t="s">
        <v>755</v>
      </c>
      <c r="C298" t="s">
        <v>112</v>
      </c>
      <c r="D298" t="s">
        <v>514</v>
      </c>
      <c r="E298">
        <v>0.49</v>
      </c>
      <c r="F298">
        <v>0.5</v>
      </c>
      <c r="G298">
        <v>0.71699999999999997</v>
      </c>
      <c r="H298">
        <v>371386</v>
      </c>
      <c r="I298">
        <v>2184</v>
      </c>
      <c r="J298">
        <v>-21.556161905801702</v>
      </c>
      <c r="K298">
        <v>245497000</v>
      </c>
      <c r="L298">
        <v>254028000</v>
      </c>
      <c r="M298" s="4">
        <v>0</v>
      </c>
      <c r="N298">
        <v>72361217</v>
      </c>
      <c r="O298">
        <v>165980</v>
      </c>
      <c r="P298">
        <v>1400331</v>
      </c>
      <c r="Q298">
        <v>0</v>
      </c>
      <c r="R298">
        <v>-1566311</v>
      </c>
      <c r="S298">
        <v>0</v>
      </c>
      <c r="T298">
        <v>-7079703</v>
      </c>
      <c r="U298">
        <v>-5635</v>
      </c>
      <c r="V298">
        <v>-32809</v>
      </c>
      <c r="W298">
        <v>0</v>
      </c>
      <c r="X298">
        <v>-4694</v>
      </c>
      <c r="Y298">
        <v>0</v>
      </c>
      <c r="Z298">
        <v>-466</v>
      </c>
      <c r="AA298">
        <v>0</v>
      </c>
      <c r="AB298">
        <v>-398519</v>
      </c>
      <c r="AC298">
        <v>0</v>
      </c>
      <c r="AD298">
        <v>856</v>
      </c>
      <c r="AE298">
        <v>0</v>
      </c>
      <c r="AF298">
        <v>0</v>
      </c>
      <c r="AG298">
        <v>0</v>
      </c>
      <c r="AH298">
        <v>-1180</v>
      </c>
      <c r="AI298">
        <v>0</v>
      </c>
      <c r="AJ298">
        <v>-31130</v>
      </c>
      <c r="AK298">
        <v>0</v>
      </c>
      <c r="AL298">
        <v>-31061</v>
      </c>
      <c r="AM298">
        <v>0</v>
      </c>
      <c r="AN298">
        <v>0</v>
      </c>
      <c r="AO298">
        <v>0</v>
      </c>
      <c r="AP298">
        <v>0</v>
      </c>
      <c r="AQ298">
        <v>0</v>
      </c>
      <c r="AR298">
        <v>-28638081</v>
      </c>
      <c r="AS298">
        <v>-252915</v>
      </c>
      <c r="AT298">
        <v>-1800000</v>
      </c>
    </row>
    <row r="299" spans="1:46" x14ac:dyDescent="0.35">
      <c r="A299" s="9"/>
      <c r="B299" s="9"/>
      <c r="C299" s="9"/>
      <c r="D299" s="9"/>
      <c r="E299" s="9"/>
      <c r="F299" s="9"/>
      <c r="G299" s="9"/>
      <c r="H299" s="9"/>
      <c r="I299" s="9"/>
      <c r="J299" s="9"/>
      <c r="K299" s="9"/>
      <c r="L299" s="9"/>
      <c r="M299" s="10"/>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row>
    <row r="300" spans="1:46" x14ac:dyDescent="0.35">
      <c r="A300" t="s">
        <v>756</v>
      </c>
      <c r="B300" t="s">
        <v>151</v>
      </c>
      <c r="C300" t="s">
        <v>112</v>
      </c>
      <c r="D300" t="s">
        <v>112</v>
      </c>
      <c r="E300">
        <v>0.01</v>
      </c>
      <c r="F300">
        <v>0.5</v>
      </c>
      <c r="G300" t="s">
        <v>112</v>
      </c>
      <c r="H300">
        <v>1573520</v>
      </c>
      <c r="I300" t="s">
        <v>112</v>
      </c>
      <c r="J300">
        <v>6.1360741812786301</v>
      </c>
      <c r="K300">
        <v>1355878000</v>
      </c>
      <c r="L300">
        <v>1233542000</v>
      </c>
      <c r="M300" s="4">
        <v>4300302</v>
      </c>
      <c r="N300">
        <v>378810967</v>
      </c>
      <c r="O300">
        <v>4417997</v>
      </c>
      <c r="P300">
        <v>32520662</v>
      </c>
      <c r="Q300">
        <v>1147698</v>
      </c>
      <c r="R300">
        <v>-31014905</v>
      </c>
      <c r="S300" t="s">
        <v>112</v>
      </c>
      <c r="T300" t="s">
        <v>112</v>
      </c>
      <c r="U300" t="s">
        <v>112</v>
      </c>
      <c r="V300" t="s">
        <v>112</v>
      </c>
      <c r="W300" t="s">
        <v>112</v>
      </c>
      <c r="X300" t="s">
        <v>112</v>
      </c>
      <c r="Y300" t="s">
        <v>112</v>
      </c>
      <c r="Z300" t="s">
        <v>112</v>
      </c>
      <c r="AA300" t="s">
        <v>112</v>
      </c>
      <c r="AB300" t="s">
        <v>112</v>
      </c>
      <c r="AC300" t="s">
        <v>112</v>
      </c>
      <c r="AD300" t="s">
        <v>112</v>
      </c>
      <c r="AE300" t="s">
        <v>112</v>
      </c>
      <c r="AF300" t="s">
        <v>112</v>
      </c>
      <c r="AG300" t="s">
        <v>112</v>
      </c>
      <c r="AH300" t="s">
        <v>112</v>
      </c>
      <c r="AI300" t="s">
        <v>112</v>
      </c>
      <c r="AJ300" t="s">
        <v>112</v>
      </c>
      <c r="AK300" t="s">
        <v>112</v>
      </c>
      <c r="AL300" t="s">
        <v>112</v>
      </c>
      <c r="AM300" t="s">
        <v>112</v>
      </c>
      <c r="AN300" t="s">
        <v>112</v>
      </c>
      <c r="AO300" t="s">
        <v>112</v>
      </c>
      <c r="AP300" t="s">
        <v>112</v>
      </c>
      <c r="AQ300" t="s">
        <v>112</v>
      </c>
      <c r="AR300" t="s">
        <v>112</v>
      </c>
      <c r="AS300" t="s">
        <v>112</v>
      </c>
      <c r="AT300">
        <v>-57684905</v>
      </c>
    </row>
    <row r="301" spans="1:46" x14ac:dyDescent="0.35">
      <c r="A301" t="s">
        <v>757</v>
      </c>
      <c r="B301" t="s">
        <v>154</v>
      </c>
      <c r="C301" t="s">
        <v>112</v>
      </c>
      <c r="D301" t="s">
        <v>112</v>
      </c>
      <c r="E301">
        <v>0.01</v>
      </c>
      <c r="F301">
        <v>0.5</v>
      </c>
      <c r="G301" t="s">
        <v>112</v>
      </c>
      <c r="H301">
        <v>932797</v>
      </c>
      <c r="I301" t="s">
        <v>112</v>
      </c>
      <c r="J301">
        <v>3.84022874375141</v>
      </c>
      <c r="K301">
        <v>684018000</v>
      </c>
      <c r="L301">
        <v>574338000</v>
      </c>
      <c r="M301" s="4">
        <v>3655680</v>
      </c>
      <c r="N301">
        <v>182325711</v>
      </c>
      <c r="O301">
        <v>715967</v>
      </c>
      <c r="P301">
        <v>5248656</v>
      </c>
      <c r="Q301">
        <v>768610</v>
      </c>
      <c r="R301">
        <v>-12265154</v>
      </c>
      <c r="S301" t="s">
        <v>112</v>
      </c>
      <c r="T301" t="s">
        <v>112</v>
      </c>
      <c r="U301" t="s">
        <v>112</v>
      </c>
      <c r="V301" t="s">
        <v>112</v>
      </c>
      <c r="W301" t="s">
        <v>112</v>
      </c>
      <c r="X301" t="s">
        <v>112</v>
      </c>
      <c r="Y301" t="s">
        <v>112</v>
      </c>
      <c r="Z301" t="s">
        <v>112</v>
      </c>
      <c r="AA301" t="s">
        <v>112</v>
      </c>
      <c r="AB301" t="s">
        <v>112</v>
      </c>
      <c r="AC301" t="s">
        <v>112</v>
      </c>
      <c r="AD301" t="s">
        <v>112</v>
      </c>
      <c r="AE301" t="s">
        <v>112</v>
      </c>
      <c r="AF301" t="s">
        <v>112</v>
      </c>
      <c r="AG301" t="s">
        <v>112</v>
      </c>
      <c r="AH301" t="s">
        <v>112</v>
      </c>
      <c r="AI301" t="s">
        <v>112</v>
      </c>
      <c r="AJ301" t="s">
        <v>112</v>
      </c>
      <c r="AK301" t="s">
        <v>112</v>
      </c>
      <c r="AL301" t="s">
        <v>112</v>
      </c>
      <c r="AM301" t="s">
        <v>112</v>
      </c>
      <c r="AN301" t="s">
        <v>112</v>
      </c>
      <c r="AO301" t="s">
        <v>112</v>
      </c>
      <c r="AP301" t="s">
        <v>112</v>
      </c>
      <c r="AQ301" t="s">
        <v>112</v>
      </c>
      <c r="AR301" t="s">
        <v>112</v>
      </c>
      <c r="AS301" t="s">
        <v>112</v>
      </c>
      <c r="AT301">
        <v>-33562261</v>
      </c>
    </row>
    <row r="302" spans="1:46" x14ac:dyDescent="0.35">
      <c r="A302" t="s">
        <v>758</v>
      </c>
      <c r="B302" t="s">
        <v>182</v>
      </c>
      <c r="C302" t="s">
        <v>112</v>
      </c>
      <c r="D302" t="s">
        <v>112</v>
      </c>
      <c r="E302">
        <v>0.01</v>
      </c>
      <c r="F302">
        <v>0.5</v>
      </c>
      <c r="G302" t="s">
        <v>112</v>
      </c>
      <c r="H302">
        <v>1765208</v>
      </c>
      <c r="I302" t="s">
        <v>112</v>
      </c>
      <c r="J302">
        <v>1.9515842466258699</v>
      </c>
      <c r="K302">
        <v>1410024000</v>
      </c>
      <c r="L302">
        <v>1262062000</v>
      </c>
      <c r="M302" s="4">
        <v>16410624</v>
      </c>
      <c r="N302">
        <v>440920470</v>
      </c>
      <c r="O302">
        <v>433355</v>
      </c>
      <c r="P302">
        <v>6983400</v>
      </c>
      <c r="Q302">
        <v>-1214825</v>
      </c>
      <c r="R302">
        <v>-21400524</v>
      </c>
      <c r="S302" t="s">
        <v>112</v>
      </c>
      <c r="T302" t="s">
        <v>112</v>
      </c>
      <c r="U302" t="s">
        <v>112</v>
      </c>
      <c r="V302" t="s">
        <v>112</v>
      </c>
      <c r="W302" t="s">
        <v>112</v>
      </c>
      <c r="X302" t="s">
        <v>112</v>
      </c>
      <c r="Y302" t="s">
        <v>112</v>
      </c>
      <c r="Z302" t="s">
        <v>112</v>
      </c>
      <c r="AA302" t="s">
        <v>112</v>
      </c>
      <c r="AB302" t="s">
        <v>112</v>
      </c>
      <c r="AC302" t="s">
        <v>112</v>
      </c>
      <c r="AD302" t="s">
        <v>112</v>
      </c>
      <c r="AE302" t="s">
        <v>112</v>
      </c>
      <c r="AF302" t="s">
        <v>112</v>
      </c>
      <c r="AG302" t="s">
        <v>112</v>
      </c>
      <c r="AH302" t="s">
        <v>112</v>
      </c>
      <c r="AI302" t="s">
        <v>112</v>
      </c>
      <c r="AJ302" t="s">
        <v>112</v>
      </c>
      <c r="AK302" t="s">
        <v>112</v>
      </c>
      <c r="AL302" t="s">
        <v>112</v>
      </c>
      <c r="AM302" t="s">
        <v>112</v>
      </c>
      <c r="AN302" t="s">
        <v>112</v>
      </c>
      <c r="AO302" t="s">
        <v>112</v>
      </c>
      <c r="AP302" t="s">
        <v>112</v>
      </c>
      <c r="AQ302" t="s">
        <v>112</v>
      </c>
      <c r="AR302" t="s">
        <v>112</v>
      </c>
      <c r="AS302" t="s">
        <v>112</v>
      </c>
      <c r="AT302">
        <v>-59415922</v>
      </c>
    </row>
    <row r="303" spans="1:46" x14ac:dyDescent="0.35">
      <c r="A303" t="s">
        <v>759</v>
      </c>
      <c r="B303" t="s">
        <v>215</v>
      </c>
      <c r="C303" t="s">
        <v>112</v>
      </c>
      <c r="D303" t="s">
        <v>112</v>
      </c>
      <c r="E303">
        <v>0.01</v>
      </c>
      <c r="F303">
        <v>0.5</v>
      </c>
      <c r="G303" t="s">
        <v>112</v>
      </c>
      <c r="H303">
        <v>1408080</v>
      </c>
      <c r="I303" t="s">
        <v>112</v>
      </c>
      <c r="J303">
        <v>1.84352012539805</v>
      </c>
      <c r="K303">
        <v>1036125000</v>
      </c>
      <c r="L303">
        <v>890396000</v>
      </c>
      <c r="M303" s="4">
        <v>0</v>
      </c>
      <c r="N303">
        <v>281836686</v>
      </c>
      <c r="O303">
        <v>1699007</v>
      </c>
      <c r="P303">
        <v>7009712</v>
      </c>
      <c r="Q303">
        <v>247525</v>
      </c>
      <c r="R303">
        <v>-22171254</v>
      </c>
      <c r="S303" t="s">
        <v>112</v>
      </c>
      <c r="T303" t="s">
        <v>112</v>
      </c>
      <c r="U303" t="s">
        <v>112</v>
      </c>
      <c r="V303" t="s">
        <v>112</v>
      </c>
      <c r="W303" t="s">
        <v>112</v>
      </c>
      <c r="X303" t="s">
        <v>112</v>
      </c>
      <c r="Y303" t="s">
        <v>112</v>
      </c>
      <c r="Z303" t="s">
        <v>112</v>
      </c>
      <c r="AA303" t="s">
        <v>112</v>
      </c>
      <c r="AB303" t="s">
        <v>112</v>
      </c>
      <c r="AC303" t="s">
        <v>112</v>
      </c>
      <c r="AD303" t="s">
        <v>112</v>
      </c>
      <c r="AE303" t="s">
        <v>112</v>
      </c>
      <c r="AF303" t="s">
        <v>112</v>
      </c>
      <c r="AG303" t="s">
        <v>112</v>
      </c>
      <c r="AH303" t="s">
        <v>112</v>
      </c>
      <c r="AI303" t="s">
        <v>112</v>
      </c>
      <c r="AJ303" t="s">
        <v>112</v>
      </c>
      <c r="AK303" t="s">
        <v>112</v>
      </c>
      <c r="AL303" t="s">
        <v>112</v>
      </c>
      <c r="AM303" t="s">
        <v>112</v>
      </c>
      <c r="AN303" t="s">
        <v>112</v>
      </c>
      <c r="AO303" t="s">
        <v>112</v>
      </c>
      <c r="AP303" t="s">
        <v>112</v>
      </c>
      <c r="AQ303" t="s">
        <v>112</v>
      </c>
      <c r="AR303" t="s">
        <v>112</v>
      </c>
      <c r="AS303" t="s">
        <v>112</v>
      </c>
      <c r="AT303">
        <v>-40910977</v>
      </c>
    </row>
    <row r="304" spans="1:46" x14ac:dyDescent="0.35">
      <c r="A304" t="s">
        <v>760</v>
      </c>
      <c r="B304" t="s">
        <v>226</v>
      </c>
      <c r="C304" t="s">
        <v>112</v>
      </c>
      <c r="D304" t="s">
        <v>112</v>
      </c>
      <c r="E304">
        <v>0.01</v>
      </c>
      <c r="F304">
        <v>0.5</v>
      </c>
      <c r="G304" t="s">
        <v>112</v>
      </c>
      <c r="H304">
        <v>1646289</v>
      </c>
      <c r="I304" t="s">
        <v>112</v>
      </c>
      <c r="J304">
        <v>2.4241574962311798</v>
      </c>
      <c r="K304">
        <v>1212329000</v>
      </c>
      <c r="L304">
        <v>1054573000</v>
      </c>
      <c r="M304" s="4">
        <v>2932480</v>
      </c>
      <c r="N304">
        <v>357445439</v>
      </c>
      <c r="O304">
        <v>3484982</v>
      </c>
      <c r="P304">
        <v>9371153</v>
      </c>
      <c r="Q304">
        <v>3701789</v>
      </c>
      <c r="R304">
        <v>-882952</v>
      </c>
      <c r="S304" t="s">
        <v>112</v>
      </c>
      <c r="T304" t="s">
        <v>112</v>
      </c>
      <c r="U304" t="s">
        <v>112</v>
      </c>
      <c r="V304" t="s">
        <v>112</v>
      </c>
      <c r="W304" t="s">
        <v>112</v>
      </c>
      <c r="X304" t="s">
        <v>112</v>
      </c>
      <c r="Y304" t="s">
        <v>112</v>
      </c>
      <c r="Z304" t="s">
        <v>112</v>
      </c>
      <c r="AA304" t="s">
        <v>112</v>
      </c>
      <c r="AB304" t="s">
        <v>112</v>
      </c>
      <c r="AC304" t="s">
        <v>112</v>
      </c>
      <c r="AD304" t="s">
        <v>112</v>
      </c>
      <c r="AE304" t="s">
        <v>112</v>
      </c>
      <c r="AF304" t="s">
        <v>112</v>
      </c>
      <c r="AG304" t="s">
        <v>112</v>
      </c>
      <c r="AH304" t="s">
        <v>112</v>
      </c>
      <c r="AI304" t="s">
        <v>112</v>
      </c>
      <c r="AJ304" t="s">
        <v>112</v>
      </c>
      <c r="AK304" t="s">
        <v>112</v>
      </c>
      <c r="AL304" t="s">
        <v>112</v>
      </c>
      <c r="AM304" t="s">
        <v>112</v>
      </c>
      <c r="AN304" t="s">
        <v>112</v>
      </c>
      <c r="AO304" t="s">
        <v>112</v>
      </c>
      <c r="AP304" t="s">
        <v>112</v>
      </c>
      <c r="AQ304" t="s">
        <v>112</v>
      </c>
      <c r="AR304" t="s">
        <v>112</v>
      </c>
      <c r="AS304" t="s">
        <v>112</v>
      </c>
      <c r="AT304">
        <v>-35288954</v>
      </c>
    </row>
    <row r="305" spans="1:46" x14ac:dyDescent="0.35">
      <c r="A305" t="s">
        <v>761</v>
      </c>
      <c r="B305" t="s">
        <v>251</v>
      </c>
      <c r="C305" t="s">
        <v>112</v>
      </c>
      <c r="D305" t="s">
        <v>112</v>
      </c>
      <c r="E305">
        <v>0.01</v>
      </c>
      <c r="F305">
        <v>0.5</v>
      </c>
      <c r="G305" t="s">
        <v>112</v>
      </c>
      <c r="H305">
        <v>1881157</v>
      </c>
      <c r="I305" t="s">
        <v>112</v>
      </c>
      <c r="J305">
        <v>5.1895113854931498</v>
      </c>
      <c r="K305">
        <v>1186798000</v>
      </c>
      <c r="L305">
        <v>1107682000</v>
      </c>
      <c r="M305" s="4">
        <v>1028241</v>
      </c>
      <c r="N305">
        <v>373356796</v>
      </c>
      <c r="O305">
        <v>1346742</v>
      </c>
      <c r="P305">
        <v>7390636</v>
      </c>
      <c r="Q305">
        <v>3944608</v>
      </c>
      <c r="R305">
        <v>-5846453</v>
      </c>
      <c r="S305" t="s">
        <v>112</v>
      </c>
      <c r="T305" t="s">
        <v>112</v>
      </c>
      <c r="U305" t="s">
        <v>112</v>
      </c>
      <c r="V305" t="s">
        <v>112</v>
      </c>
      <c r="W305" t="s">
        <v>112</v>
      </c>
      <c r="X305" t="s">
        <v>112</v>
      </c>
      <c r="Y305" t="s">
        <v>112</v>
      </c>
      <c r="Z305" t="s">
        <v>112</v>
      </c>
      <c r="AA305" t="s">
        <v>112</v>
      </c>
      <c r="AB305" t="s">
        <v>112</v>
      </c>
      <c r="AC305" t="s">
        <v>112</v>
      </c>
      <c r="AD305" t="s">
        <v>112</v>
      </c>
      <c r="AE305" t="s">
        <v>112</v>
      </c>
      <c r="AF305" t="s">
        <v>112</v>
      </c>
      <c r="AG305" t="s">
        <v>112</v>
      </c>
      <c r="AH305" t="s">
        <v>112</v>
      </c>
      <c r="AI305" t="s">
        <v>112</v>
      </c>
      <c r="AJ305" t="s">
        <v>112</v>
      </c>
      <c r="AK305" t="s">
        <v>112</v>
      </c>
      <c r="AL305" t="s">
        <v>112</v>
      </c>
      <c r="AM305" t="s">
        <v>112</v>
      </c>
      <c r="AN305" t="s">
        <v>112</v>
      </c>
      <c r="AO305" t="s">
        <v>112</v>
      </c>
      <c r="AP305" t="s">
        <v>112</v>
      </c>
      <c r="AQ305" t="s">
        <v>112</v>
      </c>
      <c r="AR305" t="s">
        <v>112</v>
      </c>
      <c r="AS305" t="s">
        <v>112</v>
      </c>
      <c r="AT305">
        <v>-62401614</v>
      </c>
    </row>
    <row r="306" spans="1:46" x14ac:dyDescent="0.35">
      <c r="A306" t="s">
        <v>762</v>
      </c>
      <c r="B306" t="s">
        <v>382</v>
      </c>
      <c r="C306" t="s">
        <v>112</v>
      </c>
      <c r="D306" t="s">
        <v>112</v>
      </c>
      <c r="E306">
        <v>0.01</v>
      </c>
      <c r="F306">
        <v>0.5</v>
      </c>
      <c r="G306" t="s">
        <v>112</v>
      </c>
      <c r="H306">
        <v>700464</v>
      </c>
      <c r="I306" t="s">
        <v>112</v>
      </c>
      <c r="J306">
        <v>7.4344034389658802</v>
      </c>
      <c r="K306">
        <v>490594000</v>
      </c>
      <c r="L306">
        <v>468656000</v>
      </c>
      <c r="M306" s="4">
        <v>3233189</v>
      </c>
      <c r="N306">
        <v>140044353</v>
      </c>
      <c r="O306">
        <v>4182357</v>
      </c>
      <c r="P306">
        <v>5468824</v>
      </c>
      <c r="Q306">
        <v>-4092477</v>
      </c>
      <c r="R306">
        <v>-7228356</v>
      </c>
      <c r="S306" t="s">
        <v>112</v>
      </c>
      <c r="T306" t="s">
        <v>112</v>
      </c>
      <c r="U306" t="s">
        <v>112</v>
      </c>
      <c r="V306" t="s">
        <v>112</v>
      </c>
      <c r="W306" t="s">
        <v>112</v>
      </c>
      <c r="X306" t="s">
        <v>112</v>
      </c>
      <c r="Y306" t="s">
        <v>112</v>
      </c>
      <c r="Z306" t="s">
        <v>112</v>
      </c>
      <c r="AA306" t="s">
        <v>112</v>
      </c>
      <c r="AB306" t="s">
        <v>112</v>
      </c>
      <c r="AC306" t="s">
        <v>112</v>
      </c>
      <c r="AD306" t="s">
        <v>112</v>
      </c>
      <c r="AE306" t="s">
        <v>112</v>
      </c>
      <c r="AF306" t="s">
        <v>112</v>
      </c>
      <c r="AG306" t="s">
        <v>112</v>
      </c>
      <c r="AH306" t="s">
        <v>112</v>
      </c>
      <c r="AI306" t="s">
        <v>112</v>
      </c>
      <c r="AJ306" t="s">
        <v>112</v>
      </c>
      <c r="AK306" t="s">
        <v>112</v>
      </c>
      <c r="AL306" t="s">
        <v>112</v>
      </c>
      <c r="AM306" t="s">
        <v>112</v>
      </c>
      <c r="AN306" t="s">
        <v>112</v>
      </c>
      <c r="AO306" t="s">
        <v>112</v>
      </c>
      <c r="AP306" t="s">
        <v>112</v>
      </c>
      <c r="AQ306" t="s">
        <v>112</v>
      </c>
      <c r="AR306" t="s">
        <v>112</v>
      </c>
      <c r="AS306" t="s">
        <v>112</v>
      </c>
      <c r="AT306">
        <v>-26408544</v>
      </c>
    </row>
    <row r="307" spans="1:46" x14ac:dyDescent="0.35">
      <c r="A307" t="s">
        <v>763</v>
      </c>
      <c r="B307" t="s">
        <v>276</v>
      </c>
      <c r="C307" t="s">
        <v>112</v>
      </c>
      <c r="D307" t="s">
        <v>112</v>
      </c>
      <c r="E307">
        <v>0.01</v>
      </c>
      <c r="F307">
        <v>0.5</v>
      </c>
      <c r="G307" t="s">
        <v>112</v>
      </c>
      <c r="H307">
        <v>978513</v>
      </c>
      <c r="I307" t="s">
        <v>112</v>
      </c>
      <c r="J307">
        <v>3.7453434077052101</v>
      </c>
      <c r="K307">
        <v>535240000</v>
      </c>
      <c r="L307">
        <v>513784000</v>
      </c>
      <c r="M307" s="4">
        <v>0</v>
      </c>
      <c r="N307">
        <v>158450110</v>
      </c>
      <c r="O307">
        <v>1145020</v>
      </c>
      <c r="P307">
        <v>3275637</v>
      </c>
      <c r="Q307">
        <v>-835478</v>
      </c>
      <c r="R307">
        <v>5004295</v>
      </c>
      <c r="S307" t="s">
        <v>112</v>
      </c>
      <c r="T307" t="s">
        <v>112</v>
      </c>
      <c r="U307" t="s">
        <v>112</v>
      </c>
      <c r="V307" t="s">
        <v>112</v>
      </c>
      <c r="W307" t="s">
        <v>112</v>
      </c>
      <c r="X307" t="s">
        <v>112</v>
      </c>
      <c r="Y307" t="s">
        <v>112</v>
      </c>
      <c r="Z307" t="s">
        <v>112</v>
      </c>
      <c r="AA307" t="s">
        <v>112</v>
      </c>
      <c r="AB307" t="s">
        <v>112</v>
      </c>
      <c r="AC307" t="s">
        <v>112</v>
      </c>
      <c r="AD307" t="s">
        <v>112</v>
      </c>
      <c r="AE307" t="s">
        <v>112</v>
      </c>
      <c r="AF307" t="s">
        <v>112</v>
      </c>
      <c r="AG307" t="s">
        <v>112</v>
      </c>
      <c r="AH307" t="s">
        <v>112</v>
      </c>
      <c r="AI307" t="s">
        <v>112</v>
      </c>
      <c r="AJ307" t="s">
        <v>112</v>
      </c>
      <c r="AK307" t="s">
        <v>112</v>
      </c>
      <c r="AL307" t="s">
        <v>112</v>
      </c>
      <c r="AM307" t="s">
        <v>112</v>
      </c>
      <c r="AN307" t="s">
        <v>112</v>
      </c>
      <c r="AO307" t="s">
        <v>112</v>
      </c>
      <c r="AP307" t="s">
        <v>112</v>
      </c>
      <c r="AQ307" t="s">
        <v>112</v>
      </c>
      <c r="AR307" t="s">
        <v>112</v>
      </c>
      <c r="AS307" t="s">
        <v>112</v>
      </c>
      <c r="AT307">
        <v>-7953997</v>
      </c>
    </row>
    <row r="308" spans="1:46" x14ac:dyDescent="0.35">
      <c r="A308" t="s">
        <v>764</v>
      </c>
      <c r="B308" t="s">
        <v>116</v>
      </c>
      <c r="C308" t="s">
        <v>112</v>
      </c>
      <c r="D308" t="s">
        <v>112</v>
      </c>
      <c r="E308">
        <v>0.01</v>
      </c>
      <c r="F308">
        <v>0.5</v>
      </c>
      <c r="G308" t="s">
        <v>112</v>
      </c>
      <c r="H308">
        <v>1600183</v>
      </c>
      <c r="I308" t="s">
        <v>112</v>
      </c>
      <c r="J308">
        <v>6.1450013696204904</v>
      </c>
      <c r="K308">
        <v>841870000</v>
      </c>
      <c r="L308">
        <v>789990000</v>
      </c>
      <c r="M308" s="4">
        <v>1152549</v>
      </c>
      <c r="N308">
        <v>258480545</v>
      </c>
      <c r="O308">
        <v>2284003</v>
      </c>
      <c r="P308">
        <v>8862293</v>
      </c>
      <c r="Q308">
        <v>41618</v>
      </c>
      <c r="R308">
        <v>-7126457</v>
      </c>
      <c r="S308" t="s">
        <v>112</v>
      </c>
      <c r="T308" t="s">
        <v>112</v>
      </c>
      <c r="U308" t="s">
        <v>112</v>
      </c>
      <c r="V308" t="s">
        <v>112</v>
      </c>
      <c r="W308" t="s">
        <v>112</v>
      </c>
      <c r="X308" t="s">
        <v>112</v>
      </c>
      <c r="Y308" t="s">
        <v>112</v>
      </c>
      <c r="Z308" t="s">
        <v>112</v>
      </c>
      <c r="AA308" t="s">
        <v>112</v>
      </c>
      <c r="AB308" t="s">
        <v>112</v>
      </c>
      <c r="AC308" t="s">
        <v>112</v>
      </c>
      <c r="AD308" t="s">
        <v>112</v>
      </c>
      <c r="AE308" t="s">
        <v>112</v>
      </c>
      <c r="AF308" t="s">
        <v>112</v>
      </c>
      <c r="AG308" t="s">
        <v>112</v>
      </c>
      <c r="AH308" t="s">
        <v>112</v>
      </c>
      <c r="AI308" t="s">
        <v>112</v>
      </c>
      <c r="AJ308" t="s">
        <v>112</v>
      </c>
      <c r="AK308" t="s">
        <v>112</v>
      </c>
      <c r="AL308" t="s">
        <v>112</v>
      </c>
      <c r="AM308" t="s">
        <v>112</v>
      </c>
      <c r="AN308" t="s">
        <v>112</v>
      </c>
      <c r="AO308" t="s">
        <v>112</v>
      </c>
      <c r="AP308" t="s">
        <v>112</v>
      </c>
      <c r="AQ308" t="s">
        <v>112</v>
      </c>
      <c r="AR308" t="s">
        <v>112</v>
      </c>
      <c r="AS308" t="s">
        <v>112</v>
      </c>
      <c r="AT308">
        <v>-40295660</v>
      </c>
    </row>
    <row r="309" spans="1:46" x14ac:dyDescent="0.35">
      <c r="A309" t="s">
        <v>765</v>
      </c>
      <c r="B309" t="s">
        <v>305</v>
      </c>
      <c r="C309" t="s">
        <v>112</v>
      </c>
      <c r="D309" t="s">
        <v>112</v>
      </c>
      <c r="E309">
        <v>0.01</v>
      </c>
      <c r="F309">
        <v>0.5</v>
      </c>
      <c r="G309" t="s">
        <v>112</v>
      </c>
      <c r="H309">
        <v>2974865</v>
      </c>
      <c r="I309" t="s">
        <v>112</v>
      </c>
      <c r="J309">
        <v>10.5545814792572</v>
      </c>
      <c r="K309">
        <v>1569853000</v>
      </c>
      <c r="L309">
        <v>1461481000</v>
      </c>
      <c r="M309" s="4">
        <v>2048000</v>
      </c>
      <c r="N309">
        <v>411640575</v>
      </c>
      <c r="O309">
        <v>2703698</v>
      </c>
      <c r="P309">
        <v>10907895</v>
      </c>
      <c r="Q309">
        <v>810344</v>
      </c>
      <c r="R309">
        <v>-12315641</v>
      </c>
      <c r="S309" t="s">
        <v>112</v>
      </c>
      <c r="T309" t="s">
        <v>112</v>
      </c>
      <c r="U309" t="s">
        <v>112</v>
      </c>
      <c r="V309" t="s">
        <v>112</v>
      </c>
      <c r="W309" t="s">
        <v>112</v>
      </c>
      <c r="X309" t="s">
        <v>112</v>
      </c>
      <c r="Y309" t="s">
        <v>112</v>
      </c>
      <c r="Z309" t="s">
        <v>112</v>
      </c>
      <c r="AA309" t="s">
        <v>112</v>
      </c>
      <c r="AB309" t="s">
        <v>112</v>
      </c>
      <c r="AC309" t="s">
        <v>112</v>
      </c>
      <c r="AD309" t="s">
        <v>112</v>
      </c>
      <c r="AE309" t="s">
        <v>112</v>
      </c>
      <c r="AF309" t="s">
        <v>112</v>
      </c>
      <c r="AG309" t="s">
        <v>112</v>
      </c>
      <c r="AH309" t="s">
        <v>112</v>
      </c>
      <c r="AI309" t="s">
        <v>112</v>
      </c>
      <c r="AJ309" t="s">
        <v>112</v>
      </c>
      <c r="AK309" t="s">
        <v>112</v>
      </c>
      <c r="AL309" t="s">
        <v>112</v>
      </c>
      <c r="AM309" t="s">
        <v>112</v>
      </c>
      <c r="AN309" t="s">
        <v>112</v>
      </c>
      <c r="AO309" t="s">
        <v>112</v>
      </c>
      <c r="AP309" t="s">
        <v>112</v>
      </c>
      <c r="AQ309" t="s">
        <v>112</v>
      </c>
      <c r="AR309" t="s">
        <v>112</v>
      </c>
      <c r="AS309" t="s">
        <v>112</v>
      </c>
      <c r="AT309">
        <v>-52004276</v>
      </c>
    </row>
    <row r="310" spans="1:46" x14ac:dyDescent="0.35">
      <c r="A310" t="s">
        <v>766</v>
      </c>
      <c r="B310" t="s">
        <v>179</v>
      </c>
      <c r="C310" t="s">
        <v>112</v>
      </c>
      <c r="D310" t="s">
        <v>112</v>
      </c>
      <c r="E310">
        <v>0.01</v>
      </c>
      <c r="F310">
        <v>0.5</v>
      </c>
      <c r="G310" t="s">
        <v>112</v>
      </c>
      <c r="H310">
        <v>2400871</v>
      </c>
      <c r="I310" t="s">
        <v>112</v>
      </c>
      <c r="J310">
        <v>5.3761256980267698</v>
      </c>
      <c r="K310">
        <v>1455474000</v>
      </c>
      <c r="L310">
        <v>1314015000</v>
      </c>
      <c r="M310" s="4">
        <v>2197827</v>
      </c>
      <c r="N310">
        <v>395853746</v>
      </c>
      <c r="O310">
        <v>3111450</v>
      </c>
      <c r="P310">
        <v>6434471</v>
      </c>
      <c r="Q310">
        <v>7867515</v>
      </c>
      <c r="R310">
        <v>-15001888</v>
      </c>
      <c r="S310" t="s">
        <v>112</v>
      </c>
      <c r="T310" t="s">
        <v>112</v>
      </c>
      <c r="U310" t="s">
        <v>112</v>
      </c>
      <c r="V310" t="s">
        <v>112</v>
      </c>
      <c r="W310" t="s">
        <v>112</v>
      </c>
      <c r="X310" t="s">
        <v>112</v>
      </c>
      <c r="Y310" t="s">
        <v>112</v>
      </c>
      <c r="Z310" t="s">
        <v>112</v>
      </c>
      <c r="AA310" t="s">
        <v>112</v>
      </c>
      <c r="AB310" t="s">
        <v>112</v>
      </c>
      <c r="AC310" t="s">
        <v>112</v>
      </c>
      <c r="AD310" t="s">
        <v>112</v>
      </c>
      <c r="AE310" t="s">
        <v>112</v>
      </c>
      <c r="AF310" t="s">
        <v>112</v>
      </c>
      <c r="AG310" t="s">
        <v>112</v>
      </c>
      <c r="AH310" t="s">
        <v>112</v>
      </c>
      <c r="AI310" t="s">
        <v>112</v>
      </c>
      <c r="AJ310" t="s">
        <v>112</v>
      </c>
      <c r="AK310" t="s">
        <v>112</v>
      </c>
      <c r="AL310" t="s">
        <v>112</v>
      </c>
      <c r="AM310" t="s">
        <v>112</v>
      </c>
      <c r="AN310" t="s">
        <v>112</v>
      </c>
      <c r="AO310" t="s">
        <v>112</v>
      </c>
      <c r="AP310" t="s">
        <v>112</v>
      </c>
      <c r="AQ310" t="s">
        <v>112</v>
      </c>
      <c r="AR310" t="s">
        <v>112</v>
      </c>
      <c r="AS310" t="s">
        <v>112</v>
      </c>
      <c r="AT310">
        <v>-66381750</v>
      </c>
    </row>
    <row r="311" spans="1:46" x14ac:dyDescent="0.35">
      <c r="A311" t="s">
        <v>767</v>
      </c>
      <c r="B311" t="s">
        <v>281</v>
      </c>
      <c r="C311" t="s">
        <v>112</v>
      </c>
      <c r="D311" t="s">
        <v>112</v>
      </c>
      <c r="E311">
        <v>0.01</v>
      </c>
      <c r="F311">
        <v>0.5</v>
      </c>
      <c r="G311" t="s">
        <v>112</v>
      </c>
      <c r="H311">
        <v>732555</v>
      </c>
      <c r="I311" t="s">
        <v>112</v>
      </c>
      <c r="J311">
        <v>5.6911265052773397</v>
      </c>
      <c r="K311">
        <v>428103000</v>
      </c>
      <c r="L311">
        <v>410644000</v>
      </c>
      <c r="M311" s="4">
        <v>0</v>
      </c>
      <c r="N311">
        <v>125208345</v>
      </c>
      <c r="O311">
        <v>4934811</v>
      </c>
      <c r="P311">
        <v>4825078</v>
      </c>
      <c r="Q311">
        <v>44550</v>
      </c>
      <c r="R311">
        <v>-3579588</v>
      </c>
      <c r="S311" t="s">
        <v>112</v>
      </c>
      <c r="T311" t="s">
        <v>112</v>
      </c>
      <c r="U311" t="s">
        <v>112</v>
      </c>
      <c r="V311" t="s">
        <v>112</v>
      </c>
      <c r="W311" t="s">
        <v>112</v>
      </c>
      <c r="X311" t="s">
        <v>112</v>
      </c>
      <c r="Y311" t="s">
        <v>112</v>
      </c>
      <c r="Z311" t="s">
        <v>112</v>
      </c>
      <c r="AA311" t="s">
        <v>112</v>
      </c>
      <c r="AB311" t="s">
        <v>112</v>
      </c>
      <c r="AC311" t="s">
        <v>112</v>
      </c>
      <c r="AD311" t="s">
        <v>112</v>
      </c>
      <c r="AE311" t="s">
        <v>112</v>
      </c>
      <c r="AF311" t="s">
        <v>112</v>
      </c>
      <c r="AG311" t="s">
        <v>112</v>
      </c>
      <c r="AH311" t="s">
        <v>112</v>
      </c>
      <c r="AI311" t="s">
        <v>112</v>
      </c>
      <c r="AJ311" t="s">
        <v>112</v>
      </c>
      <c r="AK311" t="s">
        <v>112</v>
      </c>
      <c r="AL311" t="s">
        <v>112</v>
      </c>
      <c r="AM311" t="s">
        <v>112</v>
      </c>
      <c r="AN311" t="s">
        <v>112</v>
      </c>
      <c r="AO311" t="s">
        <v>112</v>
      </c>
      <c r="AP311" t="s">
        <v>112</v>
      </c>
      <c r="AQ311" t="s">
        <v>112</v>
      </c>
      <c r="AR311" t="s">
        <v>112</v>
      </c>
      <c r="AS311" t="s">
        <v>112</v>
      </c>
      <c r="AT311">
        <v>-16172621</v>
      </c>
    </row>
    <row r="312" spans="1:46" x14ac:dyDescent="0.35">
      <c r="A312" t="s">
        <v>768</v>
      </c>
      <c r="B312" t="s">
        <v>197</v>
      </c>
      <c r="C312" t="s">
        <v>112</v>
      </c>
      <c r="D312" t="s">
        <v>112</v>
      </c>
      <c r="E312">
        <v>0.01</v>
      </c>
      <c r="F312">
        <v>0.5</v>
      </c>
      <c r="G312" t="s">
        <v>112</v>
      </c>
      <c r="H312">
        <v>1482524</v>
      </c>
      <c r="I312" t="s">
        <v>112</v>
      </c>
      <c r="J312">
        <v>5.1699820501392297</v>
      </c>
      <c r="K312">
        <v>726461000</v>
      </c>
      <c r="L312">
        <v>683598000</v>
      </c>
      <c r="M312" s="4">
        <v>1889280</v>
      </c>
      <c r="N312">
        <v>191135833</v>
      </c>
      <c r="O312">
        <v>261439</v>
      </c>
      <c r="P312">
        <v>5459095</v>
      </c>
      <c r="Q312">
        <v>2258290</v>
      </c>
      <c r="R312">
        <v>-2350823</v>
      </c>
      <c r="S312" t="s">
        <v>112</v>
      </c>
      <c r="T312" t="s">
        <v>112</v>
      </c>
      <c r="U312" t="s">
        <v>112</v>
      </c>
      <c r="V312" t="s">
        <v>112</v>
      </c>
      <c r="W312" t="s">
        <v>112</v>
      </c>
      <c r="X312" t="s">
        <v>112</v>
      </c>
      <c r="Y312" t="s">
        <v>112</v>
      </c>
      <c r="Z312" t="s">
        <v>112</v>
      </c>
      <c r="AA312" t="s">
        <v>112</v>
      </c>
      <c r="AB312" t="s">
        <v>112</v>
      </c>
      <c r="AC312" t="s">
        <v>112</v>
      </c>
      <c r="AD312" t="s">
        <v>112</v>
      </c>
      <c r="AE312" t="s">
        <v>112</v>
      </c>
      <c r="AF312" t="s">
        <v>112</v>
      </c>
      <c r="AG312" t="s">
        <v>112</v>
      </c>
      <c r="AH312" t="s">
        <v>112</v>
      </c>
      <c r="AI312" t="s">
        <v>112</v>
      </c>
      <c r="AJ312" t="s">
        <v>112</v>
      </c>
      <c r="AK312" t="s">
        <v>112</v>
      </c>
      <c r="AL312" t="s">
        <v>112</v>
      </c>
      <c r="AM312" t="s">
        <v>112</v>
      </c>
      <c r="AN312" t="s">
        <v>112</v>
      </c>
      <c r="AO312" t="s">
        <v>112</v>
      </c>
      <c r="AP312" t="s">
        <v>112</v>
      </c>
      <c r="AQ312" t="s">
        <v>112</v>
      </c>
      <c r="AR312" t="s">
        <v>112</v>
      </c>
      <c r="AS312" t="s">
        <v>112</v>
      </c>
      <c r="AT312">
        <v>-18305013</v>
      </c>
    </row>
    <row r="313" spans="1:46" x14ac:dyDescent="0.35">
      <c r="A313" t="s">
        <v>769</v>
      </c>
      <c r="B313" t="s">
        <v>141</v>
      </c>
      <c r="C313" t="s">
        <v>112</v>
      </c>
      <c r="D313" t="s">
        <v>112</v>
      </c>
      <c r="E313">
        <v>0.01</v>
      </c>
      <c r="F313">
        <v>0.5</v>
      </c>
      <c r="G313" t="s">
        <v>112</v>
      </c>
      <c r="H313">
        <v>2928663</v>
      </c>
      <c r="I313" t="s">
        <v>112</v>
      </c>
      <c r="J313">
        <v>10.057834556210601</v>
      </c>
      <c r="K313">
        <v>1845301000</v>
      </c>
      <c r="L313">
        <v>1657473000</v>
      </c>
      <c r="M313" s="4">
        <v>4526444</v>
      </c>
      <c r="N313">
        <v>537271345</v>
      </c>
      <c r="O313">
        <v>2128569</v>
      </c>
      <c r="P313">
        <v>13705191</v>
      </c>
      <c r="Q313">
        <v>8924560</v>
      </c>
      <c r="R313">
        <v>-14475594</v>
      </c>
      <c r="S313" t="s">
        <v>112</v>
      </c>
      <c r="T313" t="s">
        <v>112</v>
      </c>
      <c r="U313" t="s">
        <v>112</v>
      </c>
      <c r="V313" t="s">
        <v>112</v>
      </c>
      <c r="W313" t="s">
        <v>112</v>
      </c>
      <c r="X313" t="s">
        <v>112</v>
      </c>
      <c r="Y313" t="s">
        <v>112</v>
      </c>
      <c r="Z313" t="s">
        <v>112</v>
      </c>
      <c r="AA313" t="s">
        <v>112</v>
      </c>
      <c r="AB313" t="s">
        <v>112</v>
      </c>
      <c r="AC313" t="s">
        <v>112</v>
      </c>
      <c r="AD313" t="s">
        <v>112</v>
      </c>
      <c r="AE313" t="s">
        <v>112</v>
      </c>
      <c r="AF313" t="s">
        <v>112</v>
      </c>
      <c r="AG313" t="s">
        <v>112</v>
      </c>
      <c r="AH313" t="s">
        <v>112</v>
      </c>
      <c r="AI313" t="s">
        <v>112</v>
      </c>
      <c r="AJ313" t="s">
        <v>112</v>
      </c>
      <c r="AK313" t="s">
        <v>112</v>
      </c>
      <c r="AL313" t="s">
        <v>112</v>
      </c>
      <c r="AM313" t="s">
        <v>112</v>
      </c>
      <c r="AN313" t="s">
        <v>112</v>
      </c>
      <c r="AO313" t="s">
        <v>112</v>
      </c>
      <c r="AP313" t="s">
        <v>112</v>
      </c>
      <c r="AQ313" t="s">
        <v>112</v>
      </c>
      <c r="AR313" t="s">
        <v>112</v>
      </c>
      <c r="AS313" t="s">
        <v>112</v>
      </c>
      <c r="AT313">
        <v>-79771326</v>
      </c>
    </row>
    <row r="314" spans="1:46" x14ac:dyDescent="0.35">
      <c r="A314" t="s">
        <v>770</v>
      </c>
      <c r="B314" t="s">
        <v>145</v>
      </c>
      <c r="C314" t="s">
        <v>112</v>
      </c>
      <c r="D314" t="s">
        <v>112</v>
      </c>
      <c r="E314">
        <v>0.01</v>
      </c>
      <c r="F314">
        <v>0.5</v>
      </c>
      <c r="G314" t="s">
        <v>112</v>
      </c>
      <c r="H314">
        <v>3470313</v>
      </c>
      <c r="I314" t="s">
        <v>112</v>
      </c>
      <c r="J314">
        <v>9.0427779176898202</v>
      </c>
      <c r="K314">
        <v>2071208000</v>
      </c>
      <c r="L314">
        <v>1865641000</v>
      </c>
      <c r="M314" s="4">
        <v>3188647</v>
      </c>
      <c r="N314">
        <v>601917491</v>
      </c>
      <c r="O314">
        <v>8983164</v>
      </c>
      <c r="P314">
        <v>24714461</v>
      </c>
      <c r="Q314">
        <v>-2501266</v>
      </c>
      <c r="R314">
        <v>-31336218</v>
      </c>
      <c r="S314" t="s">
        <v>112</v>
      </c>
      <c r="T314" t="s">
        <v>112</v>
      </c>
      <c r="U314" t="s">
        <v>112</v>
      </c>
      <c r="V314" t="s">
        <v>112</v>
      </c>
      <c r="W314" t="s">
        <v>112</v>
      </c>
      <c r="X314" t="s">
        <v>112</v>
      </c>
      <c r="Y314" t="s">
        <v>112</v>
      </c>
      <c r="Z314" t="s">
        <v>112</v>
      </c>
      <c r="AA314" t="s">
        <v>112</v>
      </c>
      <c r="AB314" t="s">
        <v>112</v>
      </c>
      <c r="AC314" t="s">
        <v>112</v>
      </c>
      <c r="AD314" t="s">
        <v>112</v>
      </c>
      <c r="AE314" t="s">
        <v>112</v>
      </c>
      <c r="AF314" t="s">
        <v>112</v>
      </c>
      <c r="AG314" t="s">
        <v>112</v>
      </c>
      <c r="AH314" t="s">
        <v>112</v>
      </c>
      <c r="AI314" t="s">
        <v>112</v>
      </c>
      <c r="AJ314" t="s">
        <v>112</v>
      </c>
      <c r="AK314" t="s">
        <v>112</v>
      </c>
      <c r="AL314" t="s">
        <v>112</v>
      </c>
      <c r="AM314" t="s">
        <v>112</v>
      </c>
      <c r="AN314" t="s">
        <v>112</v>
      </c>
      <c r="AO314" t="s">
        <v>112</v>
      </c>
      <c r="AP314" t="s">
        <v>112</v>
      </c>
      <c r="AQ314" t="s">
        <v>112</v>
      </c>
      <c r="AR314" t="s">
        <v>112</v>
      </c>
      <c r="AS314" t="s">
        <v>112</v>
      </c>
      <c r="AT314">
        <v>-93654557</v>
      </c>
    </row>
    <row r="315" spans="1:46" x14ac:dyDescent="0.35">
      <c r="A315" t="s">
        <v>771</v>
      </c>
      <c r="B315" t="s">
        <v>207</v>
      </c>
      <c r="C315" t="s">
        <v>112</v>
      </c>
      <c r="D315" t="s">
        <v>112</v>
      </c>
      <c r="E315">
        <v>0.01</v>
      </c>
      <c r="F315">
        <v>0.5</v>
      </c>
      <c r="G315" t="s">
        <v>112</v>
      </c>
      <c r="H315">
        <v>1109471</v>
      </c>
      <c r="I315" t="s">
        <v>112</v>
      </c>
      <c r="J315">
        <v>3.3722779234621898</v>
      </c>
      <c r="K315">
        <v>691704000</v>
      </c>
      <c r="L315">
        <v>629680000</v>
      </c>
      <c r="M315" s="4">
        <v>0</v>
      </c>
      <c r="N315">
        <v>198433098</v>
      </c>
      <c r="O315">
        <v>4713379</v>
      </c>
      <c r="P315">
        <v>7517465</v>
      </c>
      <c r="Q315">
        <v>1046882</v>
      </c>
      <c r="R315">
        <v>1171952</v>
      </c>
      <c r="S315" t="s">
        <v>112</v>
      </c>
      <c r="T315" t="s">
        <v>112</v>
      </c>
      <c r="U315" t="s">
        <v>112</v>
      </c>
      <c r="V315" t="s">
        <v>112</v>
      </c>
      <c r="W315" t="s">
        <v>112</v>
      </c>
      <c r="X315" t="s">
        <v>112</v>
      </c>
      <c r="Y315" t="s">
        <v>112</v>
      </c>
      <c r="Z315" t="s">
        <v>112</v>
      </c>
      <c r="AA315" t="s">
        <v>112</v>
      </c>
      <c r="AB315" t="s">
        <v>112</v>
      </c>
      <c r="AC315" t="s">
        <v>112</v>
      </c>
      <c r="AD315" t="s">
        <v>112</v>
      </c>
      <c r="AE315" t="s">
        <v>112</v>
      </c>
      <c r="AF315" t="s">
        <v>112</v>
      </c>
      <c r="AG315" t="s">
        <v>112</v>
      </c>
      <c r="AH315" t="s">
        <v>112</v>
      </c>
      <c r="AI315" t="s">
        <v>112</v>
      </c>
      <c r="AJ315" t="s">
        <v>112</v>
      </c>
      <c r="AK315" t="s">
        <v>112</v>
      </c>
      <c r="AL315" t="s">
        <v>112</v>
      </c>
      <c r="AM315" t="s">
        <v>112</v>
      </c>
      <c r="AN315" t="s">
        <v>112</v>
      </c>
      <c r="AO315" t="s">
        <v>112</v>
      </c>
      <c r="AP315" t="s">
        <v>112</v>
      </c>
      <c r="AQ315" t="s">
        <v>112</v>
      </c>
      <c r="AR315" t="s">
        <v>112</v>
      </c>
      <c r="AS315" t="s">
        <v>112</v>
      </c>
      <c r="AT315">
        <v>-18365317</v>
      </c>
    </row>
    <row r="316" spans="1:46" x14ac:dyDescent="0.35">
      <c r="A316" t="s">
        <v>772</v>
      </c>
      <c r="B316" t="s">
        <v>314</v>
      </c>
      <c r="C316" t="s">
        <v>112</v>
      </c>
      <c r="D316" t="s">
        <v>112</v>
      </c>
      <c r="E316">
        <v>0.01</v>
      </c>
      <c r="F316">
        <v>0.5</v>
      </c>
      <c r="G316" t="s">
        <v>112</v>
      </c>
      <c r="H316">
        <v>997276</v>
      </c>
      <c r="I316" t="s">
        <v>112</v>
      </c>
      <c r="J316">
        <v>9.7664394052922905</v>
      </c>
      <c r="K316">
        <v>883519000</v>
      </c>
      <c r="L316">
        <v>839132000</v>
      </c>
      <c r="M316" s="4">
        <v>829804</v>
      </c>
      <c r="N316">
        <v>267930662</v>
      </c>
      <c r="O316">
        <v>2761815</v>
      </c>
      <c r="P316">
        <v>10089926</v>
      </c>
      <c r="Q316">
        <v>5893097</v>
      </c>
      <c r="R316">
        <v>-17080375</v>
      </c>
      <c r="S316" t="s">
        <v>112</v>
      </c>
      <c r="T316" t="s">
        <v>112</v>
      </c>
      <c r="U316" t="s">
        <v>112</v>
      </c>
      <c r="V316" t="s">
        <v>112</v>
      </c>
      <c r="W316" t="s">
        <v>112</v>
      </c>
      <c r="X316" t="s">
        <v>112</v>
      </c>
      <c r="Y316" t="s">
        <v>112</v>
      </c>
      <c r="Z316" t="s">
        <v>112</v>
      </c>
      <c r="AA316" t="s">
        <v>112</v>
      </c>
      <c r="AB316" t="s">
        <v>112</v>
      </c>
      <c r="AC316" t="s">
        <v>112</v>
      </c>
      <c r="AD316" t="s">
        <v>112</v>
      </c>
      <c r="AE316" t="s">
        <v>112</v>
      </c>
      <c r="AF316" t="s">
        <v>112</v>
      </c>
      <c r="AG316" t="s">
        <v>112</v>
      </c>
      <c r="AH316" t="s">
        <v>112</v>
      </c>
      <c r="AI316" t="s">
        <v>112</v>
      </c>
      <c r="AJ316" t="s">
        <v>112</v>
      </c>
      <c r="AK316" t="s">
        <v>112</v>
      </c>
      <c r="AL316" t="s">
        <v>112</v>
      </c>
      <c r="AM316" t="s">
        <v>112</v>
      </c>
      <c r="AN316" t="s">
        <v>112</v>
      </c>
      <c r="AO316" t="s">
        <v>112</v>
      </c>
      <c r="AP316" t="s">
        <v>112</v>
      </c>
      <c r="AQ316" t="s">
        <v>112</v>
      </c>
      <c r="AR316" t="s">
        <v>112</v>
      </c>
      <c r="AS316" t="s">
        <v>112</v>
      </c>
      <c r="AT316">
        <v>-38974890</v>
      </c>
    </row>
    <row r="317" spans="1:46" x14ac:dyDescent="0.35">
      <c r="A317" t="s">
        <v>773</v>
      </c>
      <c r="B317" t="s">
        <v>126</v>
      </c>
      <c r="C317" t="s">
        <v>112</v>
      </c>
      <c r="D317" t="s">
        <v>112</v>
      </c>
      <c r="E317">
        <v>0.01</v>
      </c>
      <c r="F317">
        <v>0.5</v>
      </c>
      <c r="G317" t="s">
        <v>112</v>
      </c>
      <c r="H317">
        <v>2718111</v>
      </c>
      <c r="I317" t="s">
        <v>112</v>
      </c>
      <c r="J317">
        <v>8.5142107103295803</v>
      </c>
      <c r="K317">
        <v>1883260000</v>
      </c>
      <c r="L317">
        <v>1719548000</v>
      </c>
      <c r="M317" s="4">
        <v>808960</v>
      </c>
      <c r="N317">
        <v>514694597</v>
      </c>
      <c r="O317">
        <v>1763197</v>
      </c>
      <c r="P317">
        <v>13455057</v>
      </c>
      <c r="Q317">
        <v>5043072</v>
      </c>
      <c r="R317">
        <v>-27875334</v>
      </c>
      <c r="S317" t="s">
        <v>112</v>
      </c>
      <c r="T317" t="s">
        <v>112</v>
      </c>
      <c r="U317" t="s">
        <v>112</v>
      </c>
      <c r="V317" t="s">
        <v>112</v>
      </c>
      <c r="W317" t="s">
        <v>112</v>
      </c>
      <c r="X317" t="s">
        <v>112</v>
      </c>
      <c r="Y317" t="s">
        <v>112</v>
      </c>
      <c r="Z317" t="s">
        <v>112</v>
      </c>
      <c r="AA317" t="s">
        <v>112</v>
      </c>
      <c r="AB317" t="s">
        <v>112</v>
      </c>
      <c r="AC317" t="s">
        <v>112</v>
      </c>
      <c r="AD317" t="s">
        <v>112</v>
      </c>
      <c r="AE317" t="s">
        <v>112</v>
      </c>
      <c r="AF317" t="s">
        <v>112</v>
      </c>
      <c r="AG317" t="s">
        <v>112</v>
      </c>
      <c r="AH317" t="s">
        <v>112</v>
      </c>
      <c r="AI317" t="s">
        <v>112</v>
      </c>
      <c r="AJ317" t="s">
        <v>112</v>
      </c>
      <c r="AK317" t="s">
        <v>112</v>
      </c>
      <c r="AL317" t="s">
        <v>112</v>
      </c>
      <c r="AM317" t="s">
        <v>112</v>
      </c>
      <c r="AN317" t="s">
        <v>112</v>
      </c>
      <c r="AO317" t="s">
        <v>112</v>
      </c>
      <c r="AP317" t="s">
        <v>112</v>
      </c>
      <c r="AQ317" t="s">
        <v>112</v>
      </c>
      <c r="AR317" t="s">
        <v>112</v>
      </c>
      <c r="AS317" t="s">
        <v>112</v>
      </c>
      <c r="AT317">
        <v>-114523447</v>
      </c>
    </row>
    <row r="318" spans="1:46" x14ac:dyDescent="0.35">
      <c r="A318" t="s">
        <v>774</v>
      </c>
      <c r="B318" t="s">
        <v>166</v>
      </c>
      <c r="C318" t="s">
        <v>112</v>
      </c>
      <c r="D318" t="s">
        <v>112</v>
      </c>
      <c r="E318">
        <v>0.01</v>
      </c>
      <c r="F318">
        <v>0.5</v>
      </c>
      <c r="G318" t="s">
        <v>112</v>
      </c>
      <c r="H318">
        <v>1900030</v>
      </c>
      <c r="I318" t="s">
        <v>112</v>
      </c>
      <c r="J318">
        <v>11.2952950822489</v>
      </c>
      <c r="K318">
        <v>1292439000</v>
      </c>
      <c r="L318">
        <v>1192427000</v>
      </c>
      <c r="M318" s="4">
        <v>2570240</v>
      </c>
      <c r="N318">
        <v>352984026</v>
      </c>
      <c r="O318">
        <v>4815152</v>
      </c>
      <c r="P318">
        <v>6804190</v>
      </c>
      <c r="Q318">
        <v>-98054</v>
      </c>
      <c r="R318">
        <v>-10414883</v>
      </c>
      <c r="S318" t="s">
        <v>112</v>
      </c>
      <c r="T318" t="s">
        <v>112</v>
      </c>
      <c r="U318" t="s">
        <v>112</v>
      </c>
      <c r="V318" t="s">
        <v>112</v>
      </c>
      <c r="W318" t="s">
        <v>112</v>
      </c>
      <c r="X318" t="s">
        <v>112</v>
      </c>
      <c r="Y318" t="s">
        <v>112</v>
      </c>
      <c r="Z318" t="s">
        <v>112</v>
      </c>
      <c r="AA318" t="s">
        <v>112</v>
      </c>
      <c r="AB318" t="s">
        <v>112</v>
      </c>
      <c r="AC318" t="s">
        <v>112</v>
      </c>
      <c r="AD318" t="s">
        <v>112</v>
      </c>
      <c r="AE318" t="s">
        <v>112</v>
      </c>
      <c r="AF318" t="s">
        <v>112</v>
      </c>
      <c r="AG318" t="s">
        <v>112</v>
      </c>
      <c r="AH318" t="s">
        <v>112</v>
      </c>
      <c r="AI318" t="s">
        <v>112</v>
      </c>
      <c r="AJ318" t="s">
        <v>112</v>
      </c>
      <c r="AK318" t="s">
        <v>112</v>
      </c>
      <c r="AL318" t="s">
        <v>112</v>
      </c>
      <c r="AM318" t="s">
        <v>112</v>
      </c>
      <c r="AN318" t="s">
        <v>112</v>
      </c>
      <c r="AO318" t="s">
        <v>112</v>
      </c>
      <c r="AP318" t="s">
        <v>112</v>
      </c>
      <c r="AQ318" t="s">
        <v>112</v>
      </c>
      <c r="AR318" t="s">
        <v>112</v>
      </c>
      <c r="AS318" t="s">
        <v>112</v>
      </c>
      <c r="AT318">
        <v>-73776250</v>
      </c>
    </row>
    <row r="319" spans="1:46" x14ac:dyDescent="0.35">
      <c r="A319" t="s">
        <v>775</v>
      </c>
      <c r="B319" t="s">
        <v>163</v>
      </c>
      <c r="C319" t="s">
        <v>112</v>
      </c>
      <c r="D319" t="s">
        <v>112</v>
      </c>
      <c r="E319">
        <v>0.01</v>
      </c>
      <c r="F319">
        <v>0.5</v>
      </c>
      <c r="G319" t="s">
        <v>112</v>
      </c>
      <c r="H319">
        <v>1634848</v>
      </c>
      <c r="I319" t="s">
        <v>112</v>
      </c>
      <c r="J319">
        <v>5.3713829542195901</v>
      </c>
      <c r="K319">
        <v>1125476000</v>
      </c>
      <c r="L319">
        <v>1033627000</v>
      </c>
      <c r="M319" s="4">
        <v>2759680</v>
      </c>
      <c r="N319">
        <v>354035025</v>
      </c>
      <c r="O319">
        <v>1949084</v>
      </c>
      <c r="P319">
        <v>14204183</v>
      </c>
      <c r="Q319">
        <v>-1282734</v>
      </c>
      <c r="R319">
        <v>-6969238</v>
      </c>
      <c r="S319" t="s">
        <v>112</v>
      </c>
      <c r="T319" t="s">
        <v>112</v>
      </c>
      <c r="U319" t="s">
        <v>112</v>
      </c>
      <c r="V319" t="s">
        <v>112</v>
      </c>
      <c r="W319" t="s">
        <v>112</v>
      </c>
      <c r="X319" t="s">
        <v>112</v>
      </c>
      <c r="Y319" t="s">
        <v>112</v>
      </c>
      <c r="Z319" t="s">
        <v>112</v>
      </c>
      <c r="AA319" t="s">
        <v>112</v>
      </c>
      <c r="AB319" t="s">
        <v>112</v>
      </c>
      <c r="AC319" t="s">
        <v>112</v>
      </c>
      <c r="AD319" t="s">
        <v>112</v>
      </c>
      <c r="AE319" t="s">
        <v>112</v>
      </c>
      <c r="AF319" t="s">
        <v>112</v>
      </c>
      <c r="AG319" t="s">
        <v>112</v>
      </c>
      <c r="AH319" t="s">
        <v>112</v>
      </c>
      <c r="AI319" t="s">
        <v>112</v>
      </c>
      <c r="AJ319" t="s">
        <v>112</v>
      </c>
      <c r="AK319" t="s">
        <v>112</v>
      </c>
      <c r="AL319" t="s">
        <v>112</v>
      </c>
      <c r="AM319" t="s">
        <v>112</v>
      </c>
      <c r="AN319" t="s">
        <v>112</v>
      </c>
      <c r="AO319" t="s">
        <v>112</v>
      </c>
      <c r="AP319" t="s">
        <v>112</v>
      </c>
      <c r="AQ319" t="s">
        <v>112</v>
      </c>
      <c r="AR319" t="s">
        <v>112</v>
      </c>
      <c r="AS319" t="s">
        <v>112</v>
      </c>
      <c r="AT319">
        <v>-43479496</v>
      </c>
    </row>
    <row r="320" spans="1:46" x14ac:dyDescent="0.35">
      <c r="A320" t="s">
        <v>776</v>
      </c>
      <c r="B320" t="s">
        <v>427</v>
      </c>
      <c r="C320" t="s">
        <v>112</v>
      </c>
      <c r="D320" t="s">
        <v>112</v>
      </c>
      <c r="E320">
        <v>0.01</v>
      </c>
      <c r="F320">
        <v>0.5</v>
      </c>
      <c r="G320" t="s">
        <v>112</v>
      </c>
      <c r="H320">
        <v>1701672</v>
      </c>
      <c r="I320" t="s">
        <v>112</v>
      </c>
      <c r="J320">
        <v>15.839456375722101</v>
      </c>
      <c r="K320">
        <v>1201120000</v>
      </c>
      <c r="L320">
        <v>1135317000</v>
      </c>
      <c r="M320" s="4">
        <v>4346880</v>
      </c>
      <c r="N320">
        <v>349286687</v>
      </c>
      <c r="O320">
        <v>3034967</v>
      </c>
      <c r="P320">
        <v>22695571</v>
      </c>
      <c r="Q320">
        <v>-1039784</v>
      </c>
      <c r="R320">
        <v>-11735886</v>
      </c>
      <c r="S320" t="s">
        <v>112</v>
      </c>
      <c r="T320" t="s">
        <v>112</v>
      </c>
      <c r="U320" t="s">
        <v>112</v>
      </c>
      <c r="V320" t="s">
        <v>112</v>
      </c>
      <c r="W320" t="s">
        <v>112</v>
      </c>
      <c r="X320" t="s">
        <v>112</v>
      </c>
      <c r="Y320" t="s">
        <v>112</v>
      </c>
      <c r="Z320" t="s">
        <v>112</v>
      </c>
      <c r="AA320" t="s">
        <v>112</v>
      </c>
      <c r="AB320" t="s">
        <v>112</v>
      </c>
      <c r="AC320" t="s">
        <v>112</v>
      </c>
      <c r="AD320" t="s">
        <v>112</v>
      </c>
      <c r="AE320" t="s">
        <v>112</v>
      </c>
      <c r="AF320" t="s">
        <v>112</v>
      </c>
      <c r="AG320" t="s">
        <v>112</v>
      </c>
      <c r="AH320" t="s">
        <v>112</v>
      </c>
      <c r="AI320" t="s">
        <v>112</v>
      </c>
      <c r="AJ320" t="s">
        <v>112</v>
      </c>
      <c r="AK320" t="s">
        <v>112</v>
      </c>
      <c r="AL320" t="s">
        <v>112</v>
      </c>
      <c r="AM320" t="s">
        <v>112</v>
      </c>
      <c r="AN320" t="s">
        <v>112</v>
      </c>
      <c r="AO320" t="s">
        <v>112</v>
      </c>
      <c r="AP320" t="s">
        <v>112</v>
      </c>
      <c r="AQ320" t="s">
        <v>112</v>
      </c>
      <c r="AR320" t="s">
        <v>112</v>
      </c>
      <c r="AS320" t="s">
        <v>112</v>
      </c>
      <c r="AT320">
        <v>-68163112</v>
      </c>
    </row>
    <row r="321" spans="1:46" x14ac:dyDescent="0.35">
      <c r="A321" t="s">
        <v>777</v>
      </c>
      <c r="B321" t="s">
        <v>514</v>
      </c>
      <c r="C321" t="s">
        <v>112</v>
      </c>
      <c r="D321" t="s">
        <v>112</v>
      </c>
      <c r="E321">
        <v>0.01</v>
      </c>
      <c r="F321">
        <v>0.5</v>
      </c>
      <c r="G321" t="s">
        <v>112</v>
      </c>
      <c r="H321">
        <v>1523260</v>
      </c>
      <c r="I321" t="s">
        <v>112</v>
      </c>
      <c r="J321">
        <v>2.9866697750591999</v>
      </c>
      <c r="K321">
        <v>855297000</v>
      </c>
      <c r="L321">
        <v>832827000</v>
      </c>
      <c r="M321" s="4">
        <v>0</v>
      </c>
      <c r="N321">
        <v>223706873</v>
      </c>
      <c r="O321">
        <v>2099925</v>
      </c>
      <c r="P321">
        <v>8391218</v>
      </c>
      <c r="Q321">
        <v>-266728</v>
      </c>
      <c r="R321">
        <v>-7681151</v>
      </c>
      <c r="S321" t="s">
        <v>112</v>
      </c>
      <c r="T321" t="s">
        <v>112</v>
      </c>
      <c r="U321" t="s">
        <v>112</v>
      </c>
      <c r="V321" t="s">
        <v>112</v>
      </c>
      <c r="W321" t="s">
        <v>112</v>
      </c>
      <c r="X321" t="s">
        <v>112</v>
      </c>
      <c r="Y321" t="s">
        <v>112</v>
      </c>
      <c r="Z321" t="s">
        <v>112</v>
      </c>
      <c r="AA321" t="s">
        <v>112</v>
      </c>
      <c r="AB321" t="s">
        <v>112</v>
      </c>
      <c r="AC321" t="s">
        <v>112</v>
      </c>
      <c r="AD321" t="s">
        <v>112</v>
      </c>
      <c r="AE321" t="s">
        <v>112</v>
      </c>
      <c r="AF321" t="s">
        <v>112</v>
      </c>
      <c r="AG321" t="s">
        <v>112</v>
      </c>
      <c r="AH321" t="s">
        <v>112</v>
      </c>
      <c r="AI321" t="s">
        <v>112</v>
      </c>
      <c r="AJ321" t="s">
        <v>112</v>
      </c>
      <c r="AK321" t="s">
        <v>112</v>
      </c>
      <c r="AL321" t="s">
        <v>112</v>
      </c>
      <c r="AM321" t="s">
        <v>112</v>
      </c>
      <c r="AN321" t="s">
        <v>112</v>
      </c>
      <c r="AO321" t="s">
        <v>112</v>
      </c>
      <c r="AP321" t="s">
        <v>112</v>
      </c>
      <c r="AQ321" t="s">
        <v>112</v>
      </c>
      <c r="AR321" t="s">
        <v>112</v>
      </c>
      <c r="AS321" t="s">
        <v>112</v>
      </c>
      <c r="AT321">
        <v>-23168590</v>
      </c>
    </row>
    <row r="322" spans="1:46" x14ac:dyDescent="0.35">
      <c r="A322" t="s">
        <v>778</v>
      </c>
      <c r="B322" t="s">
        <v>502</v>
      </c>
      <c r="C322" t="s">
        <v>112</v>
      </c>
      <c r="D322" t="s">
        <v>112</v>
      </c>
      <c r="E322">
        <v>0.01</v>
      </c>
      <c r="F322">
        <v>0.5</v>
      </c>
      <c r="G322" t="s">
        <v>112</v>
      </c>
      <c r="H322">
        <v>1009155</v>
      </c>
      <c r="I322" t="s">
        <v>112</v>
      </c>
      <c r="J322">
        <v>2.81373771399879</v>
      </c>
      <c r="K322">
        <v>916188000</v>
      </c>
      <c r="L322">
        <v>780935000</v>
      </c>
      <c r="M322" s="4">
        <v>1551520</v>
      </c>
      <c r="N322">
        <v>284785085</v>
      </c>
      <c r="O322">
        <v>57228</v>
      </c>
      <c r="P322">
        <v>4237600</v>
      </c>
      <c r="Q322">
        <v>6729697</v>
      </c>
      <c r="R322">
        <v>-6652688</v>
      </c>
      <c r="S322" t="s">
        <v>112</v>
      </c>
      <c r="T322" t="s">
        <v>112</v>
      </c>
      <c r="U322" t="s">
        <v>112</v>
      </c>
      <c r="V322" t="s">
        <v>112</v>
      </c>
      <c r="W322" t="s">
        <v>112</v>
      </c>
      <c r="X322" t="s">
        <v>112</v>
      </c>
      <c r="Y322" t="s">
        <v>112</v>
      </c>
      <c r="Z322" t="s">
        <v>112</v>
      </c>
      <c r="AA322" t="s">
        <v>112</v>
      </c>
      <c r="AB322" t="s">
        <v>112</v>
      </c>
      <c r="AC322" t="s">
        <v>112</v>
      </c>
      <c r="AD322" t="s">
        <v>112</v>
      </c>
      <c r="AE322" t="s">
        <v>112</v>
      </c>
      <c r="AF322" t="s">
        <v>112</v>
      </c>
      <c r="AG322" t="s">
        <v>112</v>
      </c>
      <c r="AH322" t="s">
        <v>112</v>
      </c>
      <c r="AI322" t="s">
        <v>112</v>
      </c>
      <c r="AJ322" t="s">
        <v>112</v>
      </c>
      <c r="AK322" t="s">
        <v>112</v>
      </c>
      <c r="AL322" t="s">
        <v>112</v>
      </c>
      <c r="AM322" t="s">
        <v>112</v>
      </c>
      <c r="AN322" t="s">
        <v>112</v>
      </c>
      <c r="AO322" t="s">
        <v>112</v>
      </c>
      <c r="AP322" t="s">
        <v>112</v>
      </c>
      <c r="AQ322" t="s">
        <v>112</v>
      </c>
      <c r="AR322" t="s">
        <v>112</v>
      </c>
      <c r="AS322" t="s">
        <v>112</v>
      </c>
      <c r="AT322">
        <v>-22329160</v>
      </c>
    </row>
    <row r="323" spans="1:46" x14ac:dyDescent="0.35">
      <c r="A323" t="s">
        <v>779</v>
      </c>
      <c r="B323" t="s">
        <v>122</v>
      </c>
      <c r="C323" t="s">
        <v>112</v>
      </c>
      <c r="D323" t="s">
        <v>112</v>
      </c>
      <c r="E323">
        <v>0.01</v>
      </c>
      <c r="F323">
        <v>0.5</v>
      </c>
      <c r="G323" t="s">
        <v>112</v>
      </c>
      <c r="H323">
        <v>1476973</v>
      </c>
      <c r="I323" t="s">
        <v>112</v>
      </c>
      <c r="J323">
        <v>7.2770202144014897</v>
      </c>
      <c r="K323">
        <v>985946000</v>
      </c>
      <c r="L323">
        <v>940069000</v>
      </c>
      <c r="M323" s="4">
        <v>5248000</v>
      </c>
      <c r="N323">
        <v>294448824</v>
      </c>
      <c r="O323">
        <v>2948231</v>
      </c>
      <c r="P323">
        <v>11821291</v>
      </c>
      <c r="Q323">
        <v>4202517</v>
      </c>
      <c r="R323">
        <v>-11739088</v>
      </c>
      <c r="S323" t="s">
        <v>112</v>
      </c>
      <c r="T323" t="s">
        <v>112</v>
      </c>
      <c r="U323" t="s">
        <v>112</v>
      </c>
      <c r="V323" t="s">
        <v>112</v>
      </c>
      <c r="W323" t="s">
        <v>112</v>
      </c>
      <c r="X323" t="s">
        <v>112</v>
      </c>
      <c r="Y323" t="s">
        <v>112</v>
      </c>
      <c r="Z323" t="s">
        <v>112</v>
      </c>
      <c r="AA323" t="s">
        <v>112</v>
      </c>
      <c r="AB323" t="s">
        <v>112</v>
      </c>
      <c r="AC323" t="s">
        <v>112</v>
      </c>
      <c r="AD323" t="s">
        <v>112</v>
      </c>
      <c r="AE323" t="s">
        <v>112</v>
      </c>
      <c r="AF323" t="s">
        <v>112</v>
      </c>
      <c r="AG323" t="s">
        <v>112</v>
      </c>
      <c r="AH323" t="s">
        <v>112</v>
      </c>
      <c r="AI323" t="s">
        <v>112</v>
      </c>
      <c r="AJ323" t="s">
        <v>112</v>
      </c>
      <c r="AK323" t="s">
        <v>112</v>
      </c>
      <c r="AL323" t="s">
        <v>112</v>
      </c>
      <c r="AM323" t="s">
        <v>112</v>
      </c>
      <c r="AN323" t="s">
        <v>112</v>
      </c>
      <c r="AO323" t="s">
        <v>112</v>
      </c>
      <c r="AP323" t="s">
        <v>112</v>
      </c>
      <c r="AQ323" t="s">
        <v>112</v>
      </c>
      <c r="AR323" t="s">
        <v>112</v>
      </c>
      <c r="AS323" t="s">
        <v>112</v>
      </c>
      <c r="AT323">
        <v>-31840217</v>
      </c>
    </row>
    <row r="324" spans="1:46" x14ac:dyDescent="0.35">
      <c r="A324" t="s">
        <v>780</v>
      </c>
      <c r="B324" t="s">
        <v>585</v>
      </c>
      <c r="C324" t="s">
        <v>112</v>
      </c>
      <c r="D324" t="s">
        <v>112</v>
      </c>
      <c r="E324">
        <v>0.01</v>
      </c>
      <c r="F324">
        <v>0.5</v>
      </c>
      <c r="G324" t="s">
        <v>112</v>
      </c>
      <c r="H324">
        <v>783479</v>
      </c>
      <c r="I324" t="s">
        <v>112</v>
      </c>
      <c r="J324">
        <v>2.3887063645723399</v>
      </c>
      <c r="K324">
        <v>439705000</v>
      </c>
      <c r="L324">
        <v>413996000</v>
      </c>
      <c r="M324" s="4">
        <v>604160</v>
      </c>
      <c r="N324">
        <v>128558841</v>
      </c>
      <c r="O324">
        <v>1457247</v>
      </c>
      <c r="P324">
        <v>6787225</v>
      </c>
      <c r="Q324">
        <v>2216455</v>
      </c>
      <c r="R324">
        <v>2759061</v>
      </c>
      <c r="S324" t="s">
        <v>112</v>
      </c>
      <c r="T324" t="s">
        <v>112</v>
      </c>
      <c r="U324" t="s">
        <v>112</v>
      </c>
      <c r="V324" t="s">
        <v>112</v>
      </c>
      <c r="W324" t="s">
        <v>112</v>
      </c>
      <c r="X324" t="s">
        <v>112</v>
      </c>
      <c r="Y324" t="s">
        <v>112</v>
      </c>
      <c r="Z324" t="s">
        <v>112</v>
      </c>
      <c r="AA324" t="s">
        <v>112</v>
      </c>
      <c r="AB324" t="s">
        <v>112</v>
      </c>
      <c r="AC324" t="s">
        <v>112</v>
      </c>
      <c r="AD324" t="s">
        <v>112</v>
      </c>
      <c r="AE324" t="s">
        <v>112</v>
      </c>
      <c r="AF324" t="s">
        <v>112</v>
      </c>
      <c r="AG324" t="s">
        <v>112</v>
      </c>
      <c r="AH324" t="s">
        <v>112</v>
      </c>
      <c r="AI324" t="s">
        <v>112</v>
      </c>
      <c r="AJ324" t="s">
        <v>112</v>
      </c>
      <c r="AK324" t="s">
        <v>112</v>
      </c>
      <c r="AL324" t="s">
        <v>112</v>
      </c>
      <c r="AM324" t="s">
        <v>112</v>
      </c>
      <c r="AN324" t="s">
        <v>112</v>
      </c>
      <c r="AO324" t="s">
        <v>112</v>
      </c>
      <c r="AP324" t="s">
        <v>112</v>
      </c>
      <c r="AQ324" t="s">
        <v>112</v>
      </c>
      <c r="AR324" t="s">
        <v>112</v>
      </c>
      <c r="AS324" t="s">
        <v>112</v>
      </c>
      <c r="AT324">
        <v>-2977077</v>
      </c>
    </row>
    <row r="325" spans="1:46" x14ac:dyDescent="0.35">
      <c r="A325" t="s">
        <v>781</v>
      </c>
      <c r="B325" t="s">
        <v>137</v>
      </c>
      <c r="C325" t="s">
        <v>112</v>
      </c>
      <c r="D325" t="s">
        <v>112</v>
      </c>
      <c r="E325">
        <v>0.01</v>
      </c>
      <c r="F325">
        <v>0.5</v>
      </c>
      <c r="G325" t="s">
        <v>112</v>
      </c>
      <c r="H325">
        <v>1668512</v>
      </c>
      <c r="I325" t="s">
        <v>112</v>
      </c>
      <c r="J325">
        <v>11.5509023065491</v>
      </c>
      <c r="K325">
        <v>1181571000</v>
      </c>
      <c r="L325">
        <v>1124163000</v>
      </c>
      <c r="M325" s="4">
        <v>2597770</v>
      </c>
      <c r="N325">
        <v>344951146</v>
      </c>
      <c r="O325">
        <v>5126156</v>
      </c>
      <c r="P325">
        <v>7070263</v>
      </c>
      <c r="Q325">
        <v>-1201835</v>
      </c>
      <c r="R325">
        <v>-7620265</v>
      </c>
      <c r="S325" t="s">
        <v>112</v>
      </c>
      <c r="T325" t="s">
        <v>112</v>
      </c>
      <c r="U325" t="s">
        <v>112</v>
      </c>
      <c r="V325" t="s">
        <v>112</v>
      </c>
      <c r="W325" t="s">
        <v>112</v>
      </c>
      <c r="X325" t="s">
        <v>112</v>
      </c>
      <c r="Y325" t="s">
        <v>112</v>
      </c>
      <c r="Z325" t="s">
        <v>112</v>
      </c>
      <c r="AA325" t="s">
        <v>112</v>
      </c>
      <c r="AB325" t="s">
        <v>112</v>
      </c>
      <c r="AC325" t="s">
        <v>112</v>
      </c>
      <c r="AD325" t="s">
        <v>112</v>
      </c>
      <c r="AE325" t="s">
        <v>112</v>
      </c>
      <c r="AF325" t="s">
        <v>112</v>
      </c>
      <c r="AG325" t="s">
        <v>112</v>
      </c>
      <c r="AH325" t="s">
        <v>112</v>
      </c>
      <c r="AI325" t="s">
        <v>112</v>
      </c>
      <c r="AJ325" t="s">
        <v>112</v>
      </c>
      <c r="AK325" t="s">
        <v>112</v>
      </c>
      <c r="AL325" t="s">
        <v>112</v>
      </c>
      <c r="AM325" t="s">
        <v>112</v>
      </c>
      <c r="AN325" t="s">
        <v>112</v>
      </c>
      <c r="AO325" t="s">
        <v>112</v>
      </c>
      <c r="AP325" t="s">
        <v>112</v>
      </c>
      <c r="AQ325" t="s">
        <v>112</v>
      </c>
      <c r="AR325" t="s">
        <v>112</v>
      </c>
      <c r="AS325" t="s">
        <v>112</v>
      </c>
      <c r="AT325">
        <v>-55983187</v>
      </c>
    </row>
    <row r="326" spans="1:46" x14ac:dyDescent="0.35">
      <c r="A326" t="s">
        <v>782</v>
      </c>
      <c r="B326" t="s">
        <v>232</v>
      </c>
      <c r="C326" t="s">
        <v>112</v>
      </c>
      <c r="D326" t="s">
        <v>112</v>
      </c>
      <c r="E326">
        <v>0.01</v>
      </c>
      <c r="F326">
        <v>0.5</v>
      </c>
      <c r="G326" t="s">
        <v>112</v>
      </c>
      <c r="H326">
        <v>1616512</v>
      </c>
      <c r="I326" t="s">
        <v>112</v>
      </c>
      <c r="J326">
        <v>6.0590771620546597</v>
      </c>
      <c r="K326">
        <v>1053187000</v>
      </c>
      <c r="L326">
        <v>976933000</v>
      </c>
      <c r="M326" s="4">
        <v>2148019</v>
      </c>
      <c r="N326">
        <v>325478134</v>
      </c>
      <c r="O326">
        <v>2525180</v>
      </c>
      <c r="P326">
        <v>5144601</v>
      </c>
      <c r="Q326">
        <v>-2522065</v>
      </c>
      <c r="R326">
        <v>911375</v>
      </c>
      <c r="S326" t="s">
        <v>112</v>
      </c>
      <c r="T326" t="s">
        <v>112</v>
      </c>
      <c r="U326" t="s">
        <v>112</v>
      </c>
      <c r="V326" t="s">
        <v>112</v>
      </c>
      <c r="W326" t="s">
        <v>112</v>
      </c>
      <c r="X326" t="s">
        <v>112</v>
      </c>
      <c r="Y326" t="s">
        <v>112</v>
      </c>
      <c r="Z326" t="s">
        <v>112</v>
      </c>
      <c r="AA326" t="s">
        <v>112</v>
      </c>
      <c r="AB326" t="s">
        <v>112</v>
      </c>
      <c r="AC326" t="s">
        <v>112</v>
      </c>
      <c r="AD326" t="s">
        <v>112</v>
      </c>
      <c r="AE326" t="s">
        <v>112</v>
      </c>
      <c r="AF326" t="s">
        <v>112</v>
      </c>
      <c r="AG326" t="s">
        <v>112</v>
      </c>
      <c r="AH326" t="s">
        <v>112</v>
      </c>
      <c r="AI326" t="s">
        <v>112</v>
      </c>
      <c r="AJ326" t="s">
        <v>112</v>
      </c>
      <c r="AK326" t="s">
        <v>112</v>
      </c>
      <c r="AL326" t="s">
        <v>112</v>
      </c>
      <c r="AM326" t="s">
        <v>112</v>
      </c>
      <c r="AN326" t="s">
        <v>112</v>
      </c>
      <c r="AO326" t="s">
        <v>112</v>
      </c>
      <c r="AP326" t="s">
        <v>112</v>
      </c>
      <c r="AQ326" t="s">
        <v>112</v>
      </c>
      <c r="AR326" t="s">
        <v>112</v>
      </c>
      <c r="AS326" t="s">
        <v>112</v>
      </c>
      <c r="AT326">
        <v>-42218326</v>
      </c>
    </row>
    <row r="327" spans="1:46" x14ac:dyDescent="0.35">
      <c r="A327" t="s">
        <v>783</v>
      </c>
      <c r="B327" t="s">
        <v>349</v>
      </c>
      <c r="C327" t="s">
        <v>112</v>
      </c>
      <c r="D327" t="s">
        <v>112</v>
      </c>
      <c r="E327">
        <v>0.01</v>
      </c>
      <c r="F327">
        <v>0.5</v>
      </c>
      <c r="G327" t="s">
        <v>112</v>
      </c>
      <c r="H327">
        <v>1459768</v>
      </c>
      <c r="I327" t="s">
        <v>112</v>
      </c>
      <c r="J327">
        <v>11.457053113257899</v>
      </c>
      <c r="K327">
        <v>1009277000</v>
      </c>
      <c r="L327">
        <v>1021904000</v>
      </c>
      <c r="M327" s="4">
        <v>3538918</v>
      </c>
      <c r="N327">
        <v>308321743</v>
      </c>
      <c r="O327">
        <v>5294207</v>
      </c>
      <c r="P327">
        <v>8866851</v>
      </c>
      <c r="Q327">
        <v>4156010</v>
      </c>
      <c r="R327">
        <v>-15648346</v>
      </c>
      <c r="S327" t="s">
        <v>112</v>
      </c>
      <c r="T327" t="s">
        <v>112</v>
      </c>
      <c r="U327" t="s">
        <v>112</v>
      </c>
      <c r="V327" t="s">
        <v>112</v>
      </c>
      <c r="W327" t="s">
        <v>112</v>
      </c>
      <c r="X327" t="s">
        <v>112</v>
      </c>
      <c r="Y327" t="s">
        <v>112</v>
      </c>
      <c r="Z327" t="s">
        <v>112</v>
      </c>
      <c r="AA327" t="s">
        <v>112</v>
      </c>
      <c r="AB327" t="s">
        <v>112</v>
      </c>
      <c r="AC327" t="s">
        <v>112</v>
      </c>
      <c r="AD327" t="s">
        <v>112</v>
      </c>
      <c r="AE327" t="s">
        <v>112</v>
      </c>
      <c r="AF327" t="s">
        <v>112</v>
      </c>
      <c r="AG327" t="s">
        <v>112</v>
      </c>
      <c r="AH327" t="s">
        <v>112</v>
      </c>
      <c r="AI327" t="s">
        <v>112</v>
      </c>
      <c r="AJ327" t="s">
        <v>112</v>
      </c>
      <c r="AK327" t="s">
        <v>112</v>
      </c>
      <c r="AL327" t="s">
        <v>112</v>
      </c>
      <c r="AM327" t="s">
        <v>112</v>
      </c>
      <c r="AN327" t="s">
        <v>112</v>
      </c>
      <c r="AO327" t="s">
        <v>112</v>
      </c>
      <c r="AP327" t="s">
        <v>112</v>
      </c>
      <c r="AQ327" t="s">
        <v>112</v>
      </c>
      <c r="AR327" t="s">
        <v>112</v>
      </c>
      <c r="AS327" t="s">
        <v>112</v>
      </c>
      <c r="AT327">
        <v>-60192094</v>
      </c>
    </row>
    <row r="328" spans="1:46" x14ac:dyDescent="0.35">
      <c r="A328" t="s">
        <v>784</v>
      </c>
      <c r="B328" t="s">
        <v>159</v>
      </c>
      <c r="C328" t="s">
        <v>112</v>
      </c>
      <c r="D328" t="s">
        <v>112</v>
      </c>
      <c r="E328">
        <v>0.01</v>
      </c>
      <c r="F328">
        <v>0.5</v>
      </c>
      <c r="G328" t="s">
        <v>112</v>
      </c>
      <c r="H328">
        <v>4051524</v>
      </c>
      <c r="I328" t="s">
        <v>112</v>
      </c>
      <c r="J328">
        <v>23.8858752433331</v>
      </c>
      <c r="K328">
        <v>2789883000</v>
      </c>
      <c r="L328">
        <v>2566917000</v>
      </c>
      <c r="M328" s="4">
        <v>10112000</v>
      </c>
      <c r="N328">
        <v>820972454</v>
      </c>
      <c r="O328">
        <v>8428176</v>
      </c>
      <c r="P328">
        <v>37738715</v>
      </c>
      <c r="Q328">
        <v>311129</v>
      </c>
      <c r="R328">
        <v>-22170719</v>
      </c>
      <c r="S328" t="s">
        <v>112</v>
      </c>
      <c r="T328" t="s">
        <v>112</v>
      </c>
      <c r="U328" t="s">
        <v>112</v>
      </c>
      <c r="V328" t="s">
        <v>112</v>
      </c>
      <c r="W328" t="s">
        <v>112</v>
      </c>
      <c r="X328" t="s">
        <v>112</v>
      </c>
      <c r="Y328" t="s">
        <v>112</v>
      </c>
      <c r="Z328" t="s">
        <v>112</v>
      </c>
      <c r="AA328" t="s">
        <v>112</v>
      </c>
      <c r="AB328" t="s">
        <v>112</v>
      </c>
      <c r="AC328" t="s">
        <v>112</v>
      </c>
      <c r="AD328" t="s">
        <v>112</v>
      </c>
      <c r="AE328" t="s">
        <v>112</v>
      </c>
      <c r="AF328" t="s">
        <v>112</v>
      </c>
      <c r="AG328" t="s">
        <v>112</v>
      </c>
      <c r="AH328" t="s">
        <v>112</v>
      </c>
      <c r="AI328" t="s">
        <v>112</v>
      </c>
      <c r="AJ328" t="s">
        <v>112</v>
      </c>
      <c r="AK328" t="s">
        <v>112</v>
      </c>
      <c r="AL328" t="s">
        <v>112</v>
      </c>
      <c r="AM328" t="s">
        <v>112</v>
      </c>
      <c r="AN328" t="s">
        <v>112</v>
      </c>
      <c r="AO328" t="s">
        <v>112</v>
      </c>
      <c r="AP328" t="s">
        <v>112</v>
      </c>
      <c r="AQ328" t="s">
        <v>112</v>
      </c>
      <c r="AR328" t="s">
        <v>112</v>
      </c>
      <c r="AS328" t="s">
        <v>112</v>
      </c>
      <c r="AT328">
        <v>-54175555</v>
      </c>
    </row>
    <row r="329" spans="1:46" x14ac:dyDescent="0.35">
      <c r="A329" t="s">
        <v>785</v>
      </c>
      <c r="B329" t="s">
        <v>185</v>
      </c>
      <c r="C329" t="s">
        <v>112</v>
      </c>
      <c r="D329" t="s">
        <v>112</v>
      </c>
      <c r="E329">
        <v>0.01</v>
      </c>
      <c r="F329">
        <v>0.5</v>
      </c>
      <c r="G329" t="s">
        <v>112</v>
      </c>
      <c r="H329">
        <v>3599267</v>
      </c>
      <c r="I329" t="s">
        <v>112</v>
      </c>
      <c r="J329">
        <v>16.921506430166399</v>
      </c>
      <c r="K329">
        <v>2175564000</v>
      </c>
      <c r="L329">
        <v>2070993000</v>
      </c>
      <c r="M329" s="4">
        <v>7234560</v>
      </c>
      <c r="N329">
        <v>642277468</v>
      </c>
      <c r="O329">
        <v>6892288</v>
      </c>
      <c r="P329">
        <v>8601359</v>
      </c>
      <c r="Q329">
        <v>2553556</v>
      </c>
      <c r="R329">
        <v>-11258872</v>
      </c>
      <c r="S329" t="s">
        <v>112</v>
      </c>
      <c r="T329" t="s">
        <v>112</v>
      </c>
      <c r="U329" t="s">
        <v>112</v>
      </c>
      <c r="V329" t="s">
        <v>112</v>
      </c>
      <c r="W329" t="s">
        <v>112</v>
      </c>
      <c r="X329" t="s">
        <v>112</v>
      </c>
      <c r="Y329" t="s">
        <v>112</v>
      </c>
      <c r="Z329" t="s">
        <v>112</v>
      </c>
      <c r="AA329" t="s">
        <v>112</v>
      </c>
      <c r="AB329" t="s">
        <v>112</v>
      </c>
      <c r="AC329" t="s">
        <v>112</v>
      </c>
      <c r="AD329" t="s">
        <v>112</v>
      </c>
      <c r="AE329" t="s">
        <v>112</v>
      </c>
      <c r="AF329" t="s">
        <v>112</v>
      </c>
      <c r="AG329" t="s">
        <v>112</v>
      </c>
      <c r="AH329" t="s">
        <v>112</v>
      </c>
      <c r="AI329" t="s">
        <v>112</v>
      </c>
      <c r="AJ329" t="s">
        <v>112</v>
      </c>
      <c r="AK329" t="s">
        <v>112</v>
      </c>
      <c r="AL329" t="s">
        <v>112</v>
      </c>
      <c r="AM329" t="s">
        <v>112</v>
      </c>
      <c r="AN329" t="s">
        <v>112</v>
      </c>
      <c r="AO329" t="s">
        <v>112</v>
      </c>
      <c r="AP329" t="s">
        <v>112</v>
      </c>
      <c r="AQ329" t="s">
        <v>112</v>
      </c>
      <c r="AR329" t="s">
        <v>112</v>
      </c>
      <c r="AS329" t="s">
        <v>112</v>
      </c>
      <c r="AT329">
        <v>-44752965</v>
      </c>
    </row>
    <row r="330" spans="1:46" x14ac:dyDescent="0.3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row>
    <row r="331" spans="1:46" x14ac:dyDescent="0.35">
      <c r="A331" t="s">
        <v>786</v>
      </c>
      <c r="B331" t="s">
        <v>132</v>
      </c>
      <c r="C331" t="s">
        <v>112</v>
      </c>
      <c r="D331" t="s">
        <v>112</v>
      </c>
      <c r="E331">
        <v>0.2</v>
      </c>
      <c r="F331">
        <v>0.5</v>
      </c>
      <c r="G331" t="s">
        <v>112</v>
      </c>
      <c r="H331">
        <v>14461596</v>
      </c>
      <c r="I331" t="s">
        <v>112</v>
      </c>
      <c r="J331">
        <v>-559.44720849427495</v>
      </c>
      <c r="K331">
        <v>20424822000</v>
      </c>
      <c r="L331">
        <v>19776194000</v>
      </c>
      <c r="M331" s="4">
        <v>32685997</v>
      </c>
      <c r="N331">
        <v>6790655901</v>
      </c>
      <c r="O331">
        <v>34829601</v>
      </c>
      <c r="P331">
        <v>219178577</v>
      </c>
      <c r="Q331">
        <v>-41198658</v>
      </c>
      <c r="R331">
        <v>8379715</v>
      </c>
      <c r="S331" t="s">
        <v>112</v>
      </c>
      <c r="T331" t="s">
        <v>112</v>
      </c>
      <c r="U331" t="s">
        <v>112</v>
      </c>
      <c r="V331" t="s">
        <v>112</v>
      </c>
      <c r="W331" t="s">
        <v>112</v>
      </c>
      <c r="X331" t="s">
        <v>112</v>
      </c>
      <c r="Y331" t="s">
        <v>112</v>
      </c>
      <c r="Z331" t="s">
        <v>112</v>
      </c>
      <c r="AA331" t="s">
        <v>112</v>
      </c>
      <c r="AB331" t="s">
        <v>112</v>
      </c>
      <c r="AC331" t="s">
        <v>112</v>
      </c>
      <c r="AD331" t="s">
        <v>112</v>
      </c>
      <c r="AE331" t="s">
        <v>112</v>
      </c>
      <c r="AF331" t="s">
        <v>112</v>
      </c>
      <c r="AG331" t="s">
        <v>112</v>
      </c>
      <c r="AH331" t="s">
        <v>112</v>
      </c>
      <c r="AI331" t="s">
        <v>112</v>
      </c>
      <c r="AJ331" t="s">
        <v>112</v>
      </c>
      <c r="AK331" t="s">
        <v>112</v>
      </c>
      <c r="AL331" t="s">
        <v>112</v>
      </c>
      <c r="AM331" t="s">
        <v>112</v>
      </c>
      <c r="AN331" t="s">
        <v>112</v>
      </c>
      <c r="AO331" t="s">
        <v>112</v>
      </c>
      <c r="AP331" t="s">
        <v>112</v>
      </c>
      <c r="AQ331" t="s">
        <v>112</v>
      </c>
      <c r="AR331" t="s">
        <v>112</v>
      </c>
      <c r="AS331" t="s">
        <v>112</v>
      </c>
      <c r="AT331">
        <v>-921636049</v>
      </c>
    </row>
    <row r="332" spans="1:46" x14ac:dyDescent="0.35">
      <c r="A332" t="s">
        <v>787</v>
      </c>
      <c r="B332" t="s">
        <v>173</v>
      </c>
      <c r="C332" t="s">
        <v>112</v>
      </c>
      <c r="D332" t="s">
        <v>112</v>
      </c>
      <c r="E332">
        <v>0.01</v>
      </c>
      <c r="F332">
        <v>0.5</v>
      </c>
      <c r="G332" t="s">
        <v>112</v>
      </c>
      <c r="H332">
        <v>4495619</v>
      </c>
      <c r="I332" t="s">
        <v>112</v>
      </c>
      <c r="J332">
        <v>21.6981013126756</v>
      </c>
      <c r="K332">
        <v>2987257000</v>
      </c>
      <c r="L332">
        <v>2757112000</v>
      </c>
      <c r="M332" s="4">
        <v>7839938</v>
      </c>
      <c r="N332">
        <v>855083211</v>
      </c>
      <c r="O332">
        <v>8497534</v>
      </c>
      <c r="P332">
        <v>35920654</v>
      </c>
      <c r="Q332">
        <v>-2521899</v>
      </c>
      <c r="R332">
        <v>-35394900</v>
      </c>
      <c r="S332" t="s">
        <v>112</v>
      </c>
      <c r="T332" t="s">
        <v>112</v>
      </c>
      <c r="U332" t="s">
        <v>112</v>
      </c>
      <c r="V332" t="s">
        <v>112</v>
      </c>
      <c r="W332" t="s">
        <v>112</v>
      </c>
      <c r="X332" t="s">
        <v>112</v>
      </c>
      <c r="Y332" t="s">
        <v>112</v>
      </c>
      <c r="Z332" t="s">
        <v>112</v>
      </c>
      <c r="AA332" t="s">
        <v>112</v>
      </c>
      <c r="AB332" t="s">
        <v>112</v>
      </c>
      <c r="AC332" t="s">
        <v>112</v>
      </c>
      <c r="AD332" t="s">
        <v>112</v>
      </c>
      <c r="AE332" t="s">
        <v>112</v>
      </c>
      <c r="AF332" t="s">
        <v>112</v>
      </c>
      <c r="AG332" t="s">
        <v>112</v>
      </c>
      <c r="AH332" t="s">
        <v>112</v>
      </c>
      <c r="AI332" t="s">
        <v>112</v>
      </c>
      <c r="AJ332" t="s">
        <v>112</v>
      </c>
      <c r="AK332" t="s">
        <v>112</v>
      </c>
      <c r="AL332" t="s">
        <v>112</v>
      </c>
      <c r="AM332" t="s">
        <v>112</v>
      </c>
      <c r="AN332" t="s">
        <v>112</v>
      </c>
      <c r="AO332" t="s">
        <v>112</v>
      </c>
      <c r="AP332" t="s">
        <v>112</v>
      </c>
      <c r="AQ332" t="s">
        <v>112</v>
      </c>
      <c r="AR332" t="s">
        <v>112</v>
      </c>
      <c r="AS332" t="s">
        <v>112</v>
      </c>
      <c r="AT332">
        <v>-215023621</v>
      </c>
    </row>
    <row r="333" spans="1:46" x14ac:dyDescent="0.35">
      <c r="A333" t="s">
        <v>788</v>
      </c>
      <c r="B333" t="s">
        <v>225</v>
      </c>
      <c r="C333" t="s">
        <v>112</v>
      </c>
      <c r="D333" t="s">
        <v>112</v>
      </c>
      <c r="E333">
        <v>0.09</v>
      </c>
      <c r="F333">
        <v>0.5</v>
      </c>
      <c r="G333" t="s">
        <v>112</v>
      </c>
      <c r="H333">
        <v>1276100</v>
      </c>
      <c r="I333" t="s">
        <v>112</v>
      </c>
      <c r="J333">
        <v>40.350324448314304</v>
      </c>
      <c r="K333">
        <v>943130000</v>
      </c>
      <c r="L333">
        <v>812752000</v>
      </c>
      <c r="M333" s="4">
        <v>2220572</v>
      </c>
      <c r="N333">
        <v>265486694</v>
      </c>
      <c r="O333">
        <v>3358576</v>
      </c>
      <c r="P333">
        <v>2095485</v>
      </c>
      <c r="Q333">
        <v>1540827</v>
      </c>
      <c r="R333">
        <v>-1513635</v>
      </c>
      <c r="S333" t="s">
        <v>112</v>
      </c>
      <c r="T333" t="s">
        <v>112</v>
      </c>
      <c r="U333" t="s">
        <v>112</v>
      </c>
      <c r="V333" t="s">
        <v>112</v>
      </c>
      <c r="W333" t="s">
        <v>112</v>
      </c>
      <c r="X333" t="s">
        <v>112</v>
      </c>
      <c r="Y333" t="s">
        <v>112</v>
      </c>
      <c r="Z333" t="s">
        <v>112</v>
      </c>
      <c r="AA333" t="s">
        <v>112</v>
      </c>
      <c r="AB333" t="s">
        <v>112</v>
      </c>
      <c r="AC333" t="s">
        <v>112</v>
      </c>
      <c r="AD333" t="s">
        <v>112</v>
      </c>
      <c r="AE333" t="s">
        <v>112</v>
      </c>
      <c r="AF333" t="s">
        <v>112</v>
      </c>
      <c r="AG333" t="s">
        <v>112</v>
      </c>
      <c r="AH333" t="s">
        <v>112</v>
      </c>
      <c r="AI333" t="s">
        <v>112</v>
      </c>
      <c r="AJ333" t="s">
        <v>112</v>
      </c>
      <c r="AK333" t="s">
        <v>112</v>
      </c>
      <c r="AL333" t="s">
        <v>112</v>
      </c>
      <c r="AM333" t="s">
        <v>112</v>
      </c>
      <c r="AN333" t="s">
        <v>112</v>
      </c>
      <c r="AO333" t="s">
        <v>112</v>
      </c>
      <c r="AP333" t="s">
        <v>112</v>
      </c>
      <c r="AQ333" t="s">
        <v>112</v>
      </c>
      <c r="AR333" t="s">
        <v>112</v>
      </c>
      <c r="AS333" t="s">
        <v>112</v>
      </c>
      <c r="AT333">
        <v>-30515877</v>
      </c>
    </row>
    <row r="334" spans="1:46" x14ac:dyDescent="0.35">
      <c r="A334" t="s">
        <v>789</v>
      </c>
      <c r="B334" t="s">
        <v>115</v>
      </c>
      <c r="C334" t="s">
        <v>112</v>
      </c>
      <c r="D334" t="s">
        <v>112</v>
      </c>
      <c r="E334">
        <v>0.09</v>
      </c>
      <c r="F334">
        <v>0.5</v>
      </c>
      <c r="G334" t="s">
        <v>112</v>
      </c>
      <c r="H334">
        <v>1175418</v>
      </c>
      <c r="I334" t="s">
        <v>112</v>
      </c>
      <c r="J334">
        <v>94.891732586575102</v>
      </c>
      <c r="K334">
        <v>610243000</v>
      </c>
      <c r="L334">
        <v>564719000</v>
      </c>
      <c r="M334" s="4">
        <v>0</v>
      </c>
      <c r="N334">
        <v>181934406</v>
      </c>
      <c r="O334">
        <v>1643892</v>
      </c>
      <c r="P334">
        <v>5970231</v>
      </c>
      <c r="Q334">
        <v>-72425</v>
      </c>
      <c r="R334">
        <v>-5876082</v>
      </c>
      <c r="S334" t="s">
        <v>112</v>
      </c>
      <c r="T334" t="s">
        <v>112</v>
      </c>
      <c r="U334" t="s">
        <v>112</v>
      </c>
      <c r="V334" t="s">
        <v>112</v>
      </c>
      <c r="W334" t="s">
        <v>112</v>
      </c>
      <c r="X334" t="s">
        <v>112</v>
      </c>
      <c r="Y334" t="s">
        <v>112</v>
      </c>
      <c r="Z334" t="s">
        <v>112</v>
      </c>
      <c r="AA334" t="s">
        <v>112</v>
      </c>
      <c r="AB334" t="s">
        <v>112</v>
      </c>
      <c r="AC334" t="s">
        <v>112</v>
      </c>
      <c r="AD334" t="s">
        <v>112</v>
      </c>
      <c r="AE334" t="s">
        <v>112</v>
      </c>
      <c r="AF334" t="s">
        <v>112</v>
      </c>
      <c r="AG334" t="s">
        <v>112</v>
      </c>
      <c r="AH334" t="s">
        <v>112</v>
      </c>
      <c r="AI334" t="s">
        <v>112</v>
      </c>
      <c r="AJ334" t="s">
        <v>112</v>
      </c>
      <c r="AK334" t="s">
        <v>112</v>
      </c>
      <c r="AL334" t="s">
        <v>112</v>
      </c>
      <c r="AM334" t="s">
        <v>112</v>
      </c>
      <c r="AN334" t="s">
        <v>112</v>
      </c>
      <c r="AO334" t="s">
        <v>112</v>
      </c>
      <c r="AP334" t="s">
        <v>112</v>
      </c>
      <c r="AQ334" t="s">
        <v>112</v>
      </c>
      <c r="AR334" t="s">
        <v>112</v>
      </c>
      <c r="AS334" t="s">
        <v>112</v>
      </c>
      <c r="AT334">
        <v>-31049289</v>
      </c>
    </row>
    <row r="335" spans="1:46" x14ac:dyDescent="0.35">
      <c r="A335" t="s">
        <v>790</v>
      </c>
      <c r="B335" t="s">
        <v>304</v>
      </c>
      <c r="C335" t="s">
        <v>112</v>
      </c>
      <c r="D335" t="s">
        <v>112</v>
      </c>
      <c r="E335">
        <v>0.09</v>
      </c>
      <c r="F335">
        <v>0.5</v>
      </c>
      <c r="G335" t="s">
        <v>112</v>
      </c>
      <c r="H335">
        <v>1441272</v>
      </c>
      <c r="I335" t="s">
        <v>112</v>
      </c>
      <c r="J335">
        <v>80.653508315754394</v>
      </c>
      <c r="K335">
        <v>734052000</v>
      </c>
      <c r="L335">
        <v>682067000</v>
      </c>
      <c r="M335" s="4">
        <v>2048000</v>
      </c>
      <c r="N335">
        <v>176655762</v>
      </c>
      <c r="O335">
        <v>679622</v>
      </c>
      <c r="P335">
        <v>4831615</v>
      </c>
      <c r="Q335">
        <v>-337473</v>
      </c>
      <c r="R335">
        <v>-6906462</v>
      </c>
      <c r="S335" t="s">
        <v>112</v>
      </c>
      <c r="T335" t="s">
        <v>112</v>
      </c>
      <c r="U335" t="s">
        <v>112</v>
      </c>
      <c r="V335" t="s">
        <v>112</v>
      </c>
      <c r="W335" t="s">
        <v>112</v>
      </c>
      <c r="X335" t="s">
        <v>112</v>
      </c>
      <c r="Y335" t="s">
        <v>112</v>
      </c>
      <c r="Z335" t="s">
        <v>112</v>
      </c>
      <c r="AA335" t="s">
        <v>112</v>
      </c>
      <c r="AB335" t="s">
        <v>112</v>
      </c>
      <c r="AC335" t="s">
        <v>112</v>
      </c>
      <c r="AD335" t="s">
        <v>112</v>
      </c>
      <c r="AE335" t="s">
        <v>112</v>
      </c>
      <c r="AF335" t="s">
        <v>112</v>
      </c>
      <c r="AG335" t="s">
        <v>112</v>
      </c>
      <c r="AH335" t="s">
        <v>112</v>
      </c>
      <c r="AI335" t="s">
        <v>112</v>
      </c>
      <c r="AJ335" t="s">
        <v>112</v>
      </c>
      <c r="AK335" t="s">
        <v>112</v>
      </c>
      <c r="AL335" t="s">
        <v>112</v>
      </c>
      <c r="AM335" t="s">
        <v>112</v>
      </c>
      <c r="AN335" t="s">
        <v>112</v>
      </c>
      <c r="AO335" t="s">
        <v>112</v>
      </c>
      <c r="AP335" t="s">
        <v>112</v>
      </c>
      <c r="AQ335" t="s">
        <v>112</v>
      </c>
      <c r="AR335" t="s">
        <v>112</v>
      </c>
      <c r="AS335" t="s">
        <v>112</v>
      </c>
      <c r="AT335">
        <v>-22355703</v>
      </c>
    </row>
    <row r="336" spans="1:46" x14ac:dyDescent="0.35">
      <c r="A336" t="s">
        <v>791</v>
      </c>
      <c r="B336" t="s">
        <v>321</v>
      </c>
      <c r="C336" t="s">
        <v>112</v>
      </c>
      <c r="D336" t="s">
        <v>112</v>
      </c>
      <c r="E336">
        <v>0.09</v>
      </c>
      <c r="F336">
        <v>0.5</v>
      </c>
      <c r="G336" t="s">
        <v>112</v>
      </c>
      <c r="H336">
        <v>836340</v>
      </c>
      <c r="I336" t="s">
        <v>112</v>
      </c>
      <c r="J336">
        <v>62.773152664906299</v>
      </c>
      <c r="K336">
        <v>410114000</v>
      </c>
      <c r="L336">
        <v>379190000</v>
      </c>
      <c r="M336" s="4">
        <v>0</v>
      </c>
      <c r="N336">
        <v>104009948</v>
      </c>
      <c r="O336">
        <v>14310</v>
      </c>
      <c r="P336">
        <v>2138889</v>
      </c>
      <c r="Q336">
        <v>1879464</v>
      </c>
      <c r="R336">
        <v>-1640836</v>
      </c>
      <c r="S336" t="s">
        <v>112</v>
      </c>
      <c r="T336" t="s">
        <v>112</v>
      </c>
      <c r="U336" t="s">
        <v>112</v>
      </c>
      <c r="V336" t="s">
        <v>112</v>
      </c>
      <c r="W336" t="s">
        <v>112</v>
      </c>
      <c r="X336" t="s">
        <v>112</v>
      </c>
      <c r="Y336" t="s">
        <v>112</v>
      </c>
      <c r="Z336" t="s">
        <v>112</v>
      </c>
      <c r="AA336" t="s">
        <v>112</v>
      </c>
      <c r="AB336" t="s">
        <v>112</v>
      </c>
      <c r="AC336" t="s">
        <v>112</v>
      </c>
      <c r="AD336" t="s">
        <v>112</v>
      </c>
      <c r="AE336" t="s">
        <v>112</v>
      </c>
      <c r="AF336" t="s">
        <v>112</v>
      </c>
      <c r="AG336" t="s">
        <v>112</v>
      </c>
      <c r="AH336" t="s">
        <v>112</v>
      </c>
      <c r="AI336" t="s">
        <v>112</v>
      </c>
      <c r="AJ336" t="s">
        <v>112</v>
      </c>
      <c r="AK336" t="s">
        <v>112</v>
      </c>
      <c r="AL336" t="s">
        <v>112</v>
      </c>
      <c r="AM336" t="s">
        <v>112</v>
      </c>
      <c r="AN336" t="s">
        <v>112</v>
      </c>
      <c r="AO336" t="s">
        <v>112</v>
      </c>
      <c r="AP336" t="s">
        <v>112</v>
      </c>
      <c r="AQ336" t="s">
        <v>112</v>
      </c>
      <c r="AR336" t="s">
        <v>112</v>
      </c>
      <c r="AS336" t="s">
        <v>112</v>
      </c>
      <c r="AT336">
        <v>-11324039</v>
      </c>
    </row>
    <row r="337" spans="1:46" x14ac:dyDescent="0.35">
      <c r="A337" t="s">
        <v>792</v>
      </c>
      <c r="B337" t="s">
        <v>140</v>
      </c>
      <c r="C337" t="s">
        <v>112</v>
      </c>
      <c r="D337" t="s">
        <v>112</v>
      </c>
      <c r="E337">
        <v>0.09</v>
      </c>
      <c r="F337">
        <v>0.5</v>
      </c>
      <c r="G337" t="s">
        <v>112</v>
      </c>
      <c r="H337">
        <v>2440861</v>
      </c>
      <c r="I337" t="s">
        <v>112</v>
      </c>
      <c r="J337">
        <v>132.89881732954501</v>
      </c>
      <c r="K337">
        <v>1396762000</v>
      </c>
      <c r="L337">
        <v>1245349000</v>
      </c>
      <c r="M337" s="4">
        <v>4515840</v>
      </c>
      <c r="N337">
        <v>395933224</v>
      </c>
      <c r="O337">
        <v>1677763</v>
      </c>
      <c r="P337">
        <v>11731076</v>
      </c>
      <c r="Q337">
        <v>7401677</v>
      </c>
      <c r="R337">
        <v>-12266691</v>
      </c>
      <c r="S337" t="s">
        <v>112</v>
      </c>
      <c r="T337" t="s">
        <v>112</v>
      </c>
      <c r="U337" t="s">
        <v>112</v>
      </c>
      <c r="V337" t="s">
        <v>112</v>
      </c>
      <c r="W337" t="s">
        <v>112</v>
      </c>
      <c r="X337" t="s">
        <v>112</v>
      </c>
      <c r="Y337" t="s">
        <v>112</v>
      </c>
      <c r="Z337" t="s">
        <v>112</v>
      </c>
      <c r="AA337" t="s">
        <v>112</v>
      </c>
      <c r="AB337" t="s">
        <v>112</v>
      </c>
      <c r="AC337" t="s">
        <v>112</v>
      </c>
      <c r="AD337" t="s">
        <v>112</v>
      </c>
      <c r="AE337" t="s">
        <v>112</v>
      </c>
      <c r="AF337" t="s">
        <v>112</v>
      </c>
      <c r="AG337" t="s">
        <v>112</v>
      </c>
      <c r="AH337" t="s">
        <v>112</v>
      </c>
      <c r="AI337" t="s">
        <v>112</v>
      </c>
      <c r="AJ337" t="s">
        <v>112</v>
      </c>
      <c r="AK337" t="s">
        <v>112</v>
      </c>
      <c r="AL337" t="s">
        <v>112</v>
      </c>
      <c r="AM337" t="s">
        <v>112</v>
      </c>
      <c r="AN337" t="s">
        <v>112</v>
      </c>
      <c r="AO337" t="s">
        <v>112</v>
      </c>
      <c r="AP337" t="s">
        <v>112</v>
      </c>
      <c r="AQ337" t="s">
        <v>112</v>
      </c>
      <c r="AR337" t="s">
        <v>112</v>
      </c>
      <c r="AS337" t="s">
        <v>112</v>
      </c>
      <c r="AT337">
        <v>-58016095</v>
      </c>
    </row>
    <row r="338" spans="1:46" x14ac:dyDescent="0.35">
      <c r="A338" t="s">
        <v>793</v>
      </c>
      <c r="B338" t="s">
        <v>245</v>
      </c>
      <c r="C338" t="s">
        <v>112</v>
      </c>
      <c r="D338" t="s">
        <v>112</v>
      </c>
      <c r="E338">
        <v>0.1</v>
      </c>
      <c r="F338">
        <v>0.5</v>
      </c>
      <c r="G338" t="s">
        <v>112</v>
      </c>
      <c r="H338">
        <v>1042312</v>
      </c>
      <c r="I338" t="s">
        <v>112</v>
      </c>
      <c r="J338">
        <v>54.236401361446902</v>
      </c>
      <c r="K338">
        <v>645800000</v>
      </c>
      <c r="L338">
        <v>566709000</v>
      </c>
      <c r="M338" s="4">
        <v>2590760</v>
      </c>
      <c r="N338">
        <v>176663515</v>
      </c>
      <c r="O338">
        <v>588408</v>
      </c>
      <c r="P338">
        <v>4459469</v>
      </c>
      <c r="Q338">
        <v>-1682983</v>
      </c>
      <c r="R338">
        <v>-6686089</v>
      </c>
      <c r="S338" t="s">
        <v>112</v>
      </c>
      <c r="T338" t="s">
        <v>112</v>
      </c>
      <c r="U338" t="s">
        <v>112</v>
      </c>
      <c r="V338" t="s">
        <v>112</v>
      </c>
      <c r="W338" t="s">
        <v>112</v>
      </c>
      <c r="X338" t="s">
        <v>112</v>
      </c>
      <c r="Y338" t="s">
        <v>112</v>
      </c>
      <c r="Z338" t="s">
        <v>112</v>
      </c>
      <c r="AA338" t="s">
        <v>112</v>
      </c>
      <c r="AB338" t="s">
        <v>112</v>
      </c>
      <c r="AC338" t="s">
        <v>112</v>
      </c>
      <c r="AD338" t="s">
        <v>112</v>
      </c>
      <c r="AE338" t="s">
        <v>112</v>
      </c>
      <c r="AF338" t="s">
        <v>112</v>
      </c>
      <c r="AG338" t="s">
        <v>112</v>
      </c>
      <c r="AH338" t="s">
        <v>112</v>
      </c>
      <c r="AI338" t="s">
        <v>112</v>
      </c>
      <c r="AJ338" t="s">
        <v>112</v>
      </c>
      <c r="AK338" t="s">
        <v>112</v>
      </c>
      <c r="AL338" t="s">
        <v>112</v>
      </c>
      <c r="AM338" t="s">
        <v>112</v>
      </c>
      <c r="AN338" t="s">
        <v>112</v>
      </c>
      <c r="AO338" t="s">
        <v>112</v>
      </c>
      <c r="AP338" t="s">
        <v>112</v>
      </c>
      <c r="AQ338" t="s">
        <v>112</v>
      </c>
      <c r="AR338" t="s">
        <v>112</v>
      </c>
      <c r="AS338" t="s">
        <v>112</v>
      </c>
      <c r="AT338">
        <v>-17431108</v>
      </c>
    </row>
    <row r="339" spans="1:46" x14ac:dyDescent="0.35">
      <c r="A339" t="s">
        <v>794</v>
      </c>
      <c r="B339" t="s">
        <v>144</v>
      </c>
      <c r="C339" t="s">
        <v>112</v>
      </c>
      <c r="D339" t="s">
        <v>112</v>
      </c>
      <c r="E339">
        <v>0.09</v>
      </c>
      <c r="F339">
        <v>0.5</v>
      </c>
      <c r="G339" t="s">
        <v>112</v>
      </c>
      <c r="H339">
        <v>2498849</v>
      </c>
      <c r="I339" t="s">
        <v>112</v>
      </c>
      <c r="J339">
        <v>74.366663942459496</v>
      </c>
      <c r="K339">
        <v>1456543000</v>
      </c>
      <c r="L339">
        <v>1283534000</v>
      </c>
      <c r="M339" s="4">
        <v>504320</v>
      </c>
      <c r="N339">
        <v>428464155</v>
      </c>
      <c r="O339">
        <v>6014120</v>
      </c>
      <c r="P339">
        <v>18193793</v>
      </c>
      <c r="Q339">
        <v>-2578269</v>
      </c>
      <c r="R339">
        <v>-17531193</v>
      </c>
      <c r="S339" t="s">
        <v>112</v>
      </c>
      <c r="T339" t="s">
        <v>112</v>
      </c>
      <c r="U339" t="s">
        <v>112</v>
      </c>
      <c r="V339" t="s">
        <v>112</v>
      </c>
      <c r="W339" t="s">
        <v>112</v>
      </c>
      <c r="X339" t="s">
        <v>112</v>
      </c>
      <c r="Y339" t="s">
        <v>112</v>
      </c>
      <c r="Z339" t="s">
        <v>112</v>
      </c>
      <c r="AA339" t="s">
        <v>112</v>
      </c>
      <c r="AB339" t="s">
        <v>112</v>
      </c>
      <c r="AC339" t="s">
        <v>112</v>
      </c>
      <c r="AD339" t="s">
        <v>112</v>
      </c>
      <c r="AE339" t="s">
        <v>112</v>
      </c>
      <c r="AF339" t="s">
        <v>112</v>
      </c>
      <c r="AG339" t="s">
        <v>112</v>
      </c>
      <c r="AH339" t="s">
        <v>112</v>
      </c>
      <c r="AI339" t="s">
        <v>112</v>
      </c>
      <c r="AJ339" t="s">
        <v>112</v>
      </c>
      <c r="AK339" t="s">
        <v>112</v>
      </c>
      <c r="AL339" t="s">
        <v>112</v>
      </c>
      <c r="AM339" t="s">
        <v>112</v>
      </c>
      <c r="AN339" t="s">
        <v>112</v>
      </c>
      <c r="AO339" t="s">
        <v>112</v>
      </c>
      <c r="AP339" t="s">
        <v>112</v>
      </c>
      <c r="AQ339" t="s">
        <v>112</v>
      </c>
      <c r="AR339" t="s">
        <v>112</v>
      </c>
      <c r="AS339" t="s">
        <v>112</v>
      </c>
      <c r="AT339">
        <v>-50288413</v>
      </c>
    </row>
    <row r="340" spans="1:46" x14ac:dyDescent="0.35">
      <c r="A340" t="s">
        <v>795</v>
      </c>
      <c r="B340" t="s">
        <v>210</v>
      </c>
      <c r="C340" t="s">
        <v>112</v>
      </c>
      <c r="D340" t="s">
        <v>112</v>
      </c>
      <c r="E340">
        <v>0.1</v>
      </c>
      <c r="F340">
        <v>0.5</v>
      </c>
      <c r="G340" t="s">
        <v>112</v>
      </c>
      <c r="H340">
        <v>2014454</v>
      </c>
      <c r="I340" t="s">
        <v>112</v>
      </c>
      <c r="J340">
        <v>74.312347472984698</v>
      </c>
      <c r="K340">
        <v>1494277000</v>
      </c>
      <c r="L340">
        <v>1196425000</v>
      </c>
      <c r="M340" s="4">
        <v>5064950</v>
      </c>
      <c r="N340">
        <v>415672599</v>
      </c>
      <c r="O340">
        <v>6408368</v>
      </c>
      <c r="P340">
        <v>12934958</v>
      </c>
      <c r="Q340">
        <v>8340884</v>
      </c>
      <c r="R340">
        <v>-5876135</v>
      </c>
      <c r="S340" t="s">
        <v>112</v>
      </c>
      <c r="T340" t="s">
        <v>112</v>
      </c>
      <c r="U340" t="s">
        <v>112</v>
      </c>
      <c r="V340" t="s">
        <v>112</v>
      </c>
      <c r="W340" t="s">
        <v>112</v>
      </c>
      <c r="X340" t="s">
        <v>112</v>
      </c>
      <c r="Y340" t="s">
        <v>112</v>
      </c>
      <c r="Z340" t="s">
        <v>112</v>
      </c>
      <c r="AA340" t="s">
        <v>112</v>
      </c>
      <c r="AB340" t="s">
        <v>112</v>
      </c>
      <c r="AC340" t="s">
        <v>112</v>
      </c>
      <c r="AD340" t="s">
        <v>112</v>
      </c>
      <c r="AE340" t="s">
        <v>112</v>
      </c>
      <c r="AF340" t="s">
        <v>112</v>
      </c>
      <c r="AG340" t="s">
        <v>112</v>
      </c>
      <c r="AH340" t="s">
        <v>112</v>
      </c>
      <c r="AI340" t="s">
        <v>112</v>
      </c>
      <c r="AJ340" t="s">
        <v>112</v>
      </c>
      <c r="AK340" t="s">
        <v>112</v>
      </c>
      <c r="AL340" t="s">
        <v>112</v>
      </c>
      <c r="AM340" t="s">
        <v>112</v>
      </c>
      <c r="AN340" t="s">
        <v>112</v>
      </c>
      <c r="AO340" t="s">
        <v>112</v>
      </c>
      <c r="AP340" t="s">
        <v>112</v>
      </c>
      <c r="AQ340" t="s">
        <v>112</v>
      </c>
      <c r="AR340" t="s">
        <v>112</v>
      </c>
      <c r="AS340" t="s">
        <v>112</v>
      </c>
      <c r="AT340">
        <v>-58405215</v>
      </c>
    </row>
    <row r="341" spans="1:46" x14ac:dyDescent="0.35">
      <c r="A341" t="s">
        <v>796</v>
      </c>
      <c r="B341" t="s">
        <v>125</v>
      </c>
      <c r="C341" t="s">
        <v>112</v>
      </c>
      <c r="D341" t="s">
        <v>112</v>
      </c>
      <c r="E341">
        <v>0.09</v>
      </c>
      <c r="F341">
        <v>0.5</v>
      </c>
      <c r="G341" t="s">
        <v>112</v>
      </c>
      <c r="H341">
        <v>2408401</v>
      </c>
      <c r="I341" t="s">
        <v>112</v>
      </c>
      <c r="J341">
        <v>138.42904505966601</v>
      </c>
      <c r="K341">
        <v>1631279000</v>
      </c>
      <c r="L341">
        <v>1490347000</v>
      </c>
      <c r="M341" s="4">
        <v>808960</v>
      </c>
      <c r="N341">
        <v>442701816</v>
      </c>
      <c r="O341">
        <v>590872</v>
      </c>
      <c r="P341">
        <v>13338665</v>
      </c>
      <c r="Q341">
        <v>5114202</v>
      </c>
      <c r="R341">
        <v>-25494697</v>
      </c>
      <c r="S341" t="s">
        <v>112</v>
      </c>
      <c r="T341" t="s">
        <v>112</v>
      </c>
      <c r="U341" t="s">
        <v>112</v>
      </c>
      <c r="V341" t="s">
        <v>112</v>
      </c>
      <c r="W341" t="s">
        <v>112</v>
      </c>
      <c r="X341" t="s">
        <v>112</v>
      </c>
      <c r="Y341" t="s">
        <v>112</v>
      </c>
      <c r="Z341" t="s">
        <v>112</v>
      </c>
      <c r="AA341" t="s">
        <v>112</v>
      </c>
      <c r="AB341" t="s">
        <v>112</v>
      </c>
      <c r="AC341" t="s">
        <v>112</v>
      </c>
      <c r="AD341" t="s">
        <v>112</v>
      </c>
      <c r="AE341" t="s">
        <v>112</v>
      </c>
      <c r="AF341" t="s">
        <v>112</v>
      </c>
      <c r="AG341" t="s">
        <v>112</v>
      </c>
      <c r="AH341" t="s">
        <v>112</v>
      </c>
      <c r="AI341" t="s">
        <v>112</v>
      </c>
      <c r="AJ341" t="s">
        <v>112</v>
      </c>
      <c r="AK341" t="s">
        <v>112</v>
      </c>
      <c r="AL341" t="s">
        <v>112</v>
      </c>
      <c r="AM341" t="s">
        <v>112</v>
      </c>
      <c r="AN341" t="s">
        <v>112</v>
      </c>
      <c r="AO341" t="s">
        <v>112</v>
      </c>
      <c r="AP341" t="s">
        <v>112</v>
      </c>
      <c r="AQ341" t="s">
        <v>112</v>
      </c>
      <c r="AR341" t="s">
        <v>112</v>
      </c>
      <c r="AS341" t="s">
        <v>112</v>
      </c>
      <c r="AT341">
        <v>-105795144</v>
      </c>
    </row>
    <row r="342" spans="1:46" x14ac:dyDescent="0.35">
      <c r="A342" t="s">
        <v>797</v>
      </c>
      <c r="B342" t="s">
        <v>218</v>
      </c>
      <c r="C342" t="s">
        <v>112</v>
      </c>
      <c r="D342" t="s">
        <v>112</v>
      </c>
      <c r="E342">
        <v>0.09</v>
      </c>
      <c r="F342">
        <v>0.5</v>
      </c>
      <c r="G342" t="s">
        <v>112</v>
      </c>
      <c r="H342">
        <v>1637478</v>
      </c>
      <c r="I342" t="s">
        <v>112</v>
      </c>
      <c r="J342">
        <v>158.09868071658201</v>
      </c>
      <c r="K342">
        <v>1042452000</v>
      </c>
      <c r="L342">
        <v>948703000</v>
      </c>
      <c r="M342" s="4">
        <v>1536000</v>
      </c>
      <c r="N342">
        <v>291608140</v>
      </c>
      <c r="O342">
        <v>2870835</v>
      </c>
      <c r="P342">
        <v>5244294</v>
      </c>
      <c r="Q342">
        <v>-888844</v>
      </c>
      <c r="R342">
        <v>-4384828</v>
      </c>
      <c r="S342" t="s">
        <v>112</v>
      </c>
      <c r="T342" t="s">
        <v>112</v>
      </c>
      <c r="U342" t="s">
        <v>112</v>
      </c>
      <c r="V342" t="s">
        <v>112</v>
      </c>
      <c r="W342" t="s">
        <v>112</v>
      </c>
      <c r="X342" t="s">
        <v>112</v>
      </c>
      <c r="Y342" t="s">
        <v>112</v>
      </c>
      <c r="Z342" t="s">
        <v>112</v>
      </c>
      <c r="AA342" t="s">
        <v>112</v>
      </c>
      <c r="AB342" t="s">
        <v>112</v>
      </c>
      <c r="AC342" t="s">
        <v>112</v>
      </c>
      <c r="AD342" t="s">
        <v>112</v>
      </c>
      <c r="AE342" t="s">
        <v>112</v>
      </c>
      <c r="AF342" t="s">
        <v>112</v>
      </c>
      <c r="AG342" t="s">
        <v>112</v>
      </c>
      <c r="AH342" t="s">
        <v>112</v>
      </c>
      <c r="AI342" t="s">
        <v>112</v>
      </c>
      <c r="AJ342" t="s">
        <v>112</v>
      </c>
      <c r="AK342" t="s">
        <v>112</v>
      </c>
      <c r="AL342" t="s">
        <v>112</v>
      </c>
      <c r="AM342" t="s">
        <v>112</v>
      </c>
      <c r="AN342" t="s">
        <v>112</v>
      </c>
      <c r="AO342" t="s">
        <v>112</v>
      </c>
      <c r="AP342" t="s">
        <v>112</v>
      </c>
      <c r="AQ342" t="s">
        <v>112</v>
      </c>
      <c r="AR342" t="s">
        <v>112</v>
      </c>
      <c r="AS342" t="s">
        <v>112</v>
      </c>
      <c r="AT342">
        <v>-55928777</v>
      </c>
    </row>
    <row r="343" spans="1:46" x14ac:dyDescent="0.35">
      <c r="A343" t="s">
        <v>798</v>
      </c>
      <c r="B343" t="s">
        <v>162</v>
      </c>
      <c r="C343" t="s">
        <v>112</v>
      </c>
      <c r="D343" t="s">
        <v>112</v>
      </c>
      <c r="E343">
        <v>0.09</v>
      </c>
      <c r="F343">
        <v>0.5</v>
      </c>
      <c r="G343" t="s">
        <v>112</v>
      </c>
      <c r="H343">
        <v>1090320</v>
      </c>
      <c r="I343" t="s">
        <v>112</v>
      </c>
      <c r="J343">
        <v>40.346353557374002</v>
      </c>
      <c r="K343">
        <v>779779000</v>
      </c>
      <c r="L343">
        <v>702045000</v>
      </c>
      <c r="M343" s="4">
        <v>0</v>
      </c>
      <c r="N343">
        <v>254629011</v>
      </c>
      <c r="O343">
        <v>1552078</v>
      </c>
      <c r="P343">
        <v>6618834</v>
      </c>
      <c r="Q343">
        <v>-2372937</v>
      </c>
      <c r="R343">
        <v>1767690</v>
      </c>
      <c r="S343" t="s">
        <v>112</v>
      </c>
      <c r="T343" t="s">
        <v>112</v>
      </c>
      <c r="U343" t="s">
        <v>112</v>
      </c>
      <c r="V343" t="s">
        <v>112</v>
      </c>
      <c r="W343" t="s">
        <v>112</v>
      </c>
      <c r="X343" t="s">
        <v>112</v>
      </c>
      <c r="Y343" t="s">
        <v>112</v>
      </c>
      <c r="Z343" t="s">
        <v>112</v>
      </c>
      <c r="AA343" t="s">
        <v>112</v>
      </c>
      <c r="AB343" t="s">
        <v>112</v>
      </c>
      <c r="AC343" t="s">
        <v>112</v>
      </c>
      <c r="AD343" t="s">
        <v>112</v>
      </c>
      <c r="AE343" t="s">
        <v>112</v>
      </c>
      <c r="AF343" t="s">
        <v>112</v>
      </c>
      <c r="AG343" t="s">
        <v>112</v>
      </c>
      <c r="AH343" t="s">
        <v>112</v>
      </c>
      <c r="AI343" t="s">
        <v>112</v>
      </c>
      <c r="AJ343" t="s">
        <v>112</v>
      </c>
      <c r="AK343" t="s">
        <v>112</v>
      </c>
      <c r="AL343" t="s">
        <v>112</v>
      </c>
      <c r="AM343" t="s">
        <v>112</v>
      </c>
      <c r="AN343" t="s">
        <v>112</v>
      </c>
      <c r="AO343" t="s">
        <v>112</v>
      </c>
      <c r="AP343" t="s">
        <v>112</v>
      </c>
      <c r="AQ343" t="s">
        <v>112</v>
      </c>
      <c r="AR343" t="s">
        <v>112</v>
      </c>
      <c r="AS343" t="s">
        <v>112</v>
      </c>
      <c r="AT343">
        <v>-21930965</v>
      </c>
    </row>
    <row r="344" spans="1:46" x14ac:dyDescent="0.35">
      <c r="A344" t="s">
        <v>799</v>
      </c>
      <c r="B344" t="s">
        <v>176</v>
      </c>
      <c r="C344" t="s">
        <v>112</v>
      </c>
      <c r="D344" t="s">
        <v>112</v>
      </c>
      <c r="E344">
        <v>0.1</v>
      </c>
      <c r="F344">
        <v>0.5</v>
      </c>
      <c r="G344" t="s">
        <v>112</v>
      </c>
      <c r="H344">
        <v>1140455</v>
      </c>
      <c r="I344" t="s">
        <v>112</v>
      </c>
      <c r="J344">
        <v>91.302225731549896</v>
      </c>
      <c r="K344">
        <v>590636000</v>
      </c>
      <c r="L344">
        <v>563781000</v>
      </c>
      <c r="M344" s="4">
        <v>640000</v>
      </c>
      <c r="N344">
        <v>169012486</v>
      </c>
      <c r="O344">
        <v>1531279</v>
      </c>
      <c r="P344">
        <v>1152108</v>
      </c>
      <c r="Q344">
        <v>2829609</v>
      </c>
      <c r="R344">
        <v>-3523082</v>
      </c>
      <c r="S344" t="s">
        <v>112</v>
      </c>
      <c r="T344" t="s">
        <v>112</v>
      </c>
      <c r="U344" t="s">
        <v>112</v>
      </c>
      <c r="V344" t="s">
        <v>112</v>
      </c>
      <c r="W344" t="s">
        <v>112</v>
      </c>
      <c r="X344" t="s">
        <v>112</v>
      </c>
      <c r="Y344" t="s">
        <v>112</v>
      </c>
      <c r="Z344" t="s">
        <v>112</v>
      </c>
      <c r="AA344" t="s">
        <v>112</v>
      </c>
      <c r="AB344" t="s">
        <v>112</v>
      </c>
      <c r="AC344" t="s">
        <v>112</v>
      </c>
      <c r="AD344" t="s">
        <v>112</v>
      </c>
      <c r="AE344" t="s">
        <v>112</v>
      </c>
      <c r="AF344" t="s">
        <v>112</v>
      </c>
      <c r="AG344" t="s">
        <v>112</v>
      </c>
      <c r="AH344" t="s">
        <v>112</v>
      </c>
      <c r="AI344" t="s">
        <v>112</v>
      </c>
      <c r="AJ344" t="s">
        <v>112</v>
      </c>
      <c r="AK344" t="s">
        <v>112</v>
      </c>
      <c r="AL344" t="s">
        <v>112</v>
      </c>
      <c r="AM344" t="s">
        <v>112</v>
      </c>
      <c r="AN344" t="s">
        <v>112</v>
      </c>
      <c r="AO344" t="s">
        <v>112</v>
      </c>
      <c r="AP344" t="s">
        <v>112</v>
      </c>
      <c r="AQ344" t="s">
        <v>112</v>
      </c>
      <c r="AR344" t="s">
        <v>112</v>
      </c>
      <c r="AS344" t="s">
        <v>112</v>
      </c>
      <c r="AT344">
        <v>-17345852</v>
      </c>
    </row>
    <row r="345" spans="1:46" x14ac:dyDescent="0.35">
      <c r="A345" t="s">
        <v>800</v>
      </c>
      <c r="B345" t="s">
        <v>190</v>
      </c>
      <c r="C345" t="s">
        <v>112</v>
      </c>
      <c r="D345" t="s">
        <v>112</v>
      </c>
      <c r="E345">
        <v>0.1</v>
      </c>
      <c r="F345">
        <v>0.5</v>
      </c>
      <c r="G345" t="s">
        <v>112</v>
      </c>
      <c r="H345">
        <v>1460818</v>
      </c>
      <c r="I345" t="s">
        <v>112</v>
      </c>
      <c r="J345">
        <v>127.89697134669299</v>
      </c>
      <c r="K345">
        <v>784992000</v>
      </c>
      <c r="L345">
        <v>745000000</v>
      </c>
      <c r="M345" s="4">
        <v>890880</v>
      </c>
      <c r="N345">
        <v>203452005</v>
      </c>
      <c r="O345">
        <v>3004072</v>
      </c>
      <c r="P345">
        <v>4306659</v>
      </c>
      <c r="Q345">
        <v>3295979</v>
      </c>
      <c r="R345">
        <v>-7583116</v>
      </c>
      <c r="S345" t="s">
        <v>112</v>
      </c>
      <c r="T345" t="s">
        <v>112</v>
      </c>
      <c r="U345" t="s">
        <v>112</v>
      </c>
      <c r="V345" t="s">
        <v>112</v>
      </c>
      <c r="W345" t="s">
        <v>112</v>
      </c>
      <c r="X345" t="s">
        <v>112</v>
      </c>
      <c r="Y345" t="s">
        <v>112</v>
      </c>
      <c r="Z345" t="s">
        <v>112</v>
      </c>
      <c r="AA345" t="s">
        <v>112</v>
      </c>
      <c r="AB345" t="s">
        <v>112</v>
      </c>
      <c r="AC345" t="s">
        <v>112</v>
      </c>
      <c r="AD345" t="s">
        <v>112</v>
      </c>
      <c r="AE345" t="s">
        <v>112</v>
      </c>
      <c r="AF345" t="s">
        <v>112</v>
      </c>
      <c r="AG345" t="s">
        <v>112</v>
      </c>
      <c r="AH345" t="s">
        <v>112</v>
      </c>
      <c r="AI345" t="s">
        <v>112</v>
      </c>
      <c r="AJ345" t="s">
        <v>112</v>
      </c>
      <c r="AK345" t="s">
        <v>112</v>
      </c>
      <c r="AL345" t="s">
        <v>112</v>
      </c>
      <c r="AM345" t="s">
        <v>112</v>
      </c>
      <c r="AN345" t="s">
        <v>112</v>
      </c>
      <c r="AO345" t="s">
        <v>112</v>
      </c>
      <c r="AP345" t="s">
        <v>112</v>
      </c>
      <c r="AQ345" t="s">
        <v>112</v>
      </c>
      <c r="AR345" t="s">
        <v>112</v>
      </c>
      <c r="AS345" t="s">
        <v>112</v>
      </c>
      <c r="AT345">
        <v>-23667652</v>
      </c>
    </row>
    <row r="346" spans="1:46" x14ac:dyDescent="0.35">
      <c r="A346" t="s">
        <v>801</v>
      </c>
      <c r="B346" t="s">
        <v>121</v>
      </c>
      <c r="C346" t="s">
        <v>112</v>
      </c>
      <c r="D346" t="s">
        <v>112</v>
      </c>
      <c r="E346">
        <v>0.09</v>
      </c>
      <c r="F346">
        <v>0.5</v>
      </c>
      <c r="G346" t="s">
        <v>112</v>
      </c>
      <c r="H346">
        <v>986666</v>
      </c>
      <c r="I346" t="s">
        <v>112</v>
      </c>
      <c r="J346">
        <v>89.309157813070698</v>
      </c>
      <c r="K346">
        <v>641113000</v>
      </c>
      <c r="L346">
        <v>599218000</v>
      </c>
      <c r="M346" s="4">
        <v>0</v>
      </c>
      <c r="N346">
        <v>195484047</v>
      </c>
      <c r="O346">
        <v>2150581</v>
      </c>
      <c r="P346">
        <v>8630690</v>
      </c>
      <c r="Q346">
        <v>3440550</v>
      </c>
      <c r="R346">
        <v>-6797162</v>
      </c>
      <c r="S346" t="s">
        <v>112</v>
      </c>
      <c r="T346" t="s">
        <v>112</v>
      </c>
      <c r="U346" t="s">
        <v>112</v>
      </c>
      <c r="V346" t="s">
        <v>112</v>
      </c>
      <c r="W346" t="s">
        <v>112</v>
      </c>
      <c r="X346" t="s">
        <v>112</v>
      </c>
      <c r="Y346" t="s">
        <v>112</v>
      </c>
      <c r="Z346" t="s">
        <v>112</v>
      </c>
      <c r="AA346" t="s">
        <v>112</v>
      </c>
      <c r="AB346" t="s">
        <v>112</v>
      </c>
      <c r="AC346" t="s">
        <v>112</v>
      </c>
      <c r="AD346" t="s">
        <v>112</v>
      </c>
      <c r="AE346" t="s">
        <v>112</v>
      </c>
      <c r="AF346" t="s">
        <v>112</v>
      </c>
      <c r="AG346" t="s">
        <v>112</v>
      </c>
      <c r="AH346" t="s">
        <v>112</v>
      </c>
      <c r="AI346" t="s">
        <v>112</v>
      </c>
      <c r="AJ346" t="s">
        <v>112</v>
      </c>
      <c r="AK346" t="s">
        <v>112</v>
      </c>
      <c r="AL346" t="s">
        <v>112</v>
      </c>
      <c r="AM346" t="s">
        <v>112</v>
      </c>
      <c r="AN346" t="s">
        <v>112</v>
      </c>
      <c r="AO346" t="s">
        <v>112</v>
      </c>
      <c r="AP346" t="s">
        <v>112</v>
      </c>
      <c r="AQ346" t="s">
        <v>112</v>
      </c>
      <c r="AR346" t="s">
        <v>112</v>
      </c>
      <c r="AS346" t="s">
        <v>112</v>
      </c>
      <c r="AT346">
        <v>-27411204</v>
      </c>
    </row>
    <row r="347" spans="1:46" x14ac:dyDescent="0.35">
      <c r="A347" t="s">
        <v>802</v>
      </c>
      <c r="B347" t="s">
        <v>248</v>
      </c>
      <c r="C347" t="s">
        <v>112</v>
      </c>
      <c r="D347" t="s">
        <v>112</v>
      </c>
      <c r="E347">
        <v>0.1</v>
      </c>
      <c r="F347">
        <v>0.5</v>
      </c>
      <c r="G347" t="s">
        <v>112</v>
      </c>
      <c r="H347">
        <v>1434178</v>
      </c>
      <c r="I347" t="s">
        <v>112</v>
      </c>
      <c r="J347">
        <v>40.546414832510798</v>
      </c>
      <c r="K347">
        <v>991652000</v>
      </c>
      <c r="L347">
        <v>890800000</v>
      </c>
      <c r="M347" s="4">
        <v>1008640</v>
      </c>
      <c r="N347">
        <v>290143173</v>
      </c>
      <c r="O347">
        <v>4217471</v>
      </c>
      <c r="P347">
        <v>7163755</v>
      </c>
      <c r="Q347">
        <v>3575407</v>
      </c>
      <c r="R347">
        <v>-621270</v>
      </c>
      <c r="S347" t="s">
        <v>112</v>
      </c>
      <c r="T347" t="s">
        <v>112</v>
      </c>
      <c r="U347" t="s">
        <v>112</v>
      </c>
      <c r="V347" t="s">
        <v>112</v>
      </c>
      <c r="W347" t="s">
        <v>112</v>
      </c>
      <c r="X347" t="s">
        <v>112</v>
      </c>
      <c r="Y347" t="s">
        <v>112</v>
      </c>
      <c r="Z347" t="s">
        <v>112</v>
      </c>
      <c r="AA347" t="s">
        <v>112</v>
      </c>
      <c r="AB347" t="s">
        <v>112</v>
      </c>
      <c r="AC347" t="s">
        <v>112</v>
      </c>
      <c r="AD347" t="s">
        <v>112</v>
      </c>
      <c r="AE347" t="s">
        <v>112</v>
      </c>
      <c r="AF347" t="s">
        <v>112</v>
      </c>
      <c r="AG347" t="s">
        <v>112</v>
      </c>
      <c r="AH347" t="s">
        <v>112</v>
      </c>
      <c r="AI347" t="s">
        <v>112</v>
      </c>
      <c r="AJ347" t="s">
        <v>112</v>
      </c>
      <c r="AK347" t="s">
        <v>112</v>
      </c>
      <c r="AL347" t="s">
        <v>112</v>
      </c>
      <c r="AM347" t="s">
        <v>112</v>
      </c>
      <c r="AN347" t="s">
        <v>112</v>
      </c>
      <c r="AO347" t="s">
        <v>112</v>
      </c>
      <c r="AP347" t="s">
        <v>112</v>
      </c>
      <c r="AQ347" t="s">
        <v>112</v>
      </c>
      <c r="AR347" t="s">
        <v>112</v>
      </c>
      <c r="AS347" t="s">
        <v>112</v>
      </c>
      <c r="AT347">
        <v>-42896261</v>
      </c>
    </row>
    <row r="348" spans="1:46" x14ac:dyDescent="0.35">
      <c r="A348" t="s">
        <v>803</v>
      </c>
      <c r="B348" t="s">
        <v>231</v>
      </c>
      <c r="C348" t="s">
        <v>112</v>
      </c>
      <c r="D348" t="s">
        <v>112</v>
      </c>
      <c r="E348">
        <v>0.09</v>
      </c>
      <c r="F348">
        <v>0.5</v>
      </c>
      <c r="G348" t="s">
        <v>112</v>
      </c>
      <c r="H348">
        <v>1280925</v>
      </c>
      <c r="I348" t="s">
        <v>112</v>
      </c>
      <c r="J348">
        <v>76.870906017508005</v>
      </c>
      <c r="K348">
        <v>810938000</v>
      </c>
      <c r="L348">
        <v>743573000</v>
      </c>
      <c r="M348" s="4">
        <v>939699</v>
      </c>
      <c r="N348">
        <v>253036516</v>
      </c>
      <c r="O348">
        <v>2525180</v>
      </c>
      <c r="P348">
        <v>5144601</v>
      </c>
      <c r="Q348">
        <v>-1771346</v>
      </c>
      <c r="R348">
        <v>160657</v>
      </c>
      <c r="S348" t="s">
        <v>112</v>
      </c>
      <c r="T348" t="s">
        <v>112</v>
      </c>
      <c r="U348" t="s">
        <v>112</v>
      </c>
      <c r="V348" t="s">
        <v>112</v>
      </c>
      <c r="W348" t="s">
        <v>112</v>
      </c>
      <c r="X348" t="s">
        <v>112</v>
      </c>
      <c r="Y348" t="s">
        <v>112</v>
      </c>
      <c r="Z348" t="s">
        <v>112</v>
      </c>
      <c r="AA348" t="s">
        <v>112</v>
      </c>
      <c r="AB348" t="s">
        <v>112</v>
      </c>
      <c r="AC348" t="s">
        <v>112</v>
      </c>
      <c r="AD348" t="s">
        <v>112</v>
      </c>
      <c r="AE348" t="s">
        <v>112</v>
      </c>
      <c r="AF348" t="s">
        <v>112</v>
      </c>
      <c r="AG348" t="s">
        <v>112</v>
      </c>
      <c r="AH348" t="s">
        <v>112</v>
      </c>
      <c r="AI348" t="s">
        <v>112</v>
      </c>
      <c r="AJ348" t="s">
        <v>112</v>
      </c>
      <c r="AK348" t="s">
        <v>112</v>
      </c>
      <c r="AL348" t="s">
        <v>112</v>
      </c>
      <c r="AM348" t="s">
        <v>112</v>
      </c>
      <c r="AN348" t="s">
        <v>112</v>
      </c>
      <c r="AO348" t="s">
        <v>112</v>
      </c>
      <c r="AP348" t="s">
        <v>112</v>
      </c>
      <c r="AQ348" t="s">
        <v>112</v>
      </c>
      <c r="AR348" t="s">
        <v>112</v>
      </c>
      <c r="AS348" t="s">
        <v>112</v>
      </c>
      <c r="AT348">
        <v>-34435749</v>
      </c>
    </row>
    <row r="349" spans="1:46" x14ac:dyDescent="0.35">
      <c r="A349" t="s">
        <v>804</v>
      </c>
      <c r="B349" t="s">
        <v>129</v>
      </c>
      <c r="C349" t="s">
        <v>112</v>
      </c>
      <c r="D349" t="s">
        <v>112</v>
      </c>
      <c r="E349">
        <v>0.1</v>
      </c>
      <c r="F349">
        <v>0.5</v>
      </c>
      <c r="G349" t="s">
        <v>112</v>
      </c>
      <c r="H349">
        <v>1252012</v>
      </c>
      <c r="I349" t="s">
        <v>112</v>
      </c>
      <c r="J349">
        <v>78.416756665971704</v>
      </c>
      <c r="K349">
        <v>756368000</v>
      </c>
      <c r="L349">
        <v>697636000</v>
      </c>
      <c r="M349" s="4">
        <v>0</v>
      </c>
      <c r="N349">
        <v>221905570</v>
      </c>
      <c r="O349">
        <v>3093353</v>
      </c>
      <c r="P349">
        <v>4261019</v>
      </c>
      <c r="Q349">
        <v>694688</v>
      </c>
      <c r="R349">
        <v>-7141238</v>
      </c>
      <c r="S349" t="s">
        <v>112</v>
      </c>
      <c r="T349" t="s">
        <v>112</v>
      </c>
      <c r="U349" t="s">
        <v>112</v>
      </c>
      <c r="V349" t="s">
        <v>112</v>
      </c>
      <c r="W349" t="s">
        <v>112</v>
      </c>
      <c r="X349" t="s">
        <v>112</v>
      </c>
      <c r="Y349" t="s">
        <v>112</v>
      </c>
      <c r="Z349" t="s">
        <v>112</v>
      </c>
      <c r="AA349" t="s">
        <v>112</v>
      </c>
      <c r="AB349" t="s">
        <v>112</v>
      </c>
      <c r="AC349" t="s">
        <v>112</v>
      </c>
      <c r="AD349" t="s">
        <v>112</v>
      </c>
      <c r="AE349" t="s">
        <v>112</v>
      </c>
      <c r="AF349" t="s">
        <v>112</v>
      </c>
      <c r="AG349" t="s">
        <v>112</v>
      </c>
      <c r="AH349" t="s">
        <v>112</v>
      </c>
      <c r="AI349" t="s">
        <v>112</v>
      </c>
      <c r="AJ349" t="s">
        <v>112</v>
      </c>
      <c r="AK349" t="s">
        <v>112</v>
      </c>
      <c r="AL349" t="s">
        <v>112</v>
      </c>
      <c r="AM349" t="s">
        <v>112</v>
      </c>
      <c r="AN349" t="s">
        <v>112</v>
      </c>
      <c r="AO349" t="s">
        <v>112</v>
      </c>
      <c r="AP349" t="s">
        <v>112</v>
      </c>
      <c r="AQ349" t="s">
        <v>112</v>
      </c>
      <c r="AR349" t="s">
        <v>112</v>
      </c>
      <c r="AS349" t="s">
        <v>112</v>
      </c>
      <c r="AT349">
        <v>-35830031</v>
      </c>
    </row>
    <row r="350" spans="1:46" x14ac:dyDescent="0.35">
      <c r="A350" t="s">
        <v>805</v>
      </c>
      <c r="B350" t="s">
        <v>326</v>
      </c>
      <c r="C350" t="s">
        <v>112</v>
      </c>
      <c r="D350" t="s">
        <v>112</v>
      </c>
      <c r="E350">
        <v>0.1</v>
      </c>
      <c r="F350">
        <v>0.5</v>
      </c>
      <c r="G350" t="s">
        <v>112</v>
      </c>
      <c r="H350">
        <v>2084257</v>
      </c>
      <c r="I350" t="s">
        <v>112</v>
      </c>
      <c r="J350">
        <v>63.088453734176397</v>
      </c>
      <c r="K350">
        <v>1388059000</v>
      </c>
      <c r="L350">
        <v>1259008000</v>
      </c>
      <c r="M350" s="4">
        <v>4323840</v>
      </c>
      <c r="N350">
        <v>443275371</v>
      </c>
      <c r="O350">
        <v>1323016</v>
      </c>
      <c r="P350">
        <v>11670902</v>
      </c>
      <c r="Q350">
        <v>1674330</v>
      </c>
      <c r="R350">
        <v>16400516</v>
      </c>
      <c r="S350" t="s">
        <v>112</v>
      </c>
      <c r="T350" t="s">
        <v>112</v>
      </c>
      <c r="U350" t="s">
        <v>112</v>
      </c>
      <c r="V350" t="s">
        <v>112</v>
      </c>
      <c r="W350" t="s">
        <v>112</v>
      </c>
      <c r="X350" t="s">
        <v>112</v>
      </c>
      <c r="Y350" t="s">
        <v>112</v>
      </c>
      <c r="Z350" t="s">
        <v>112</v>
      </c>
      <c r="AA350" t="s">
        <v>112</v>
      </c>
      <c r="AB350" t="s">
        <v>112</v>
      </c>
      <c r="AC350" t="s">
        <v>112</v>
      </c>
      <c r="AD350" t="s">
        <v>112</v>
      </c>
      <c r="AE350" t="s">
        <v>112</v>
      </c>
      <c r="AF350" t="s">
        <v>112</v>
      </c>
      <c r="AG350" t="s">
        <v>112</v>
      </c>
      <c r="AH350" t="s">
        <v>112</v>
      </c>
      <c r="AI350" t="s">
        <v>112</v>
      </c>
      <c r="AJ350" t="s">
        <v>112</v>
      </c>
      <c r="AK350" t="s">
        <v>112</v>
      </c>
      <c r="AL350" t="s">
        <v>112</v>
      </c>
      <c r="AM350" t="s">
        <v>112</v>
      </c>
      <c r="AN350" t="s">
        <v>112</v>
      </c>
      <c r="AO350" t="s">
        <v>112</v>
      </c>
      <c r="AP350" t="s">
        <v>112</v>
      </c>
      <c r="AQ350" t="s">
        <v>112</v>
      </c>
      <c r="AR350" t="s">
        <v>112</v>
      </c>
      <c r="AS350" t="s">
        <v>112</v>
      </c>
      <c r="AT350">
        <v>-41756966</v>
      </c>
    </row>
    <row r="351" spans="1:46" x14ac:dyDescent="0.35">
      <c r="A351" t="s">
        <v>806</v>
      </c>
      <c r="B351" t="s">
        <v>509</v>
      </c>
      <c r="C351" t="s">
        <v>112</v>
      </c>
      <c r="D351" t="s">
        <v>112</v>
      </c>
      <c r="E351">
        <v>0.1</v>
      </c>
      <c r="F351">
        <v>0.5</v>
      </c>
      <c r="G351" t="s">
        <v>112</v>
      </c>
      <c r="H351">
        <v>1137623</v>
      </c>
      <c r="I351" t="s">
        <v>112</v>
      </c>
      <c r="J351">
        <v>40.538807805245803</v>
      </c>
      <c r="K351">
        <v>751853000</v>
      </c>
      <c r="L351">
        <v>667835000</v>
      </c>
      <c r="M351" s="4">
        <v>1018880</v>
      </c>
      <c r="N351">
        <v>232750942</v>
      </c>
      <c r="O351">
        <v>3765180</v>
      </c>
      <c r="P351">
        <v>9151009</v>
      </c>
      <c r="Q351">
        <v>-4642387</v>
      </c>
      <c r="R351">
        <v>-5652167</v>
      </c>
      <c r="S351" t="s">
        <v>112</v>
      </c>
      <c r="T351" t="s">
        <v>112</v>
      </c>
      <c r="U351" t="s">
        <v>112</v>
      </c>
      <c r="V351" t="s">
        <v>112</v>
      </c>
      <c r="W351" t="s">
        <v>112</v>
      </c>
      <c r="X351" t="s">
        <v>112</v>
      </c>
      <c r="Y351" t="s">
        <v>112</v>
      </c>
      <c r="Z351" t="s">
        <v>112</v>
      </c>
      <c r="AA351" t="s">
        <v>112</v>
      </c>
      <c r="AB351" t="s">
        <v>112</v>
      </c>
      <c r="AC351" t="s">
        <v>112</v>
      </c>
      <c r="AD351" t="s">
        <v>112</v>
      </c>
      <c r="AE351" t="s">
        <v>112</v>
      </c>
      <c r="AF351" t="s">
        <v>112</v>
      </c>
      <c r="AG351" t="s">
        <v>112</v>
      </c>
      <c r="AH351" t="s">
        <v>112</v>
      </c>
      <c r="AI351" t="s">
        <v>112</v>
      </c>
      <c r="AJ351" t="s">
        <v>112</v>
      </c>
      <c r="AK351" t="s">
        <v>112</v>
      </c>
      <c r="AL351" t="s">
        <v>112</v>
      </c>
      <c r="AM351" t="s">
        <v>112</v>
      </c>
      <c r="AN351" t="s">
        <v>112</v>
      </c>
      <c r="AO351" t="s">
        <v>112</v>
      </c>
      <c r="AP351" t="s">
        <v>112</v>
      </c>
      <c r="AQ351" t="s">
        <v>112</v>
      </c>
      <c r="AR351" t="s">
        <v>112</v>
      </c>
      <c r="AS351" t="s">
        <v>112</v>
      </c>
      <c r="AT351">
        <v>-36580136</v>
      </c>
    </row>
    <row r="352" spans="1:46" x14ac:dyDescent="0.35">
      <c r="A352" t="s">
        <v>807</v>
      </c>
      <c r="B352" t="s">
        <v>111</v>
      </c>
      <c r="C352" t="s">
        <v>112</v>
      </c>
      <c r="D352" t="s">
        <v>112</v>
      </c>
      <c r="E352">
        <v>0.1</v>
      </c>
      <c r="F352">
        <v>0.5</v>
      </c>
      <c r="G352" t="s">
        <v>112</v>
      </c>
      <c r="H352">
        <v>1530712</v>
      </c>
      <c r="I352" t="s">
        <v>112</v>
      </c>
      <c r="J352">
        <v>45.791874461845403</v>
      </c>
      <c r="K352">
        <v>943739000</v>
      </c>
      <c r="L352">
        <v>854453000</v>
      </c>
      <c r="M352" s="4">
        <v>710010</v>
      </c>
      <c r="N352">
        <v>291036591</v>
      </c>
      <c r="O352">
        <v>3325519</v>
      </c>
      <c r="P352">
        <v>5330665</v>
      </c>
      <c r="Q352">
        <v>-1783413</v>
      </c>
      <c r="R352">
        <v>-8115982</v>
      </c>
      <c r="S352" t="s">
        <v>112</v>
      </c>
      <c r="T352" t="s">
        <v>112</v>
      </c>
      <c r="U352" t="s">
        <v>112</v>
      </c>
      <c r="V352" t="s">
        <v>112</v>
      </c>
      <c r="W352" t="s">
        <v>112</v>
      </c>
      <c r="X352" t="s">
        <v>112</v>
      </c>
      <c r="Y352" t="s">
        <v>112</v>
      </c>
      <c r="Z352" t="s">
        <v>112</v>
      </c>
      <c r="AA352" t="s">
        <v>112</v>
      </c>
      <c r="AB352" t="s">
        <v>112</v>
      </c>
      <c r="AC352" t="s">
        <v>112</v>
      </c>
      <c r="AD352" t="s">
        <v>112</v>
      </c>
      <c r="AE352" t="s">
        <v>112</v>
      </c>
      <c r="AF352" t="s">
        <v>112</v>
      </c>
      <c r="AG352" t="s">
        <v>112</v>
      </c>
      <c r="AH352" t="s">
        <v>112</v>
      </c>
      <c r="AI352" t="s">
        <v>112</v>
      </c>
      <c r="AJ352" t="s">
        <v>112</v>
      </c>
      <c r="AK352" t="s">
        <v>112</v>
      </c>
      <c r="AL352" t="s">
        <v>112</v>
      </c>
      <c r="AM352" t="s">
        <v>112</v>
      </c>
      <c r="AN352" t="s">
        <v>112</v>
      </c>
      <c r="AO352" t="s">
        <v>112</v>
      </c>
      <c r="AP352" t="s">
        <v>112</v>
      </c>
      <c r="AQ352" t="s">
        <v>112</v>
      </c>
      <c r="AR352" t="s">
        <v>112</v>
      </c>
      <c r="AS352" t="s">
        <v>112</v>
      </c>
      <c r="AT352">
        <v>-35539858</v>
      </c>
    </row>
    <row r="353" spans="1:46" x14ac:dyDescent="0.35">
      <c r="A353" t="s">
        <v>808</v>
      </c>
      <c r="B353" t="s">
        <v>206</v>
      </c>
      <c r="C353" t="s">
        <v>112</v>
      </c>
      <c r="D353" t="s">
        <v>112</v>
      </c>
      <c r="E353">
        <v>0.09</v>
      </c>
      <c r="F353">
        <v>0.5</v>
      </c>
      <c r="G353" t="s">
        <v>112</v>
      </c>
      <c r="H353">
        <v>802010</v>
      </c>
      <c r="I353" t="s">
        <v>112</v>
      </c>
      <c r="J353">
        <v>46.922324335248099</v>
      </c>
      <c r="K353">
        <v>543982000</v>
      </c>
      <c r="L353">
        <v>493663000</v>
      </c>
      <c r="M353" s="4">
        <v>0</v>
      </c>
      <c r="N353">
        <v>161378555</v>
      </c>
      <c r="O353">
        <v>4380524</v>
      </c>
      <c r="P353">
        <v>7009128</v>
      </c>
      <c r="Q353">
        <v>198201</v>
      </c>
      <c r="R353">
        <v>-1719913</v>
      </c>
      <c r="S353" t="s">
        <v>112</v>
      </c>
      <c r="T353" t="s">
        <v>112</v>
      </c>
      <c r="U353" t="s">
        <v>112</v>
      </c>
      <c r="V353" t="s">
        <v>112</v>
      </c>
      <c r="W353" t="s">
        <v>112</v>
      </c>
      <c r="X353" t="s">
        <v>112</v>
      </c>
      <c r="Y353" t="s">
        <v>112</v>
      </c>
      <c r="Z353" t="s">
        <v>112</v>
      </c>
      <c r="AA353" t="s">
        <v>112</v>
      </c>
      <c r="AB353" t="s">
        <v>112</v>
      </c>
      <c r="AC353" t="s">
        <v>112</v>
      </c>
      <c r="AD353" t="s">
        <v>112</v>
      </c>
      <c r="AE353" t="s">
        <v>112</v>
      </c>
      <c r="AF353" t="s">
        <v>112</v>
      </c>
      <c r="AG353" t="s">
        <v>112</v>
      </c>
      <c r="AH353" t="s">
        <v>112</v>
      </c>
      <c r="AI353" t="s">
        <v>112</v>
      </c>
      <c r="AJ353" t="s">
        <v>112</v>
      </c>
      <c r="AK353" t="s">
        <v>112</v>
      </c>
      <c r="AL353" t="s">
        <v>112</v>
      </c>
      <c r="AM353" t="s">
        <v>112</v>
      </c>
      <c r="AN353" t="s">
        <v>112</v>
      </c>
      <c r="AO353" t="s">
        <v>112</v>
      </c>
      <c r="AP353" t="s">
        <v>112</v>
      </c>
      <c r="AQ353" t="s">
        <v>112</v>
      </c>
      <c r="AR353" t="s">
        <v>112</v>
      </c>
      <c r="AS353" t="s">
        <v>112</v>
      </c>
      <c r="AT353">
        <v>-13230401</v>
      </c>
    </row>
  </sheetData>
  <conditionalFormatting sqref="D359:D459">
    <cfRule type="duplicateValues" dxfId="1" priority="1"/>
  </conditionalFormatting>
  <conditionalFormatting sqref="C354">
    <cfRule type="duplicateValues" dxfId="0" priority="2"/>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D82EE-BAF4-4038-8865-769CCA7C383E}">
  <dimension ref="A1:D7"/>
  <sheetViews>
    <sheetView workbookViewId="0"/>
  </sheetViews>
  <sheetFormatPr defaultRowHeight="14.5" x14ac:dyDescent="0.35"/>
  <cols>
    <col min="2" max="3" width="58.26953125" customWidth="1"/>
    <col min="4" max="4" width="85.7265625" customWidth="1"/>
  </cols>
  <sheetData>
    <row r="1" spans="1:4" x14ac:dyDescent="0.35">
      <c r="A1" s="11"/>
      <c r="B1" s="63" t="s">
        <v>890</v>
      </c>
      <c r="C1" s="63" t="s">
        <v>891</v>
      </c>
      <c r="D1" s="63" t="s">
        <v>94</v>
      </c>
    </row>
    <row r="2" spans="1:4" ht="43.5" x14ac:dyDescent="0.35">
      <c r="A2" s="63" t="s">
        <v>892</v>
      </c>
      <c r="B2" s="61" t="s">
        <v>893</v>
      </c>
      <c r="C2" s="62" t="s">
        <v>894</v>
      </c>
      <c r="D2" s="61" t="s">
        <v>895</v>
      </c>
    </row>
    <row r="3" spans="1:4" ht="43.5" x14ac:dyDescent="0.35">
      <c r="A3" s="63" t="s">
        <v>896</v>
      </c>
      <c r="B3" s="61" t="s">
        <v>897</v>
      </c>
      <c r="C3" s="62" t="s">
        <v>898</v>
      </c>
      <c r="D3" s="61" t="s">
        <v>899</v>
      </c>
    </row>
    <row r="4" spans="1:4" ht="57.65" customHeight="1" x14ac:dyDescent="0.35">
      <c r="A4" s="63" t="s">
        <v>812</v>
      </c>
      <c r="B4" s="61" t="s">
        <v>900</v>
      </c>
      <c r="C4" s="62" t="s">
        <v>901</v>
      </c>
      <c r="D4" s="61" t="s">
        <v>902</v>
      </c>
    </row>
    <row r="5" spans="1:4" ht="43.5" x14ac:dyDescent="0.35">
      <c r="A5" s="63" t="s">
        <v>813</v>
      </c>
      <c r="B5" s="61" t="s">
        <v>903</v>
      </c>
      <c r="C5" s="62" t="s">
        <v>904</v>
      </c>
      <c r="D5" s="11"/>
    </row>
    <row r="6" spans="1:4" ht="31.5" customHeight="1" x14ac:dyDescent="0.35">
      <c r="A6" s="63" t="s">
        <v>814</v>
      </c>
      <c r="B6" s="36" t="s">
        <v>905</v>
      </c>
      <c r="C6" s="36" t="s">
        <v>906</v>
      </c>
      <c r="D6" s="11"/>
    </row>
    <row r="7" spans="1:4" ht="43.5" x14ac:dyDescent="0.35">
      <c r="A7" s="63" t="s">
        <v>907</v>
      </c>
      <c r="B7" s="61" t="s">
        <v>908</v>
      </c>
      <c r="C7" s="62" t="s">
        <v>909</v>
      </c>
      <c r="D7" s="61" t="s">
        <v>910</v>
      </c>
    </row>
  </sheetData>
  <hyperlinks>
    <hyperlink ref="C2" r:id="rId1" xr:uid="{11D1044F-8054-45F7-98F5-150F8DED09B8}"/>
    <hyperlink ref="C3" r:id="rId2" xr:uid="{2DC525A5-3724-4A5A-96CB-434F5EECAD9B}"/>
    <hyperlink ref="C4" r:id="rId3" xr:uid="{AB542206-9D67-4334-93B6-C2BA39D34C24}"/>
    <hyperlink ref="C5" r:id="rId4" xr:uid="{8B3241C3-D1A3-4989-AA4D-5F87A0F40428}"/>
    <hyperlink ref="C7" r:id="rId5" xr:uid="{9E6E0835-17E2-4981-8412-8EBABB8D777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FBF9F0EEF9024B851798905602A73B" ma:contentTypeVersion="12" ma:contentTypeDescription="Create a new document." ma:contentTypeScope="" ma:versionID="716e8522b00a3e103964ee94bf1f6b88">
  <xsd:schema xmlns:xsd="http://www.w3.org/2001/XMLSchema" xmlns:xs="http://www.w3.org/2001/XMLSchema" xmlns:p="http://schemas.microsoft.com/office/2006/metadata/properties" xmlns:ns2="52907788-3c74-4840-b653-af3aea5e5f4b" xmlns:ns3="49dd332d-6948-448e-8342-709605274695" targetNamespace="http://schemas.microsoft.com/office/2006/metadata/properties" ma:root="true" ma:fieldsID="06af5f620d9461bf5d03e19465267eb0" ns2:_="" ns3:_="">
    <xsd:import namespace="52907788-3c74-4840-b653-af3aea5e5f4b"/>
    <xsd:import namespace="49dd332d-6948-448e-8342-7096052746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907788-3c74-4840-b653-af3aea5e5f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dd332d-6948-448e-8342-70960527469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8979DF-5364-41F6-B2AF-74BFADE526D4}"/>
</file>

<file path=customXml/itemProps2.xml><?xml version="1.0" encoding="utf-8"?>
<ds:datastoreItem xmlns:ds="http://schemas.openxmlformats.org/officeDocument/2006/customXml" ds:itemID="{2740CE75-FCAF-41E0-A9CE-66ED77C987CD}">
  <ds:schemaRefs>
    <ds:schemaRef ds:uri="http://schemas.microsoft.com/sharepoint/v3/contenttype/forms"/>
  </ds:schemaRefs>
</ds:datastoreItem>
</file>

<file path=customXml/itemProps3.xml><?xml version="1.0" encoding="utf-8"?>
<ds:datastoreItem xmlns:ds="http://schemas.openxmlformats.org/officeDocument/2006/customXml" ds:itemID="{0B576608-A20C-4080-AEB7-7FF12FE19DD7}">
  <ds:schemaRefs>
    <ds:schemaRef ds:uri="http://schemas.microsoft.com/office/2006/metadata/properties"/>
    <ds:schemaRef ds:uri="http://schemas.microsoft.com/office/infopath/2007/PartnerControls"/>
    <ds:schemaRef ds:uri="http://schemas.microsoft.com/sharepoint/v3"/>
    <ds:schemaRef ds:uri="3fa4860e-4e84-4984-b511-cb934d7752ca"/>
    <ds:schemaRef ds:uri="83a87e31-bf32-46ab-8e70-9fa18461fa4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Calculator</vt:lpstr>
      <vt:lpstr>Calculations</vt:lpstr>
      <vt:lpstr>Data</vt:lpstr>
      <vt:lpstr>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Booth, Kate (DEFRA)</dc:creator>
  <cp:keywords/>
  <dc:description/>
  <cp:lastModifiedBy>Benjamin Payne</cp:lastModifiedBy>
  <cp:revision/>
  <dcterms:created xsi:type="dcterms:W3CDTF">2022-10-19T16:25:49Z</dcterms:created>
  <dcterms:modified xsi:type="dcterms:W3CDTF">2022-12-19T12:06:49Z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0x0101008EFBF9F0EEF9024B851798905602A73B</vt:lpwstr>
  </property>
  <property fmtid="{D5CDD505-2E9C-101B-9397-08002B2CF9AE}" pid="3" name="MediaServiceImageTags">
    <vt:lpwstr/>
  </property>
</Properties>
</file>